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omments5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Forecast vs 00 budget" sheetId="2" state="hidden" r:id="rId4"/>
    <sheet name="Budget vs budget" sheetId="3" state="visible" r:id="rId5"/>
    <sheet name="Forecast vs 01 budget" sheetId="4" state="hidden" r:id="rId6"/>
    <sheet name="Allocation" sheetId="5" state="visible" r:id="rId7"/>
    <sheet name="2000 Budget" sheetId="6" state="visible" r:id="rId8"/>
    <sheet name="2000 Forecast" sheetId="7" state="hidden" r:id="rId9"/>
    <sheet name="Research" sheetId="8" state="visible" r:id="rId10"/>
    <sheet name="Upload" sheetId="9" state="hidden" r:id="rId11"/>
  </sheets>
  <externalReferences>
    <externalReference r:id="rId12"/>
    <externalReference r:id="rId13"/>
  </externalReferences>
  <definedNames>
    <definedName function="false" hidden="false" localSheetId="3" name="_xlnm.Print_Area" vbProcedure="false">'Forecast vs 01 budget'!$B$1:$F$88</definedName>
    <definedName function="false" hidden="false" localSheetId="7" name="_xlnm.Print_Area" vbProcedure="false">Research!$A$1:$P$86</definedName>
    <definedName function="false" hidden="false" localSheetId="7" name="_xlnm.Print_Titles" vbProcedure="false">Research!$1:$8</definedName>
    <definedName function="false" hidden="false" name="coa" vbProcedure="false">#REF!</definedName>
    <definedName function="false" hidden="false" name="SAPFuncF4Help" vbProcedure="false">(#NAME?)</definedName>
    <definedName function="false" hidden="false" localSheetId="7" name="SAPFuncF4Help" vbProcedure="false">(#NAME?)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P19" authorId="0">
      <text>
        <r>
          <rPr>
            <b val="true"/>
            <sz val="8"/>
            <color rgb="FF000000"/>
            <rFont val="Tahoma"/>
            <family val="0"/>
          </rPr>
          <t xml:space="preserve">Becky Pham:
</t>
        </r>
        <r>
          <rPr>
            <sz val="8"/>
            <color rgb="FF000000"/>
            <rFont val="Tahoma"/>
            <family val="0"/>
          </rPr>
          <t xml:space="preserve">updated %'age changed 5/2k per Monica Reasoner information received 5/16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</xdr:col>
                <xdr:colOff>149</xdr:colOff>
                <xdr:row>27</xdr:row>
                <xdr:rowOff>6</xdr:rowOff>
              </xdr:from>
              <xdr:to>
                <xdr:col>6</xdr:col>
                <xdr:colOff>22</xdr:colOff>
                <xdr:row>31</xdr:row>
                <xdr:rowOff>12</xdr:rowOff>
              </xdr:to>
            </anchor>
          </commentPr>
        </mc:Choice>
        <mc:Fallback/>
      </mc:AlternateContent>
    </comment>
    <comment ref="Z31" authorId="0">
      <text>
        <r>
          <rPr>
            <b val="true"/>
            <sz val="8"/>
            <color rgb="FF000000"/>
            <rFont val="Tahoma"/>
            <family val="0"/>
          </rPr>
          <t xml:space="preserve">Becky Pham:
</t>
        </r>
        <r>
          <rPr>
            <sz val="8"/>
            <color rgb="FF000000"/>
            <rFont val="Tahoma"/>
            <family val="0"/>
          </rPr>
          <t xml:space="preserve">plus or minus diff from plan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</xdr:col>
                <xdr:colOff>149</xdr:colOff>
                <xdr:row>41</xdr:row>
                <xdr:rowOff>7</xdr:rowOff>
              </xdr:from>
              <xdr:to>
                <xdr:col>6</xdr:col>
                <xdr:colOff>22</xdr:colOff>
                <xdr:row>46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" authorId="0">
      <text>
        <r>
          <rPr>
            <sz val="8"/>
            <color rgb="FF000000"/>
            <rFont val="Tahoma"/>
            <family val="0"/>
          </rPr>
          <t xml:space="preserve">Please enter the 3 digit company number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</xdr:colOff>
                <xdr:row>0</xdr:row>
                <xdr:rowOff>3</xdr:rowOff>
              </xdr:from>
              <xdr:to>
                <xdr:col>5</xdr:col>
                <xdr:colOff>1</xdr:colOff>
                <xdr:row>4</xdr:row>
                <xdr:rowOff>8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Please enter the 4 digit R/C number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</xdr:colOff>
                <xdr:row>0</xdr:row>
                <xdr:rowOff>7</xdr:rowOff>
              </xdr:from>
              <xdr:to>
                <xdr:col>5</xdr:col>
                <xdr:colOff>1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68" authorId="0">
      <text>
        <r>
          <rPr>
            <b val="true"/>
            <sz val="8"/>
            <color rgb="FF000000"/>
            <rFont val="Tahoma"/>
            <family val="0"/>
          </rPr>
          <t xml:space="preserve">Becky Pham:
</t>
        </r>
        <r>
          <rPr>
            <sz val="8"/>
            <color rgb="FF000000"/>
            <rFont val="Tahoma"/>
            <family val="0"/>
          </rPr>
          <t xml:space="preserve">34851.44 master
23746.08 dove hunt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66</xdr:row>
                <xdr:rowOff>7</xdr:rowOff>
              </xdr:from>
              <xdr:to>
                <xdr:col>13</xdr:col>
                <xdr:colOff>1</xdr:colOff>
                <xdr:row>70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<sst xmlns="http://schemas.openxmlformats.org/spreadsheetml/2006/main" count="1035" uniqueCount="395">
  <si>
    <t xml:space="preserve">BENEFITS</t>
  </si>
  <si>
    <t xml:space="preserve">Annual flex dollars per US employee</t>
  </si>
  <si>
    <t xml:space="preserve">Cash Balance &amp; SERP</t>
  </si>
  <si>
    <t xml:space="preserve">FAS 106</t>
  </si>
  <si>
    <t xml:space="preserve">Savings Plan</t>
  </si>
  <si>
    <t xml:space="preserve">Other</t>
  </si>
  <si>
    <t xml:space="preserve">percent of annualized payroll for non-regulated companies</t>
  </si>
  <si>
    <t xml:space="preserve">PAYROLL TAXES</t>
  </si>
  <si>
    <t xml:space="preserve">Annual FICA base earnings level</t>
  </si>
  <si>
    <t xml:space="preserve">Tax rate for budgeted base salaries less than annual FICA base earnings level</t>
  </si>
  <si>
    <t xml:space="preserve">Additional tax rate for budgeted base salaries greater than annual FICA base earnings level</t>
  </si>
  <si>
    <t xml:space="preserve">Analyst &amp; Associate**</t>
  </si>
  <si>
    <t xml:space="preserve">Analyst Salary to be added to salary line.(per headcount)</t>
  </si>
  <si>
    <t xml:space="preserve">Associates</t>
  </si>
  <si>
    <t xml:space="preserve">Associate Salary to be added to salary line.(per headcount)</t>
  </si>
  <si>
    <t xml:space="preserve">3rd year Analyst</t>
  </si>
  <si>
    <t xml:space="preserve">Analyst Overhead to be planned in A&amp;A Allocation line.(per headcount)</t>
  </si>
  <si>
    <t xml:space="preserve">Associate Overhead to be planned in A&amp;A Allocation line.(per headcount)</t>
  </si>
  <si>
    <t xml:space="preserve">**Analyst and Associate data will need to be input into the template.  The taxes and benefits are formulas.</t>
  </si>
  <si>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 O R T H  A M E R I C A</t>
    </r>
  </si>
  <si>
    <r>
      <rPr>
        <b val="true"/>
        <sz val="22"/>
        <color rgb="FF000000"/>
        <rFont val="Arial"/>
        <family val="2"/>
      </rPr>
      <t xml:space="preserve">2 0 0 0   </t>
    </r>
    <r>
      <rPr>
        <b val="true"/>
        <sz val="24"/>
        <color rgb="FF000000"/>
        <rFont val="Arial"/>
        <family val="2"/>
      </rPr>
      <t xml:space="preserve">P</t>
    </r>
    <r>
      <rPr>
        <b val="true"/>
        <sz val="18"/>
        <color rgb="FF000000"/>
        <rFont val="Arial"/>
        <family val="2"/>
      </rPr>
      <t xml:space="preserve"> L A N vs</t>
    </r>
    <r>
      <rPr>
        <b val="true"/>
        <sz val="22"/>
        <color rgb="FF000000"/>
        <rFont val="Arial"/>
        <family val="2"/>
      </rPr>
      <t xml:space="preserve"> 2 0 0 0</t>
    </r>
    <r>
      <rPr>
        <b val="true"/>
        <sz val="18"/>
        <color rgb="FF000000"/>
        <rFont val="Arial"/>
        <family val="2"/>
      </rPr>
      <t xml:space="preserve"> </t>
    </r>
    <r>
      <rPr>
        <b val="true"/>
        <sz val="22"/>
        <color rgb="FF000000"/>
        <rFont val="Arial"/>
        <family val="2"/>
      </rPr>
      <t xml:space="preserve"> </t>
    </r>
    <r>
      <rPr>
        <b val="true"/>
        <sz val="24"/>
        <color rgb="FF000000"/>
        <rFont val="Arial"/>
        <family val="2"/>
      </rPr>
      <t xml:space="preserve">F</t>
    </r>
    <r>
      <rPr>
        <b val="true"/>
        <sz val="18"/>
        <color rgb="FF000000"/>
        <rFont val="Arial"/>
        <family val="2"/>
      </rPr>
      <t xml:space="preserve"> O R E C A S T</t>
    </r>
  </si>
  <si>
    <t xml:space="preserve">SAP PROFIT CENTER:</t>
  </si>
  <si>
    <t xml:space="preserve">PROFIT CENTER OWNER:</t>
  </si>
  <si>
    <t xml:space="preserve">DEPARTMENT:</t>
  </si>
  <si>
    <t xml:space="preserve">Public Relations</t>
  </si>
  <si>
    <t xml:space="preserve">STAFFING SUMMARY</t>
  </si>
  <si>
    <t xml:space="preserve">Aug hdct</t>
  </si>
  <si>
    <t xml:space="preserve">00 Budget</t>
  </si>
  <si>
    <t xml:space="preserve">Variance</t>
  </si>
  <si>
    <t xml:space="preserve">Executive</t>
  </si>
  <si>
    <t xml:space="preserve">Director</t>
  </si>
  <si>
    <t xml:space="preserve">Manager</t>
  </si>
  <si>
    <t xml:space="preserve">Non-Commercial Executive</t>
  </si>
  <si>
    <t xml:space="preserve">Non-Commercial Director</t>
  </si>
  <si>
    <t xml:space="preserve">Non-Commercial Manager</t>
  </si>
  <si>
    <t xml:space="preserve">Analysts</t>
  </si>
  <si>
    <t xml:space="preserve">Interns</t>
  </si>
  <si>
    <t xml:space="preserve">Other Commercial</t>
  </si>
  <si>
    <t xml:space="preserve">Other Non-Commercial</t>
  </si>
  <si>
    <t xml:space="preserve">Administrative Assistants</t>
  </si>
  <si>
    <t xml:space="preserve">Contractors</t>
  </si>
  <si>
    <t xml:space="preserve">Subtotal Headcount</t>
  </si>
  <si>
    <t xml:space="preserve">Intercompany headcount</t>
  </si>
  <si>
    <t xml:space="preserve">TOTAL HEADCOUNT</t>
  </si>
  <si>
    <t xml:space="preserve">SAP COST</t>
  </si>
  <si>
    <t xml:space="preserve">ELEMENT</t>
  </si>
  <si>
    <t xml:space="preserve">DIRECT EXPENSES</t>
  </si>
  <si>
    <t xml:space="preserve">Forecast</t>
  </si>
  <si>
    <t xml:space="preserve">Budget</t>
  </si>
  <si>
    <t xml:space="preserve">52000500</t>
  </si>
  <si>
    <t xml:space="preserve">  Salaries &amp; Wages</t>
  </si>
  <si>
    <t xml:space="preserve">  Special Pays</t>
  </si>
  <si>
    <t xml:space="preserve">Subtotal Compensation</t>
  </si>
  <si>
    <t xml:space="preserve">52001000</t>
  </si>
  <si>
    <t xml:space="preserve">  Benefits</t>
  </si>
  <si>
    <t xml:space="preserve">59003000</t>
  </si>
  <si>
    <t xml:space="preserve">  Payroll Taxes</t>
  </si>
  <si>
    <t xml:space="preserve">Subtotal Benefits and Payroll Taxes</t>
  </si>
  <si>
    <t xml:space="preserve">52003000</t>
  </si>
  <si>
    <t xml:space="preserve">  Conferences &amp; Training</t>
  </si>
  <si>
    <t xml:space="preserve">52004000</t>
  </si>
  <si>
    <t xml:space="preserve">  Employee Memberships &amp; Dues</t>
  </si>
  <si>
    <t xml:space="preserve">  Overtime/Working Meals</t>
  </si>
  <si>
    <t xml:space="preserve">52503500</t>
  </si>
  <si>
    <t xml:space="preserve">  Pager/Cellular Expenses</t>
  </si>
  <si>
    <t xml:space="preserve">52004500</t>
  </si>
  <si>
    <t xml:space="preserve">  Travel</t>
  </si>
  <si>
    <t xml:space="preserve">52002000</t>
  </si>
  <si>
    <t xml:space="preserve">  Tuition Reimbursement</t>
  </si>
  <si>
    <t xml:space="preserve">52002500</t>
  </si>
  <si>
    <t xml:space="preserve">  Other Employee Expenses</t>
  </si>
  <si>
    <t xml:space="preserve">Subtotal Employee Expenses</t>
  </si>
  <si>
    <t xml:space="preserve">  Campus Recruiting</t>
  </si>
  <si>
    <t xml:space="preserve">54005000</t>
  </si>
  <si>
    <t xml:space="preserve">  Employment Ads</t>
  </si>
  <si>
    <t xml:space="preserve">  Interview Expenses</t>
  </si>
  <si>
    <t xml:space="preserve">  Recruiting Agency Fees</t>
  </si>
  <si>
    <t xml:space="preserve">  Relocation Expenses</t>
  </si>
  <si>
    <t xml:space="preserve">  Other Recruiting &amp; Relocation Expenses</t>
  </si>
  <si>
    <t xml:space="preserve">Subtotal Recruiting &amp; Relocations</t>
  </si>
  <si>
    <t xml:space="preserve">52508000</t>
  </si>
  <si>
    <t xml:space="preserve">  Professional Consultants/Contractors</t>
  </si>
  <si>
    <t xml:space="preserve">52507500</t>
  </si>
  <si>
    <t xml:space="preserve">  Temporaries</t>
  </si>
  <si>
    <t xml:space="preserve">  Other Outside Services</t>
  </si>
  <si>
    <t xml:space="preserve">Subtotal Outside Services</t>
  </si>
  <si>
    <t xml:space="preserve">52504000</t>
  </si>
  <si>
    <t xml:space="preserve">  Company Membership &amp; Dues</t>
  </si>
  <si>
    <t xml:space="preserve">52508500</t>
  </si>
  <si>
    <t xml:space="preserve">  Non-Real Time Market Data</t>
  </si>
  <si>
    <t xml:space="preserve">53600000</t>
  </si>
  <si>
    <t xml:space="preserve">  Office Supplies</t>
  </si>
  <si>
    <t xml:space="preserve">52508100</t>
  </si>
  <si>
    <t xml:space="preserve">  Postage &amp; Freight Expense</t>
  </si>
  <si>
    <t xml:space="preserve">  Real Time Market Data</t>
  </si>
  <si>
    <t xml:space="preserve">  Subscriptions &amp; Periodicals</t>
  </si>
  <si>
    <t xml:space="preserve">  Other Supplies and Expenses</t>
  </si>
  <si>
    <t xml:space="preserve">Subtotal Supplies and Expense</t>
  </si>
  <si>
    <t xml:space="preserve">52500500</t>
  </si>
  <si>
    <t xml:space="preserve">  Advertising &amp; Promotions</t>
  </si>
  <si>
    <t xml:space="preserve">52003500</t>
  </si>
  <si>
    <t xml:space="preserve">  Client Entertainment</t>
  </si>
  <si>
    <t xml:space="preserve">  Customer Meetings</t>
  </si>
  <si>
    <t xml:space="preserve">  Other Marketing</t>
  </si>
  <si>
    <t xml:space="preserve">Subtotal Marketing</t>
  </si>
  <si>
    <t xml:space="preserve">52504100</t>
  </si>
  <si>
    <t xml:space="preserve">Charitable Contributions</t>
  </si>
  <si>
    <t xml:space="preserve">53801000</t>
  </si>
  <si>
    <t xml:space="preserve">  Rent - Office, Warehouse, &amp; Tower</t>
  </si>
  <si>
    <t xml:space="preserve">53800000</t>
  </si>
  <si>
    <t xml:space="preserve">  Equipment Rental</t>
  </si>
  <si>
    <t xml:space="preserve">Subtotal Rent (3rd Party)</t>
  </si>
  <si>
    <t xml:space="preserve">52504500</t>
  </si>
  <si>
    <t xml:space="preserve">Technology</t>
  </si>
  <si>
    <t xml:space="preserve">54000000</t>
  </si>
  <si>
    <t xml:space="preserve">Transportation</t>
  </si>
  <si>
    <t xml:space="preserve">52502000</t>
  </si>
  <si>
    <t xml:space="preserve">Corporate IT</t>
  </si>
  <si>
    <t xml:space="preserve">52502500</t>
  </si>
  <si>
    <t xml:space="preserve">Corporate Rent</t>
  </si>
  <si>
    <t xml:space="preserve">A&amp;A Allocation</t>
  </si>
  <si>
    <t xml:space="preserve">Other Expenses</t>
  </si>
  <si>
    <t xml:space="preserve">Subtotal Cash Expenses</t>
  </si>
  <si>
    <t xml:space="preserve">57200000</t>
  </si>
  <si>
    <t xml:space="preserve">  Depreciation</t>
  </si>
  <si>
    <t xml:space="preserve">57000000</t>
  </si>
  <si>
    <t xml:space="preserve">  Amortization</t>
  </si>
  <si>
    <t xml:space="preserve">Subtotal Noncash Expenses</t>
  </si>
  <si>
    <t xml:space="preserve">59099900</t>
  </si>
  <si>
    <t xml:space="preserve">Taxes Other than Income</t>
  </si>
  <si>
    <t xml:space="preserve">TOTAL DIRECT EXPENSES</t>
  </si>
  <si>
    <r>
      <rPr>
        <b val="true"/>
        <sz val="22"/>
        <color rgb="FF000000"/>
        <rFont val="Arial"/>
        <family val="2"/>
      </rPr>
      <t xml:space="preserve">2 0 0 1   P</t>
    </r>
    <r>
      <rPr>
        <b val="true"/>
        <sz val="18"/>
        <color rgb="FF000000"/>
        <rFont val="Arial"/>
        <family val="2"/>
      </rPr>
      <t xml:space="preserve"> L A N vs </t>
    </r>
    <r>
      <rPr>
        <b val="true"/>
        <sz val="20"/>
        <color rgb="FF000000"/>
        <rFont val="Arial"/>
        <family val="2"/>
      </rPr>
      <t xml:space="preserve">2 0 0 0 </t>
    </r>
    <r>
      <rPr>
        <b val="true"/>
        <sz val="22"/>
        <color rgb="FF000000"/>
        <rFont val="Arial"/>
        <family val="2"/>
      </rPr>
      <t xml:space="preserve">P</t>
    </r>
    <r>
      <rPr>
        <b val="true"/>
        <sz val="18"/>
        <color rgb="FF000000"/>
        <rFont val="Arial"/>
        <family val="2"/>
      </rPr>
      <t xml:space="preserve"> L A N</t>
    </r>
  </si>
  <si>
    <t xml:space="preserve">01 Budget</t>
  </si>
  <si>
    <r>
      <rPr>
        <b val="true"/>
        <sz val="22"/>
        <color rgb="FF000000"/>
        <rFont val="Arial"/>
        <family val="2"/>
      </rPr>
      <t xml:space="preserve">2 0 0 1   P</t>
    </r>
    <r>
      <rPr>
        <b val="true"/>
        <sz val="18"/>
        <color rgb="FF000000"/>
        <rFont val="Arial"/>
        <family val="2"/>
      </rPr>
      <t xml:space="preserve"> L A N vs 2 0 0 1 </t>
    </r>
    <r>
      <rPr>
        <b val="true"/>
        <sz val="22"/>
        <color rgb="FF000000"/>
        <rFont val="Arial"/>
        <family val="2"/>
      </rPr>
      <t xml:space="preserve"> F</t>
    </r>
    <r>
      <rPr>
        <b val="true"/>
        <sz val="18"/>
        <color rgb="FF000000"/>
        <rFont val="Arial"/>
        <family val="2"/>
      </rPr>
      <t xml:space="preserve"> O R E C A S T</t>
    </r>
  </si>
  <si>
    <t xml:space="preserve">Assets reallocation</t>
  </si>
  <si>
    <t xml:space="preserve">Canada diff:</t>
  </si>
  <si>
    <t xml:space="preserve">percent per team</t>
  </si>
  <si>
    <t xml:space="preserve">alloc to all teams RC0674</t>
  </si>
  <si>
    <t xml:space="preserve">Upstream/Rk Mt reallocation</t>
  </si>
  <si>
    <t xml:space="preserve">Midstream IPP Origination</t>
  </si>
  <si>
    <t xml:space="preserve">ENRON NORTH AMERICA</t>
  </si>
  <si>
    <t xml:space="preserve">RESEARCH ALLOCATION</t>
  </si>
  <si>
    <t xml:space="preserve">0258-Resource Eval/Eng</t>
  </si>
  <si>
    <t xml:space="preserve">0826-Research</t>
  </si>
  <si>
    <t xml:space="preserve">1128-Global Credit</t>
  </si>
  <si>
    <t xml:space="preserve">1129-Due Dilig/Asset Mgmt</t>
  </si>
  <si>
    <t xml:space="preserve">1130-Risk Analytics</t>
  </si>
  <si>
    <t xml:space="preserve">1131 - Underwriting</t>
  </si>
  <si>
    <t xml:space="preserve">1281 - Mkt Risk Mgmt Cntrl</t>
  </si>
  <si>
    <t xml:space="preserve">0674 - Compliance</t>
  </si>
  <si>
    <t xml:space="preserve">Method:</t>
  </si>
  <si>
    <t xml:space="preserve">Direct %</t>
  </si>
  <si>
    <t xml:space="preserve">Avg % of all Rac depts</t>
  </si>
  <si>
    <t xml:space="preserve">TOTAL</t>
  </si>
  <si>
    <t xml:space="preserve">hdct</t>
  </si>
  <si>
    <t xml:space="preserve">%</t>
  </si>
  <si>
    <t xml:space="preserve">Amount</t>
  </si>
  <si>
    <t xml:space="preserve">Old %</t>
  </si>
  <si>
    <t xml:space="preserve">New %</t>
  </si>
  <si>
    <t xml:space="preserve">EN_STOR_DEV</t>
  </si>
  <si>
    <t xml:space="preserve">Assets Enron Storage Development</t>
  </si>
  <si>
    <t xml:space="preserve">ENRON_OFFSHORE_SVCS</t>
  </si>
  <si>
    <t xml:space="preserve">Assets Enron Offshore Services</t>
  </si>
  <si>
    <t xml:space="preserve">ENRON_POWER_TRANS</t>
  </si>
  <si>
    <t xml:space="preserve">Assets Enron Power Transmission</t>
  </si>
  <si>
    <t xml:space="preserve">EXECUTIVE_ASSETS</t>
  </si>
  <si>
    <t xml:space="preserve">Assets Executive</t>
  </si>
  <si>
    <t xml:space="preserve">GAS_NETWORK_ENG</t>
  </si>
  <si>
    <t xml:space="preserve">Assets Gas Network Engineering</t>
  </si>
  <si>
    <t xml:space="preserve">GAS_NETWORK_OPS</t>
  </si>
  <si>
    <t xml:space="preserve">Assets Gas Network Operations</t>
  </si>
  <si>
    <t xml:space="preserve">GAS_NETWORK_SERVICES</t>
  </si>
  <si>
    <t xml:space="preserve">Assets Gas Network Services</t>
  </si>
  <si>
    <t xml:space="preserve">GAS_NETWORK_DEVLP</t>
  </si>
  <si>
    <t xml:space="preserve">Assets Network Development</t>
  </si>
  <si>
    <t xml:space="preserve">ROCKY_MNT_ASSET_ORIG</t>
  </si>
  <si>
    <t xml:space="preserve">Assets Rocky Mountain Gas</t>
  </si>
  <si>
    <t xml:space="preserve">ASST_TRD</t>
  </si>
  <si>
    <t xml:space="preserve">Assets Trading</t>
  </si>
  <si>
    <t xml:space="preserve">GAS_NETWORK_TRADING</t>
  </si>
  <si>
    <t xml:space="preserve">Assets Transportation</t>
  </si>
  <si>
    <t xml:space="preserve">Canada Finance</t>
  </si>
  <si>
    <t xml:space="preserve">CANADA</t>
  </si>
  <si>
    <t xml:space="preserve">Canada Trading</t>
  </si>
  <si>
    <t xml:space="preserve">CLEAN_ENG</t>
  </si>
  <si>
    <t xml:space="preserve">Clean Energy Solutions</t>
  </si>
  <si>
    <t xml:space="preserve">COAL</t>
  </si>
  <si>
    <t xml:space="preserve">Coal</t>
  </si>
  <si>
    <t xml:space="preserve">CRED_SPREAD</t>
  </si>
  <si>
    <t xml:space="preserve">Credit Spread Trading</t>
  </si>
  <si>
    <t xml:space="preserve">London</t>
  </si>
  <si>
    <t xml:space="preserve">INT_SERV</t>
  </si>
  <si>
    <t xml:space="preserve">CTG</t>
  </si>
  <si>
    <t xml:space="preserve">DWNSTRM_IND_ORIG</t>
  </si>
  <si>
    <t xml:space="preserve">Downstream Industrial Originations</t>
  </si>
  <si>
    <t xml:space="preserve">EIM (Enron Industrial Markets)</t>
  </si>
  <si>
    <t xml:space="preserve">E_ORG</t>
  </si>
  <si>
    <t xml:space="preserve">East Midstream Origination</t>
  </si>
  <si>
    <t xml:space="preserve">E_PWR_TR</t>
  </si>
  <si>
    <t xml:space="preserve">East Power Trading</t>
  </si>
  <si>
    <t xml:space="preserve">ENVR_ENGY</t>
  </si>
  <si>
    <t xml:space="preserve">Environmental Energy</t>
  </si>
  <si>
    <t xml:space="preserve">ECT_EQU_TRD</t>
  </si>
  <si>
    <t xml:space="preserve">Equity Trading</t>
  </si>
  <si>
    <t xml:space="preserve">EGM (Enron Global Markets)</t>
  </si>
  <si>
    <t xml:space="preserve">EXEC_ORIG</t>
  </si>
  <si>
    <t xml:space="preserve">Executive Originations</t>
  </si>
  <si>
    <t xml:space="preserve">EXEC_TRD</t>
  </si>
  <si>
    <t xml:space="preserve">Executive Trading</t>
  </si>
  <si>
    <t xml:space="preserve">EQUITY</t>
  </si>
  <si>
    <t xml:space="preserve">Financial Origination</t>
  </si>
  <si>
    <t xml:space="preserve">GENCOS</t>
  </si>
  <si>
    <t xml:space="preserve">Genco</t>
  </si>
  <si>
    <t xml:space="preserve">GROUP</t>
  </si>
  <si>
    <t xml:space="preserve">Group</t>
  </si>
  <si>
    <t xml:space="preserve">PORTFOLIO_MGT</t>
  </si>
  <si>
    <t xml:space="preserve">Insurance - Porfolio Management</t>
  </si>
  <si>
    <t xml:space="preserve">GRM</t>
  </si>
  <si>
    <t xml:space="preserve">RISK_PRODUCTS</t>
  </si>
  <si>
    <t xml:space="preserve">Insurance - Risk Products</t>
  </si>
  <si>
    <t xml:space="preserve">was GRM now EGM (Enron Global Markets)</t>
  </si>
  <si>
    <t xml:space="preserve">RISK_MGT</t>
  </si>
  <si>
    <t xml:space="preserve">IR_FX</t>
  </si>
  <si>
    <t xml:space="preserve">Interest Rate/Foreign Exchange </t>
  </si>
  <si>
    <t xml:space="preserve">FINANCIAL_GT</t>
  </si>
  <si>
    <t xml:space="preserve">Long-term gas trading</t>
  </si>
  <si>
    <t xml:space="preserve">MEXICO</t>
  </si>
  <si>
    <t xml:space="preserve">Mexico</t>
  </si>
  <si>
    <t xml:space="preserve">MDSTRM_IPP_ORIG</t>
  </si>
  <si>
    <t xml:space="preserve">N_BS_DEV</t>
  </si>
  <si>
    <t xml:space="preserve">New Business Development </t>
  </si>
  <si>
    <t xml:space="preserve">OF_CHAIR</t>
  </si>
  <si>
    <t xml:space="preserve">Office of Chairman</t>
  </si>
  <si>
    <t xml:space="preserve">PAPER</t>
  </si>
  <si>
    <t xml:space="preserve">Pulp &amp; Paper</t>
  </si>
  <si>
    <t xml:space="preserve">EIM (Enron Industrial Market)</t>
  </si>
  <si>
    <t xml:space="preserve">RESTRUCTURING</t>
  </si>
  <si>
    <t xml:space="preserve">Restructuring</t>
  </si>
  <si>
    <t xml:space="preserve">HOUSTON</t>
  </si>
  <si>
    <t xml:space="preserve">Risk Management (Middle Mkt) - Hou</t>
  </si>
  <si>
    <t xml:space="preserve">NEW_YORK</t>
  </si>
  <si>
    <t xml:space="preserve">Risk Management (Middle Mkt) - NY</t>
  </si>
  <si>
    <t xml:space="preserve">CENTRAL_GT</t>
  </si>
  <si>
    <t xml:space="preserve">Short-term gas trading - Central</t>
  </si>
  <si>
    <t xml:space="preserve">EAST_GT</t>
  </si>
  <si>
    <t xml:space="preserve">Short-term gas trading - East</t>
  </si>
  <si>
    <t xml:space="preserve">TEXAS</t>
  </si>
  <si>
    <t xml:space="preserve">Short-term gas trading - Texas</t>
  </si>
  <si>
    <t xml:space="preserve">WEST_GT</t>
  </si>
  <si>
    <t xml:space="preserve">Short-term gas trading - West</t>
  </si>
  <si>
    <t xml:space="preserve">SO2</t>
  </si>
  <si>
    <t xml:space="preserve">PROD_FIN</t>
  </si>
  <si>
    <t xml:space="preserve">Upstream Origination</t>
  </si>
  <si>
    <t xml:space="preserve">WEATHER</t>
  </si>
  <si>
    <t xml:space="preserve">Weather Derivatives</t>
  </si>
  <si>
    <t xml:space="preserve">W_ORIG</t>
  </si>
  <si>
    <t xml:space="preserve">West Midstream Origination</t>
  </si>
  <si>
    <t xml:space="preserve">W_PWR_TR</t>
  </si>
  <si>
    <t xml:space="preserve">West Power Trading</t>
  </si>
  <si>
    <t xml:space="preserve">GPG Executive</t>
  </si>
  <si>
    <t xml:space="preserve">Enron Europe</t>
  </si>
  <si>
    <t xml:space="preserve">Enron Global Finance (ECM)</t>
  </si>
  <si>
    <t xml:space="preserve">Enron Energy Services</t>
  </si>
  <si>
    <t xml:space="preserve">Enron Broadband Services</t>
  </si>
  <si>
    <t xml:space="preserve">APACHE</t>
  </si>
  <si>
    <t xml:space="preserve">South America</t>
  </si>
  <si>
    <t xml:space="preserve">India</t>
  </si>
  <si>
    <t xml:space="preserve">CALME</t>
  </si>
  <si>
    <t xml:space="preserve">RAC</t>
  </si>
  <si>
    <t xml:space="preserve">Total</t>
  </si>
  <si>
    <t xml:space="preserve">ckpt</t>
  </si>
  <si>
    <t xml:space="preserve">COMPANY NUMBER:</t>
  </si>
  <si>
    <t xml:space="preserve">413</t>
  </si>
  <si>
    <t xml:space="preserve">Due Date:</t>
  </si>
  <si>
    <t xml:space="preserve">Support Depts. 9/1/99 - Commercial Teams 10/1/99</t>
  </si>
  <si>
    <t xml:space="preserve">R/C NUMBER:</t>
  </si>
  <si>
    <t xml:space="preserve">E-Mail to Sayed Khoja</t>
  </si>
  <si>
    <t xml:space="preserve">R/C NAME:</t>
  </si>
  <si>
    <t xml:space="preserve">Research</t>
  </si>
  <si>
    <t xml:space="preserve">R/C OWNER:</t>
  </si>
  <si>
    <t xml:space="preserve">Vince Kaminski</t>
  </si>
  <si>
    <t xml:space="preserve">  Commercial Executive</t>
  </si>
  <si>
    <t xml:space="preserve">  Commercial Director</t>
  </si>
  <si>
    <t xml:space="preserve">  Commercial Manager</t>
  </si>
  <si>
    <t xml:space="preserve">  Non-Commercial Executive</t>
  </si>
  <si>
    <t xml:space="preserve">  Non-Commercial Director</t>
  </si>
  <si>
    <t xml:space="preserve">  Non-Commercial Manager</t>
  </si>
  <si>
    <t xml:space="preserve">  Associates</t>
  </si>
  <si>
    <t xml:space="preserve">  Analysts</t>
  </si>
  <si>
    <t xml:space="preserve">  Other Commercial</t>
  </si>
  <si>
    <t xml:space="preserve">  Other Non Commercial</t>
  </si>
  <si>
    <t xml:space="preserve">  Administrative Asst.</t>
  </si>
  <si>
    <t xml:space="preserve">Subtotal Employee Headcount</t>
  </si>
  <si>
    <t xml:space="preserve">  Contractors</t>
  </si>
  <si>
    <t xml:space="preserve">Subtotal Depreciation &amp; Amortization</t>
  </si>
  <si>
    <t xml:space="preserve">HYPERION ENTITY:</t>
  </si>
  <si>
    <t xml:space="preserve">4131275.TOTAL</t>
  </si>
  <si>
    <t xml:space="preserve">1275</t>
  </si>
  <si>
    <t xml:space="preserve">HYPERION CATEGORY:</t>
  </si>
  <si>
    <t xml:space="preserve">ACTUAL</t>
  </si>
  <si>
    <t xml:space="preserve">PLAN2000</t>
  </si>
  <si>
    <t xml:space="preserve">HYPERION FREQUENCY:</t>
  </si>
  <si>
    <t xml:space="preserve">M.PER</t>
  </si>
  <si>
    <t xml:space="preserve">HYPERION APPLICATION:</t>
  </si>
  <si>
    <t xml:space="preserve">ena</t>
  </si>
  <si>
    <t xml:space="preserve">EXECUTIVE</t>
  </si>
  <si>
    <t xml:space="preserve">    Executive</t>
  </si>
  <si>
    <t xml:space="preserve">DIRECTOR</t>
  </si>
  <si>
    <t xml:space="preserve">    Director</t>
  </si>
  <si>
    <t xml:space="preserve">MANAGER</t>
  </si>
  <si>
    <t xml:space="preserve">    Manager</t>
  </si>
  <si>
    <t xml:space="preserve">EXECUTIVE_NC</t>
  </si>
  <si>
    <t xml:space="preserve">    Non-Commercial Executive</t>
  </si>
  <si>
    <t xml:space="preserve">DIRECTOR_NC</t>
  </si>
  <si>
    <t xml:space="preserve">    Non-Commercial Director</t>
  </si>
  <si>
    <t xml:space="preserve">MANAGER_NC</t>
  </si>
  <si>
    <t xml:space="preserve">    Non-Commercial Manager</t>
  </si>
  <si>
    <t xml:space="preserve">ASSOCHC</t>
  </si>
  <si>
    <t xml:space="preserve">    Associates</t>
  </si>
  <si>
    <t xml:space="preserve">ALYSTHC</t>
  </si>
  <si>
    <t xml:space="preserve">    Analysts</t>
  </si>
  <si>
    <t xml:space="preserve">OTHER_HC</t>
  </si>
  <si>
    <t xml:space="preserve">    Other Commercial</t>
  </si>
  <si>
    <t xml:space="preserve">OTHER_NC_HC</t>
  </si>
  <si>
    <t xml:space="preserve">    Other Non Commercial</t>
  </si>
  <si>
    <t xml:space="preserve">ADMIN_ASST</t>
  </si>
  <si>
    <t xml:space="preserve">   Administrative Asst.</t>
  </si>
  <si>
    <t xml:space="preserve">CONTHC</t>
  </si>
  <si>
    <t xml:space="preserve">    Contractors</t>
  </si>
  <si>
    <t xml:space="preserve">Actual</t>
  </si>
  <si>
    <t xml:space="preserve">Plan</t>
  </si>
  <si>
    <t xml:space="preserve">HYPERION  ACCT</t>
  </si>
  <si>
    <t xml:space="preserve">9200999001.000000</t>
  </si>
  <si>
    <t xml:space="preserve">9200999047.000000</t>
  </si>
  <si>
    <t xml:space="preserve">9260999552.000000</t>
  </si>
  <si>
    <t xml:space="preserve">4081500557.000000</t>
  </si>
  <si>
    <t xml:space="preserve">4081510557.000000</t>
  </si>
  <si>
    <t xml:space="preserve">9260999551.000000</t>
  </si>
  <si>
    <t xml:space="preserve">4081520557.000000</t>
  </si>
  <si>
    <t xml:space="preserve">9210999052.000000</t>
  </si>
  <si>
    <t xml:space="preserve">9210999054.000000</t>
  </si>
  <si>
    <t xml:space="preserve">9210999058.000000</t>
  </si>
  <si>
    <t xml:space="preserve">9210999062.000000</t>
  </si>
  <si>
    <t xml:space="preserve">9210999175.000000</t>
  </si>
  <si>
    <t xml:space="preserve">9210999061.000000</t>
  </si>
  <si>
    <t xml:space="preserve">9260999056.000000</t>
  </si>
  <si>
    <t xml:space="preserve">9210999051.000000</t>
  </si>
  <si>
    <t xml:space="preserve">9210999064.000000</t>
  </si>
  <si>
    <t xml:space="preserve">9210999066.000000</t>
  </si>
  <si>
    <t xml:space="preserve">9210999067.000000</t>
  </si>
  <si>
    <t xml:space="preserve">9230999068.000000</t>
  </si>
  <si>
    <t xml:space="preserve">9210999065.000000</t>
  </si>
  <si>
    <t xml:space="preserve">9210999057.000000</t>
  </si>
  <si>
    <t xml:space="preserve">9230999201.000000</t>
  </si>
  <si>
    <t xml:space="preserve">9230999204.000000</t>
  </si>
  <si>
    <t xml:space="preserve">9230999206.000000</t>
  </si>
  <si>
    <t xml:space="preserve">9230999247.000000</t>
  </si>
  <si>
    <t xml:space="preserve">9230999801.000000</t>
  </si>
  <si>
    <t xml:space="preserve">9230999647.000000</t>
  </si>
  <si>
    <t xml:space="preserve">9302999157.000000</t>
  </si>
  <si>
    <t xml:space="preserve">9210999352.000000</t>
  </si>
  <si>
    <t xml:space="preserve">9210999165.000000</t>
  </si>
  <si>
    <t xml:space="preserve">9210999160.000000</t>
  </si>
  <si>
    <t xml:space="preserve">9210999351.000000</t>
  </si>
  <si>
    <t xml:space="preserve">9210999153.000000</t>
  </si>
  <si>
    <t xml:space="preserve">9210999197.000000</t>
  </si>
  <si>
    <t xml:space="preserve">9130999697.000000</t>
  </si>
  <si>
    <t xml:space="preserve">9210999063.000000</t>
  </si>
  <si>
    <t xml:space="preserve">9130999657.000000</t>
  </si>
  <si>
    <t xml:space="preserve">9210999697.000000</t>
  </si>
  <si>
    <t xml:space="preserve">4261999154.000000</t>
  </si>
  <si>
    <t xml:space="preserve">9310999251.000000</t>
  </si>
  <si>
    <t xml:space="preserve">9310999252.000000</t>
  </si>
  <si>
    <t xml:space="preserve">9210999174.000000</t>
  </si>
  <si>
    <t xml:space="preserve">9210999604.000000</t>
  </si>
  <si>
    <t xml:space="preserve">9210999601.000000</t>
  </si>
  <si>
    <t xml:space="preserve">9210999109.000000</t>
  </si>
  <si>
    <t xml:space="preserve">9230999845.000000</t>
  </si>
  <si>
    <t xml:space="preserve">9230999810.000000</t>
  </si>
  <si>
    <t xml:space="preserve">9210999252.000000</t>
  </si>
  <si>
    <t xml:space="preserve">9230999820</t>
  </si>
  <si>
    <t xml:space="preserve">9302999.000000</t>
  </si>
  <si>
    <t xml:space="preserve">4030100.000000</t>
  </si>
  <si>
    <t xml:space="preserve">4040410.000000</t>
  </si>
  <si>
    <r>
      <rPr>
        <b val="true"/>
        <sz val="22"/>
        <color rgb="FF000000"/>
        <rFont val="Arial"/>
        <family val="2"/>
      </rPr>
      <t xml:space="preserve">2 0 0 1   P</t>
    </r>
    <r>
      <rPr>
        <b val="true"/>
        <sz val="18"/>
        <color rgb="FF000000"/>
        <rFont val="Arial"/>
        <family val="2"/>
      </rPr>
      <t xml:space="preserve"> L A N</t>
    </r>
  </si>
  <si>
    <r>
      <rPr>
        <b val="true"/>
        <sz val="22"/>
        <color rgb="FF000000"/>
        <rFont val="Arial"/>
        <family val="2"/>
      </rPr>
      <t xml:space="preserve">D</t>
    </r>
    <r>
      <rPr>
        <b val="true"/>
        <sz val="18"/>
        <color rgb="FF000000"/>
        <rFont val="Arial"/>
        <family val="2"/>
      </rPr>
      <t xml:space="preserve"> I R E C T</t>
    </r>
    <r>
      <rPr>
        <b val="true"/>
        <sz val="22"/>
        <color rgb="FF000000"/>
        <rFont val="Arial"/>
        <family val="2"/>
      </rPr>
      <t xml:space="preserve">   E</t>
    </r>
    <r>
      <rPr>
        <b val="true"/>
        <sz val="18"/>
        <color rgb="FF000000"/>
        <rFont val="Arial"/>
        <family val="2"/>
      </rPr>
      <t xml:space="preserve"> X P E N S E S</t>
    </r>
  </si>
  <si>
    <t xml:space="preserve">SAP COST CENTER:</t>
  </si>
  <si>
    <t xml:space="preserve">DUE DATE:</t>
  </si>
  <si>
    <t xml:space="preserve">E-mail to Trey Hardy (5-7172)</t>
  </si>
  <si>
    <t xml:space="preserve">Annual</t>
  </si>
  <si>
    <t xml:space="preserve">Headcount</t>
  </si>
  <si>
    <t xml:space="preserve">Expense</t>
  </si>
  <si>
    <t xml:space="preserve">SAP COST CATEGORY:</t>
  </si>
  <si>
    <t xml:space="preserve">CENTER</t>
  </si>
  <si>
    <t xml:space="preserve">Check Totals</t>
  </si>
</sst>
</file>

<file path=xl/styles.xml><?xml version="1.0" encoding="utf-8"?>
<styleSheet xmlns="http://schemas.openxmlformats.org/spreadsheetml/2006/main">
  <numFmts count="102">
    <numFmt numFmtId="164" formatCode="General"/>
    <numFmt numFmtId="165" formatCode="#,###___);\(#,##0\);&quot; - &quot;__"/>
    <numFmt numFmtId="166" formatCode="#,##0.00__;;"/>
    <numFmt numFmtId="167" formatCode="#,##0.00000___;;;"/>
    <numFmt numFmtId="168" formatCode="#,##0_);\(#,##0\);&quot; -    &quot;"/>
    <numFmt numFmtId="169" formatCode="[$-409]#,##0_);[RED]\(#,##0\)"/>
    <numFmt numFmtId="170" formatCode="\$#,##0_);[RED]&quot;($&quot;#,##0\)"/>
    <numFmt numFmtId="171" formatCode="&quot;$         &quot;#,###.00_);&quot;$         (&quot;#,###.00\);&quot;$               -&quot;"/>
    <numFmt numFmtId="172" formatCode="&quot;$         &quot;#,###.00_);&quot;$         (&quot;#,###.00\);&quot;$              -&quot;"/>
    <numFmt numFmtId="173" formatCode="#,##0.0_______);\(#,##0.0\);______&quot; -  &quot;"/>
    <numFmt numFmtId="174" formatCode="#,##0.00__\);\(#,##0.00\);__&quot;  -&quot;"/>
    <numFmt numFmtId="175" formatCode="#,##0___);\(#,##0\)_;&quot; -&quot;__&quot;  &quot;"/>
    <numFmt numFmtId="176" formatCode="0.0%&quot; )&quot;"/>
    <numFmt numFmtId="177" formatCode="000"/>
    <numFmt numFmtId="178" formatCode="\$#,##0;&quot;-$&quot;#,##0"/>
    <numFmt numFmtId="179" formatCode="[$-409]#,##0.00_);[RED]\(#,##0.00\)"/>
    <numFmt numFmtId="180" formatCode="\$#,##0.00_);[RED]&quot;($&quot;#,##0.00\)"/>
    <numFmt numFmtId="181" formatCode="&quot;$         &quot;#,###.00_);&quot;$         (&quot;#,###.00\);&quot;$                -&quot;"/>
    <numFmt numFmtId="182" formatCode="#,##0.00___);\(#,##0.00\);___ &quot; -&quot;"/>
    <numFmt numFmtId="183" formatCode="&quot;$   &quot;#,##0.00_);&quot;($   &quot;#,##0.00\);&quot;$          -&quot;"/>
    <numFmt numFmtId="184" formatCode="_(* #,##0_);_(* \(#,##0\);_(* \-_);_(@_)"/>
    <numFmt numFmtId="185" formatCode="_-* #,##0_-;\-* #,##0_-;_-* \-_-;_-@_-"/>
    <numFmt numFmtId="186" formatCode="\£#,##0.00;&quot;-£&quot;#,##0.00"/>
    <numFmt numFmtId="187" formatCode="\$#,##0.0_);[RED]&quot;($&quot;#,##0.0\)"/>
    <numFmt numFmtId="188" formatCode="#,##0_________);\(#,##0\);_________-&quot;  &quot;"/>
    <numFmt numFmtId="189" formatCode="&quot;$  &quot;#,##0.0_);[RED]&quot;($  &quot;#,##0.0\)"/>
    <numFmt numFmtId="190" formatCode="#,##0.0000_);\(#,##0.0000\);_ &quot;-  &quot;"/>
    <numFmt numFmtId="191" formatCode="#,##0_)_ ;\(#,##0&quot;) &quot;;\-_)_ _ "/>
    <numFmt numFmtId="192" formatCode="0.0%\);\(0.0\)%;&quot; -&quot;"/>
    <numFmt numFmtId="193" formatCode="0.000"/>
    <numFmt numFmtId="194" formatCode="#,##0_);\(#,##0&quot;)-&quot;"/>
    <numFmt numFmtId="195" formatCode="_(* #,##0.00_);_(* \(#,##0.00\);_(* \-??_);_(@_)"/>
    <numFmt numFmtId="196" formatCode="_-* #,##0.00_-;\-* #,##0.00_-;_-* \-??_-;_-@_-"/>
    <numFmt numFmtId="197" formatCode="#,##0.00"/>
    <numFmt numFmtId="198" formatCode="_-\£* #,##0_-;&quot;-£&quot;* #,##0_-;_-\£* \-_-;_-@_-"/>
    <numFmt numFmtId="199" formatCode="#,##0.0_);[RED]\(#,##0.0\);\-"/>
    <numFmt numFmtId="200" formatCode="#,###_);\(#,##0\);&quot; -&quot;_ "/>
    <numFmt numFmtId="201" formatCode="0.0%_;\(0\.0\)%;&quot; -   &quot;"/>
    <numFmt numFmtId="202" formatCode="_##,##0_);\(#,##0&quot;) &quot;;\-_)_ _ "/>
    <numFmt numFmtId="203" formatCode="0.0%\ ;\(0.0\)%\ ;&quot;-   &quot;"/>
    <numFmt numFmtId="204" formatCode="0.000%"/>
    <numFmt numFmtId="205" formatCode="_(\$* #,##0_);_(\$* \(#,##0\);_(\$* \-_);_(@_)"/>
    <numFmt numFmtId="206" formatCode="_-\$* #,##0_-;&quot;-$&quot;* #,##0_-;_-\$* \-_-;_-@_-"/>
    <numFmt numFmtId="207" formatCode="#,##0.0________\);\(#,##0.0\);________&quot; -  &quot;"/>
    <numFmt numFmtId="208" formatCode="\$#,##0;[RED]&quot;-$&quot;#,##0"/>
    <numFmt numFmtId="209" formatCode="0000"/>
    <numFmt numFmtId="210" formatCode="&quot;$   &quot;#,##0_);[RED]&quot;$   (&quot;#,##0\);&quot;$         -&quot;"/>
    <numFmt numFmtId="211" formatCode="#,##0.000_);\(#,##0.000\);&quot; -  &quot;"/>
    <numFmt numFmtId="212" formatCode="#,##0.000_);\(#,##0.000\)"/>
    <numFmt numFmtId="213" formatCode="&quot;$        &quot;#,###.00_);&quot;$        (&quot;#,###.00\);&quot;$                -&quot;"/>
    <numFmt numFmtId="214" formatCode="\£#,##0;[RED]&quot;-£&quot;#,##0"/>
    <numFmt numFmtId="215" formatCode="#,##0.00_);\(#,##0.00\);&quot;-  &quot;"/>
    <numFmt numFmtId="216" formatCode="#,##0.0_________);\(#,##0.0\);________&quot; -  &quot;"/>
    <numFmt numFmtId="217" formatCode="#,###.0_);\(#,##0.0\);&quot; - &quot;_ "/>
    <numFmt numFmtId="218" formatCode="#,##0___);\(#,##0\);&quot; -&quot;__&quot;  &quot;"/>
    <numFmt numFmtId="219" formatCode="_(* #,##0.0_);_(* \(#,##0.0\);_(* \-_);_(@_)"/>
    <numFmt numFmtId="220" formatCode="#,##0___);\(#,##0\);&quot; - &quot;__"/>
    <numFmt numFmtId="221" formatCode="#,##0_);[RED]\(#,##0\);\-"/>
    <numFmt numFmtId="222" formatCode="#,##0.0_);\(#,##0.0\);_ &quot; -&quot;"/>
    <numFmt numFmtId="223" formatCode="&quot;$  &quot;#,##0_);[RED]&quot;($  &quot;#,##0\)"/>
    <numFmt numFmtId="224" formatCode="0.0%_);\(0.0\)%;&quot; -&quot;"/>
    <numFmt numFmtId="225" formatCode="#,##0_)_ ;\(#,##0&quot;) &quot;;&quot; -&quot;_ _)"/>
    <numFmt numFmtId="226" formatCode="_-\£* #,##0.00_-;&quot;-£&quot;* #,##0.00_-;_-\£* \-??_-;_-@_-"/>
    <numFmt numFmtId="227" formatCode="_(* #,##0.0000_);_(* \(#,##0.0000\);_(* \-??_);_(@_)"/>
    <numFmt numFmtId="228" formatCode="0.0%;\(0.0\)%;&quot; -  &quot;"/>
    <numFmt numFmtId="229" formatCode="#.0,,;[RED]\(#.0,,\)"/>
    <numFmt numFmtId="230" formatCode="_(\$* #,##0.00_);_(\$* \(#,##0.00\);_(\$* \-??_);_(@_)"/>
    <numFmt numFmtId="231" formatCode="_-\$* #,##0.00_-;&quot;-$&quot;* #,##0.00_-;_-\$* \-??_-;_-@_-"/>
    <numFmt numFmtId="232" formatCode="\$#,##0.00;[RED]&quot;-$&quot;#,##0.00"/>
    <numFmt numFmtId="233" formatCode="#,##0.000_);[RED]\(#,##0.000\)"/>
    <numFmt numFmtId="234" formatCode="&quot;$   &quot;#,##0_);[RED]&quot;$   (&quot;#,##0\);&quot;$            -&quot;"/>
    <numFmt numFmtId="235" formatCode="###0"/>
    <numFmt numFmtId="236" formatCode="\£#,##0.00;[RED]&quot;-£&quot;#,##0.00"/>
    <numFmt numFmtId="237" formatCode="&quot;$         &quot;#,###.00_);&quot;$       (&quot;#,###.00\);&quot;$                -&quot;"/>
    <numFmt numFmtId="238" formatCode="#,##0_);\(#,##0\);&quot;-  &quot;"/>
    <numFmt numFmtId="239" formatCode="#,##0.0_________);\(#,##0.0\);&quot; -  &quot;"/>
    <numFmt numFmtId="240" formatCode="0.0_;;;"/>
    <numFmt numFmtId="241" formatCode="#,##0___);\(#,##0\)___;&quot; -&quot;__&quot;  &quot;"/>
    <numFmt numFmtId="242" formatCode="0.0_%;\(0.0\)%;&quot; -   &quot;"/>
    <numFmt numFmtId="243" formatCode="&quot;$  &quot;#,##0.00_);[RED]&quot;($  &quot;#,##0.00\)"/>
    <numFmt numFmtId="244" formatCode="#,##0_);\(#,##0&quot;) &quot;;\-_)_ _ "/>
    <numFmt numFmtId="245" formatCode="#,##0.0________\);\(#,##0.0\);_______ &quot;-  &quot;"/>
    <numFmt numFmtId="246" formatCode="0.00"/>
    <numFmt numFmtId="247" formatCode="#,###_)_ "/>
    <numFmt numFmtId="248" formatCode="_##,##0_);\(#,##0\);\-_)_ _ "/>
    <numFmt numFmtId="249" formatCode="_(* #,##0.000000000_);_(* \(#,##0.000000000\);_(* \-??_);_(@_)"/>
    <numFmt numFmtId="250" formatCode="#,##0_);\(#,##0\);\-"/>
    <numFmt numFmtId="251" formatCode="#,###_)"/>
    <numFmt numFmtId="252" formatCode="[$-409]#,##0_);\(#,##0\)"/>
    <numFmt numFmtId="253" formatCode="0.00_)"/>
    <numFmt numFmtId="254" formatCode=".0000%"/>
    <numFmt numFmtId="255" formatCode="#,##0.0_);\(#,##0.0\)"/>
    <numFmt numFmtId="256" formatCode="0.00000"/>
    <numFmt numFmtId="257" formatCode="#,##0"/>
    <numFmt numFmtId="258" formatCode="#,##0.0000_);[RED]\(#,##0.0000\)"/>
    <numFmt numFmtId="259" formatCode="0"/>
    <numFmt numFmtId="260" formatCode="0.00%"/>
    <numFmt numFmtId="261" formatCode="0%"/>
    <numFmt numFmtId="262" formatCode="_(* #,##0_);_(* \(#,##0\);_(* \-??_);_(@_)"/>
    <numFmt numFmtId="263" formatCode="@"/>
    <numFmt numFmtId="264" formatCode="[$-409]mmm\-yy"/>
    <numFmt numFmtId="265" formatCode="[$-409]d\-mmm\-yy"/>
  </numFmts>
  <fonts count="98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9.5"/>
      <name val="Courier New"/>
      <family val="0"/>
    </font>
    <font>
      <sz val="10"/>
      <name val="MS Sans Serif"/>
      <family val="0"/>
    </font>
    <font>
      <b val="true"/>
      <sz val="9.85"/>
      <name val="Times New Roman"/>
      <family val="0"/>
    </font>
    <font>
      <b val="true"/>
      <sz val="12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0"/>
    </font>
    <font>
      <sz val="8"/>
      <name val="Times New Roman"/>
      <family val="0"/>
    </font>
    <font>
      <sz val="8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8"/>
      <name val="SWISS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9"/>
      <name val="Times New Roman"/>
      <family val="0"/>
    </font>
    <font>
      <sz val="10"/>
      <name val="Book Antiqua"/>
      <family val="0"/>
    </font>
    <font>
      <sz val="10"/>
      <name val="Book Antiqua"/>
      <family val="1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2"/>
      <name val="Comic Sans MS"/>
      <family val="0"/>
    </font>
    <font>
      <sz val="8"/>
      <name val="MS Sans Serif"/>
      <family val="2"/>
    </font>
    <font>
      <sz val="9"/>
      <name val="Arial"/>
      <family val="0"/>
    </font>
    <font>
      <sz val="12"/>
      <name val="Century Schoolbook"/>
      <family val="0"/>
    </font>
    <font>
      <sz val="10"/>
      <name val="Tahoma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2"/>
      <name val="SWISS"/>
      <family val="0"/>
    </font>
    <font>
      <sz val="10"/>
      <name val="Century Gothic"/>
      <family val="0"/>
    </font>
    <font>
      <sz val="10"/>
      <name val="SWISS"/>
      <family val="0"/>
    </font>
    <font>
      <sz val="10"/>
      <name val="Arial Narrow"/>
      <family val="2"/>
    </font>
    <font>
      <sz val="10"/>
      <color rgb="FF000000"/>
      <name val="MS Sans Serif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9.85"/>
      <name val="Times New Roman"/>
      <family val="0"/>
    </font>
    <font>
      <sz val="8"/>
      <color rgb="FF0000FF"/>
      <name val="Arial"/>
      <family val="2"/>
    </font>
    <font>
      <b val="true"/>
      <u val="single"/>
      <sz val="10"/>
      <name val="Arial Narrow"/>
      <family val="2"/>
    </font>
    <font>
      <b val="true"/>
      <sz val="10"/>
      <name val="Arial Narrow"/>
      <family val="2"/>
    </font>
    <font>
      <b val="true"/>
      <sz val="10"/>
      <color rgb="FFFF0000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24"/>
      <color rgb="FF000000"/>
      <name val="Arial"/>
      <family val="2"/>
    </font>
    <font>
      <sz val="12"/>
      <name val="Arial Narrow"/>
      <family val="2"/>
    </font>
    <font>
      <b val="true"/>
      <sz val="12"/>
      <name val="Arial Narrow"/>
      <family val="2"/>
    </font>
    <font>
      <sz val="7"/>
      <name val="Arial Narrow"/>
      <family val="2"/>
    </font>
    <font>
      <b val="true"/>
      <sz val="20"/>
      <color rgb="FF000000"/>
      <name val="Arial"/>
      <family val="2"/>
    </font>
    <font>
      <b val="true"/>
      <sz val="16"/>
      <name val="Times New Roman"/>
      <family val="1"/>
    </font>
    <font>
      <b val="true"/>
      <sz val="10"/>
      <name val="Times New Roman"/>
      <family val="1"/>
    </font>
    <font>
      <b val="true"/>
      <sz val="7"/>
      <name val="Times New Roman"/>
      <family val="1"/>
    </font>
    <font>
      <sz val="6"/>
      <name val="Times New Roman"/>
      <family val="1"/>
    </font>
    <font>
      <sz val="7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FF0000"/>
      <name val="Arial Narrow"/>
      <family val="2"/>
    </font>
    <font>
      <sz val="10"/>
      <color rgb="FF0000FF"/>
      <name val="Arial Narrow"/>
      <family val="2"/>
    </font>
    <font>
      <sz val="8"/>
      <color rgb="FF0000FF"/>
      <name val="Arial Narrow"/>
      <family val="2"/>
    </font>
    <font>
      <b val="true"/>
      <sz val="10"/>
      <name val="Arial Narrow"/>
      <family val="0"/>
    </font>
    <font>
      <b val="true"/>
      <sz val="14"/>
      <color rgb="FF000000"/>
      <name val="Arial Narrow"/>
      <family val="2"/>
    </font>
    <font>
      <b val="true"/>
      <sz val="10"/>
      <color rgb="FF3333CC"/>
      <name val="Arial Narrow"/>
      <family val="2"/>
    </font>
    <font>
      <sz val="10"/>
      <color rgb="FF3333CC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A6CAF0"/>
        <bgColor rgb="FFC0C0C0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E3E3E3"/>
        <bgColor rgb="FFCCFFCC"/>
      </patternFill>
    </fill>
    <fill>
      <patternFill patternType="solid">
        <fgColor rgb="FF00FF00"/>
        <bgColor rgb="FF33CCCC"/>
      </patternFill>
    </fill>
    <fill>
      <patternFill patternType="solid">
        <fgColor rgb="FFCCFFCC"/>
        <bgColor rgb="FFCCFFFF"/>
      </patternFill>
    </fill>
  </fills>
  <borders count="42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26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1" fillId="0" borderId="0" applyFont="true" applyBorder="false" applyAlignment="false" applyProtection="true">
      <protection locked="true" hidden="false"/>
    </xf>
    <xf numFmtId="174" fontId="1" fillId="0" borderId="0" applyFont="true" applyBorder="false" applyAlignment="false" applyProtection="true">
      <protection locked="true" hidden="false"/>
    </xf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4" fontId="15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47" fontId="0" fillId="0" borderId="0" applyFont="true" applyBorder="false" applyAlignment="false" applyProtection="false"/>
    <xf numFmtId="24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4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5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0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2" applyFont="true" applyBorder="true" applyAlignment="false" applyProtection="false"/>
    <xf numFmtId="164" fontId="19" fillId="0" borderId="2" applyFont="true" applyBorder="true" applyAlignment="false" applyProtection="false"/>
    <xf numFmtId="164" fontId="19" fillId="0" borderId="2" applyFont="true" applyBorder="true" applyAlignment="false" applyProtection="false"/>
    <xf numFmtId="164" fontId="1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251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51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4" applyFont="true" applyBorder="true" applyAlignment="false" applyProtection="false"/>
    <xf numFmtId="164" fontId="16" fillId="4" borderId="0" applyFont="true" applyBorder="false" applyAlignment="false" applyProtection="false"/>
    <xf numFmtId="252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252" fontId="25" fillId="0" borderId="0" applyFont="true" applyBorder="false" applyAlignment="false" applyProtection="false"/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7" fontId="72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260" fontId="72" fillId="0" borderId="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260" fontId="72" fillId="0" borderId="7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260" fontId="72" fillId="0" borderId="8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260" fontId="72" fillId="0" borderId="5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262" fontId="7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63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3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3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81" fillId="3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64" fontId="81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4" fontId="81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4" fontId="81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8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8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8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8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8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8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8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8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81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5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1" fillId="5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62" fontId="81" fillId="5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81" fillId="5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81" fillId="5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81" fillId="5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8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5" fontId="8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5" fontId="8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8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8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5" fontId="81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55" fontId="81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55" fontId="81" fillId="3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81" fillId="3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81" fillId="3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62" fontId="8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8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3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3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81" fillId="3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64" fontId="81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4" fontId="81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4" fontId="81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3" fontId="64" fillId="0" borderId="1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6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64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6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64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3" fontId="64" fillId="5" borderId="1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2" fillId="5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4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72" fillId="5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72" fillId="5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72" fillId="5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5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52" fontId="64" fillId="5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64" fillId="5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64" fillId="5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5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64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2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4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64" fillId="0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2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4" fillId="3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72" fillId="3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72" fillId="3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72" fillId="3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0" fontId="3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0" fontId="3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3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0" fontId="35" fillId="0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0" fontId="35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35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0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3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3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0" fontId="8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4" fontId="8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0" fontId="86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0" fontId="68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0" fontId="85" fillId="0" borderId="2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35" fillId="6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0" fontId="35" fillId="0" borderId="2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60" fontId="35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0" fontId="85" fillId="0" borderId="3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85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0" fontId="85" fillId="0" borderId="3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0" fontId="8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85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0" fontId="35" fillId="0" borderId="2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8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0" fontId="8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63" fontId="6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5" fontId="9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4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72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4" fontId="72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4" fontId="72" fillId="4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4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62" fontId="92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62" fontId="92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7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62" fontId="74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62" fontId="9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93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93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92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63" fontId="6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0" fillId="3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3" borderId="3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1" fillId="3" borderId="3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1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81" fillId="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1" fillId="3" borderId="4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80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80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8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8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8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81" fillId="5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62" fontId="8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81" fillId="5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1" fillId="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62" fontId="81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81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3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3" borderId="3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52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72" fillId="5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2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72" fillId="5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72" fillId="5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52" fontId="6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2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2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2" fillId="3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4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72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72" fillId="3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6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6" fillId="3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7" fillId="3" borderId="3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6" fillId="3" borderId="3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6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6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4" fontId="96" fillId="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6" fillId="3" borderId="4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63" fontId="6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259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9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3" fontId="6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5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33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alc Currency (0)" xfId="110"/>
    <cellStyle name="Calc Currency (0)_~0022862" xfId="111"/>
    <cellStyle name="Comma [0]_1162" xfId="112"/>
    <cellStyle name="Comma [0]_12matrix" xfId="113"/>
    <cellStyle name="Comma [0]_12~3SO2" xfId="114"/>
    <cellStyle name="Comma [0]_1995" xfId="115"/>
    <cellStyle name="Comma [0]_1997" xfId="116"/>
    <cellStyle name="Comma [0]_29" xfId="117"/>
    <cellStyle name="Comma [0]_A" xfId="118"/>
    <cellStyle name="Comma [0]_A_dimon" xfId="119"/>
    <cellStyle name="Comma [0]_ACTUAL" xfId="120"/>
    <cellStyle name="Comma [0]_ACTUAL NA -OBU" xfId="121"/>
    <cellStyle name="Comma [0]_Actual vs." xfId="122"/>
    <cellStyle name="Comma [0]_algasdefault" xfId="123"/>
    <cellStyle name="Comma [0]_Alternative1" xfId="124"/>
    <cellStyle name="Comma [0]_Alternative1_1" xfId="125"/>
    <cellStyle name="Comma [0]_App E" xfId="126"/>
    <cellStyle name="Comma [0]_Apr" xfId="127"/>
    <cellStyle name="Comma [0]_Arapahoe" xfId="128"/>
    <cellStyle name="Comma [0]_Assumptions" xfId="129"/>
    <cellStyle name="Comma [0]_Assumptions_dimon" xfId="130"/>
    <cellStyle name="Comma [0]_bahiadefault" xfId="131"/>
    <cellStyle name="Comma [0]_Book3" xfId="132"/>
    <cellStyle name="Comma [0]_BOP" xfId="133"/>
    <cellStyle name="Comma [0]_BOPBAL1" xfId="134"/>
    <cellStyle name="Comma [0]_BOPCBU" xfId="135"/>
    <cellStyle name="Comma [0]_BOPCBU (2)" xfId="136"/>
    <cellStyle name="Comma [0]_BOPCBU96" xfId="137"/>
    <cellStyle name="Comma [0]_BSAPPE.XLS" xfId="138"/>
    <cellStyle name="Comma [0]_Calculations" xfId="139"/>
    <cellStyle name="Comma [0]_Calculations (2)" xfId="140"/>
    <cellStyle name="Comma [0]_Calculations (2)_dimon" xfId="141"/>
    <cellStyle name="Comma [0]_Calculations II" xfId="142"/>
    <cellStyle name="Comma [0]_Calculations II_dimon" xfId="143"/>
    <cellStyle name="Comma [0]_Calculations III" xfId="144"/>
    <cellStyle name="Comma [0]_Calculations III_dimon" xfId="145"/>
    <cellStyle name="Comma [0]_Calculations_1" xfId="146"/>
    <cellStyle name="Comma [0]_Calculations_dimon" xfId="147"/>
    <cellStyle name="Comma [0]_CAPEX" xfId="148"/>
    <cellStyle name="Comma [0]_CAPEX94" xfId="149"/>
    <cellStyle name="Comma [0]_CBU BOX CHART V PLAN" xfId="150"/>
    <cellStyle name="Comma [0]_CCA" xfId="151"/>
    <cellStyle name="Comma [0]_CCOCPX" xfId="152"/>
    <cellStyle name="Comma [0]_CHANGES.XLS" xfId="153"/>
    <cellStyle name="Comma [0]_Channel Table" xfId="154"/>
    <cellStyle name="Comma [0]_Charts" xfId="155"/>
    <cellStyle name="Comma [0]_Comm File" xfId="156"/>
    <cellStyle name="Comma [0]_coperdefault" xfId="157"/>
    <cellStyle name="Comma [0]_Corp method" xfId="158"/>
    <cellStyle name="Comma [0]_CTCUR" xfId="159"/>
    <cellStyle name="Comma [0]_CUMPLTCH" xfId="160"/>
    <cellStyle name="Comma [0]_Cur 5100" xfId="161"/>
    <cellStyle name="Comma [0]_DEFAULT" xfId="162"/>
    <cellStyle name="Comma [0]_dimon" xfId="163"/>
    <cellStyle name="Comma [0]_Dowell C1b" xfId="164"/>
    <cellStyle name="Comma [0]_Dowell-C1a" xfId="165"/>
    <cellStyle name="Comma [0]_E&amp;ONW1" xfId="166"/>
    <cellStyle name="Comma [0]_E&amp;ONW2" xfId="167"/>
    <cellStyle name="Comma [0]_E&amp;OOCPX" xfId="168"/>
    <cellStyle name="Comma [0]_emserdefault" xfId="169"/>
    <cellStyle name="Comma [0]_ENRGYOP1" xfId="170"/>
    <cellStyle name="Comma [0]_F&amp;COCPX" xfId="171"/>
    <cellStyle name="Comma [0]_FEBRUARY" xfId="172"/>
    <cellStyle name="Comma [0]_FF" xfId="173"/>
    <cellStyle name="Comma [0]_FP 20 A (1)" xfId="174"/>
    <cellStyle name="Comma [0]_FP 20 A (2)" xfId="175"/>
    <cellStyle name="Comma [0]_FP-20 (App. E)" xfId="176"/>
    <cellStyle name="Comma [0]_FP-20 (App.A) " xfId="177"/>
    <cellStyle name="Comma [0]_FP-20 (App.D)" xfId="178"/>
    <cellStyle name="Comma [0]_FP-20(App.B)" xfId="179"/>
    <cellStyle name="Comma [0]_FP-20(C1) (a)" xfId="180"/>
    <cellStyle name="Comma [0]_FP-20(C1) (a) (2)" xfId="181"/>
    <cellStyle name="Comma [0]_FP-20(C1) (b)" xfId="182"/>
    <cellStyle name="Comma [0]_FP-20(C1) (b) " xfId="183"/>
    <cellStyle name="Comma [0]_FP-20(C1) (b) (2)" xfId="184"/>
    <cellStyle name="Comma [0]_Full Year FY96" xfId="185"/>
    <cellStyle name="Comma [0]_GCM" xfId="186"/>
    <cellStyle name="Comma [0]_GenAssum" xfId="187"/>
    <cellStyle name="Comma [0]_GP C1a" xfId="188"/>
    <cellStyle name="Comma [0]_GP C1b" xfId="189"/>
    <cellStyle name="Comma [0]_GP_EI_3" xfId="190"/>
    <cellStyle name="Comma [0]_GQ C1A" xfId="191"/>
    <cellStyle name="Comma [0]_GQ C1B" xfId="192"/>
    <cellStyle name="Comma [0]_groups" xfId="193"/>
    <cellStyle name="Comma [0]_Inputs" xfId="194"/>
    <cellStyle name="Comma [0]_IPM C1b" xfId="195"/>
    <cellStyle name="Comma [0]_IPMC1a" xfId="196"/>
    <cellStyle name="Comma [0]_IS-Hold" xfId="197"/>
    <cellStyle name="Comma [0]_ITOCPX" xfId="198"/>
    <cellStyle name="Comma [0]_Janactuals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2~3SO2" xfId="207"/>
    <cellStyle name="Comma [0]_laroux_1995" xfId="208"/>
    <cellStyle name="Comma [0]_laroux_1_12~3SO2" xfId="209"/>
    <cellStyle name="Comma [0]_laroux_1_dimon" xfId="210"/>
    <cellStyle name="Comma [0]_laroux_1_dimon_1" xfId="211"/>
    <cellStyle name="Comma [0]_laroux_1_dimon_2" xfId="212"/>
    <cellStyle name="Comma [0]_laroux_1_laroux" xfId="213"/>
    <cellStyle name="Comma [0]_laroux_1_NEGS" xfId="214"/>
    <cellStyle name="Comma [0]_laroux_1_NEGS_1" xfId="215"/>
    <cellStyle name="Comma [0]_laroux_1_NEGS_~0022862" xfId="216"/>
    <cellStyle name="Comma [0]_laroux_1_pldt" xfId="217"/>
    <cellStyle name="Comma [0]_laroux_1_pldt_dimon" xfId="218"/>
    <cellStyle name="Comma [0]_laroux_1_PLDT_dimon_1" xfId="219"/>
    <cellStyle name="Comma [0]_laroux_1_VERA" xfId="220"/>
    <cellStyle name="Comma [0]_laroux_1_VIRUS-EDY" xfId="221"/>
    <cellStyle name="Comma [0]_laroux_1_~0022862" xfId="222"/>
    <cellStyle name="Comma [0]_laroux_2" xfId="223"/>
    <cellStyle name="Comma [0]_laroux_2_12~3SO2" xfId="224"/>
    <cellStyle name="Comma [0]_laroux_2_12~3SO2_NEGS" xfId="225"/>
    <cellStyle name="Comma [0]_laroux_2_12~3SO2_~0022862" xfId="226"/>
    <cellStyle name="Comma [0]_laroux_2_dimon" xfId="227"/>
    <cellStyle name="Comma [0]_laroux_2_dimon_1" xfId="228"/>
    <cellStyle name="Comma [0]_laroux_2_dimon_2" xfId="229"/>
    <cellStyle name="Comma [0]_laroux_2_laroux" xfId="230"/>
    <cellStyle name="Comma [0]_laroux_2_laroux_dimon" xfId="231"/>
    <cellStyle name="Comma [0]_laroux_2_NEGS" xfId="232"/>
    <cellStyle name="Comma [0]_laroux_2_NEGS_1" xfId="233"/>
    <cellStyle name="Comma [0]_laroux_2_pldt" xfId="234"/>
    <cellStyle name="Comma [0]_laroux_2_VERA" xfId="235"/>
    <cellStyle name="Comma [0]_laroux_3" xfId="236"/>
    <cellStyle name="Comma [0]_laroux_3_dimon" xfId="237"/>
    <cellStyle name="Comma [0]_laroux_3_dimon_1" xfId="238"/>
    <cellStyle name="Comma [0]_laroux_3_NEGS" xfId="239"/>
    <cellStyle name="Comma [0]_laroux_3_~0022862" xfId="240"/>
    <cellStyle name="Comma [0]_laroux_dimon" xfId="241"/>
    <cellStyle name="Comma [0]_laroux_dimon_1" xfId="242"/>
    <cellStyle name="Comma [0]_laroux_laroux" xfId="243"/>
    <cellStyle name="Comma [0]_laroux_laroux_1" xfId="244"/>
    <cellStyle name="Comma [0]_laroux_laroux_dimon" xfId="245"/>
    <cellStyle name="Comma [0]_laroux_MATERAL2" xfId="246"/>
    <cellStyle name="Comma [0]_laroux_MATERAL2_dimon" xfId="247"/>
    <cellStyle name="Comma [0]_laroux_MATERAL2_dimon_1" xfId="248"/>
    <cellStyle name="Comma [0]_laroux_MATERAL2_laroux" xfId="249"/>
    <cellStyle name="Comma [0]_laroux_MATERAL2_laroux_dimon" xfId="250"/>
    <cellStyle name="Comma [0]_laroux_MATERAL2_NEGS" xfId="251"/>
    <cellStyle name="Comma [0]_laroux_MATERAL2_NEGS_1" xfId="252"/>
    <cellStyle name="Comma [0]_laroux_MATERAL2_NEGS_1_~0022862" xfId="253"/>
    <cellStyle name="Comma [0]_laroux_MATERAL2_NEGS_2" xfId="254"/>
    <cellStyle name="Comma [0]_laroux_MATERAL2_NEGS_~0022862" xfId="255"/>
    <cellStyle name="Comma [0]_laroux_MATERAL2_pldt" xfId="256"/>
    <cellStyle name="Comma [0]_laroux_MATERAL2_VERA" xfId="257"/>
    <cellStyle name="Comma [0]_laroux_MATERAL2_VIRUS-EDY" xfId="258"/>
    <cellStyle name="Comma [0]_laroux_MATERAL2_~0022862" xfId="259"/>
    <cellStyle name="Comma [0]_laroux_mud plant bolted" xfId="260"/>
    <cellStyle name="Comma [0]_laroux_mud plant bolted_dimon" xfId="261"/>
    <cellStyle name="Comma [0]_laroux_mud plant bolted_dimon_1" xfId="262"/>
    <cellStyle name="Comma [0]_laroux_mud plant bolted_dimon_2" xfId="263"/>
    <cellStyle name="Comma [0]_laroux_mud plant bolted_NEGS" xfId="264"/>
    <cellStyle name="Comma [0]_laroux_mud plant bolted_NEGS_1" xfId="265"/>
    <cellStyle name="Comma [0]_laroux_mud plant bolted_NEGS_~0022862" xfId="266"/>
    <cellStyle name="Comma [0]_laroux_mud plant bolted_~0022862" xfId="267"/>
    <cellStyle name="Comma [0]_laroux_pldt" xfId="268"/>
    <cellStyle name="Comma [0]_laroux_VERA" xfId="269"/>
    <cellStyle name="Comma [0]_laroux_VERA_1" xfId="270"/>
    <cellStyle name="Comma [0]_laroux_VIRUS-EDY" xfId="271"/>
    <cellStyle name="Comma [0]_MACRO1.XLM" xfId="272"/>
    <cellStyle name="Comma [0]_MATERAL2" xfId="273"/>
    <cellStyle name="Comma [0]_MATERAL2_dimon" xfId="274"/>
    <cellStyle name="Comma [0]_MATERAL2_dimon_1" xfId="275"/>
    <cellStyle name="Comma [0]_MATERAL2_dimon_2" xfId="276"/>
    <cellStyle name="Comma [0]_MATERAL2_NEGS" xfId="277"/>
    <cellStyle name="Comma [0]_MATERAL2_NEGS_1" xfId="278"/>
    <cellStyle name="Comma [0]_MATERAL2_NEGS_~0022862" xfId="279"/>
    <cellStyle name="Comma [0]_MATERAL2_~0022862" xfId="280"/>
    <cellStyle name="Comma [0]_MKGOCPX" xfId="281"/>
    <cellStyle name="Comma [0]_MOBCPX" xfId="282"/>
    <cellStyle name="Comma [0]_mud plant bolted" xfId="283"/>
    <cellStyle name="Comma [0]_mud plant bolted_dimon" xfId="284"/>
    <cellStyle name="Comma [0]_mud plant bolted_dimon_1" xfId="285"/>
    <cellStyle name="Comma [0]_mud plant bolted_laroux" xfId="286"/>
    <cellStyle name="Comma [0]_mud plant bolted_laroux_dimon" xfId="287"/>
    <cellStyle name="Comma [0]_mud plant bolted_NEGS" xfId="288"/>
    <cellStyle name="Comma [0]_mud plant bolted_NEGS_1" xfId="289"/>
    <cellStyle name="Comma [0]_mud plant bolted_NEGS_1_~0022862" xfId="290"/>
    <cellStyle name="Comma [0]_mud plant bolted_NEGS_2" xfId="291"/>
    <cellStyle name="Comma [0]_mud plant bolted_NEGS_~0022862" xfId="292"/>
    <cellStyle name="Comma [0]_mud plant bolted_pldt" xfId="293"/>
    <cellStyle name="Comma [0]_mud plant bolted_VERA" xfId="294"/>
    <cellStyle name="Comma [0]_mud plant bolted_VIRUS-EDY" xfId="295"/>
    <cellStyle name="Comma [0]_mud plant bolted_~0022862" xfId="296"/>
    <cellStyle name="Comma [0]_NA (2)" xfId="297"/>
    <cellStyle name="Comma [0]_NA WITHOUT GOV'T &amp; PNX" xfId="298"/>
    <cellStyle name="Comma [0]_NAOBU10" xfId="299"/>
    <cellStyle name="Comma [0]_NAT ACCT" xfId="300"/>
    <cellStyle name="Comma [0]_NSACTUAL.XLS" xfId="301"/>
    <cellStyle name="Comma [0]_NX00" xfId="302"/>
    <cellStyle name="Comma [0]_Odner" xfId="303"/>
    <cellStyle name="Comma [0]_Odner (2)" xfId="304"/>
    <cellStyle name="Comma [0]_Odner (3)" xfId="305"/>
    <cellStyle name="Comma [0]_OSMOCPX" xfId="306"/>
    <cellStyle name="Comma [0]_Other Months" xfId="307"/>
    <cellStyle name="Comma [0]_Outlook" xfId="308"/>
    <cellStyle name="Comma [0]_P&amp;L" xfId="309"/>
    <cellStyle name="Comma [0]_pbdefault" xfId="310"/>
    <cellStyle name="Comma [0]_percentages" xfId="311"/>
    <cellStyle name="Comma [0]_PERSONAL" xfId="312"/>
    <cellStyle name="Comma [0]_PGMKOCPX" xfId="313"/>
    <cellStyle name="Comma [0]_PGNW1" xfId="314"/>
    <cellStyle name="Comma [0]_PGNW2" xfId="315"/>
    <cellStyle name="Comma [0]_PGNWOCPX" xfId="316"/>
    <cellStyle name="Comma [0]_Pink" xfId="317"/>
    <cellStyle name="Comma [0]_Plan" xfId="318"/>
    <cellStyle name="Comma [0]_PLAN95" xfId="319"/>
    <cellStyle name="Comma [0]_PLANT" xfId="320"/>
    <cellStyle name="Comma [0]_PLDT" xfId="321"/>
    <cellStyle name="Comma [0]_pldt_1" xfId="322"/>
    <cellStyle name="Comma [0]_pldt_1_dimon" xfId="323"/>
    <cellStyle name="Comma [0]_pldt_Calculations" xfId="324"/>
    <cellStyle name="Comma [0]_PLDT_dimon" xfId="325"/>
    <cellStyle name="Comma [0]_pldt_NEGS" xfId="326"/>
    <cellStyle name="Comma [0]_priccurv" xfId="327"/>
    <cellStyle name="Comma [0]_PROCDS&amp;G" xfId="328"/>
    <cellStyle name="Comma [0]_Product" xfId="329"/>
    <cellStyle name="Comma [0]_PROFILE4" xfId="330"/>
    <cellStyle name="Comma [0]_Projects" xfId="331"/>
    <cellStyle name="Comma [0]_Q1 FY96" xfId="332"/>
    <cellStyle name="Comma [0]_Q2 FY96" xfId="333"/>
    <cellStyle name="Comma [0]_Q3 FY96" xfId="334"/>
    <cellStyle name="Comma [0]_Q4 FY96" xfId="335"/>
    <cellStyle name="Comma [0]_QTR94_95" xfId="336"/>
    <cellStyle name="Comma [0]_Quarter End Months" xfId="337"/>
    <cellStyle name="Comma [0]_r1" xfId="338"/>
    <cellStyle name="Comma [0]_r1_dimon" xfId="339"/>
    <cellStyle name="Comma [0]_RFI" xfId="340"/>
    <cellStyle name="Comma [0]_RFI_1" xfId="341"/>
    <cellStyle name="Comma [0]_RQSTFRM" xfId="342"/>
    <cellStyle name="Comma [0]_Sales Order" xfId="343"/>
    <cellStyle name="Comma [0]_SATOCPX" xfId="344"/>
    <cellStyle name="Comma [0]_Sheet1" xfId="345"/>
    <cellStyle name="Comma [0]_Sheet1_Book6" xfId="346"/>
    <cellStyle name="Comma [0]_Sheet1_CTS - Ind excl Can" xfId="347"/>
    <cellStyle name="Comma [0]_Sheet1_dimon" xfId="348"/>
    <cellStyle name="Comma [0]_Sheet1_dimon_1" xfId="349"/>
    <cellStyle name="Comma [0]_Sheet1_ECTPLAN" xfId="350"/>
    <cellStyle name="Comma [0]_Sheet1_format1" xfId="351"/>
    <cellStyle name="Comma [0]_Sheet1_laroux" xfId="352"/>
    <cellStyle name="Comma [0]_Sheet1_NEGS" xfId="353"/>
    <cellStyle name="Comma [0]_Sheet1_Other Ind  " xfId="354"/>
    <cellStyle name="Comma [0]_Sheet1_PERSONAL" xfId="355"/>
    <cellStyle name="Comma [0]_Sheet1_PLAN0398" xfId="356"/>
    <cellStyle name="Comma [0]_Sheet1_PLDT" xfId="357"/>
    <cellStyle name="Comma [0]_Sheet1_Var_2CE" xfId="358"/>
    <cellStyle name="Comma [0]_Sheet1_~0022862" xfId="359"/>
    <cellStyle name="Comma [0]_Sheet2" xfId="360"/>
    <cellStyle name="Comma [0]_Sheet4" xfId="361"/>
    <cellStyle name="Comma [0]_Sheet4_NEGS" xfId="362"/>
    <cellStyle name="Comma [0]_Sheet4_pldt" xfId="363"/>
    <cellStyle name="Comma [0]_Sheet4_~0022862" xfId="364"/>
    <cellStyle name="Comma [0]_SHENREPT" xfId="365"/>
    <cellStyle name="Comma [0]_Shipped" xfId="366"/>
    <cellStyle name="Comma [0]_Snr. CO" xfId="367"/>
    <cellStyle name="Comma [0]_sprint contr" xfId="368"/>
    <cellStyle name="Comma [0]_stats" xfId="369"/>
    <cellStyle name="Comma [0]_Subcont File" xfId="370"/>
    <cellStyle name="Comma [0]_Summary Info" xfId="371"/>
    <cellStyle name="Comma [0]_SUMPAGE" xfId="372"/>
    <cellStyle name="Comma [0]_SYSPLN98" xfId="373"/>
    <cellStyle name="Comma [0]_Terms Defined" xfId="374"/>
    <cellStyle name="Comma [0]_TMSNW1" xfId="375"/>
    <cellStyle name="Comma [0]_TMSNW2" xfId="376"/>
    <cellStyle name="Comma [0]_TMSOCPX" xfId="377"/>
    <cellStyle name="Comma [0]_TOTAL MTH" xfId="378"/>
    <cellStyle name="Comma [0]_TOTAL YTD" xfId="379"/>
    <cellStyle name="Comma [0]_TRANSDSC.XLS" xfId="380"/>
    <cellStyle name="Comma [0]_TRANSFXA.XLS" xfId="381"/>
    <cellStyle name="Comma [0]_TRANSFXA.XLS_1" xfId="382"/>
    <cellStyle name="Comma [0]_TRANSIME.XLS" xfId="383"/>
    <cellStyle name="Comma [0]_TRANSIME.XLS_TRANSDSC.XLS" xfId="384"/>
    <cellStyle name="Comma [0]_TRANSIME.XLS_TRANSFXA.XLS" xfId="385"/>
    <cellStyle name="Comma [0]_VIRUS-EDY" xfId="386"/>
    <cellStyle name="Comma [0]_White" xfId="387"/>
    <cellStyle name="Comma [0]_WIP Chart" xfId="388"/>
    <cellStyle name="Comma [0]_WO Var. &amp; Tot. Exp." xfId="389"/>
    <cellStyle name="Comma [0]_WSP" xfId="390"/>
    <cellStyle name="Comma [0]_yrcao" xfId="391"/>
    <cellStyle name="Comma [0]_YREND55" xfId="392"/>
    <cellStyle name="Comma [0]_YREND57" xfId="393"/>
    <cellStyle name="Comma [0]_YTDCUR" xfId="394"/>
    <cellStyle name="Comma_1162" xfId="395"/>
    <cellStyle name="Comma_12matrix" xfId="396"/>
    <cellStyle name="Comma_12~3SO2" xfId="397"/>
    <cellStyle name="Comma_1995" xfId="398"/>
    <cellStyle name="Comma_1997" xfId="399"/>
    <cellStyle name="Comma_29" xfId="400"/>
    <cellStyle name="Comma_A" xfId="401"/>
    <cellStyle name="Comma_A_dimon" xfId="402"/>
    <cellStyle name="Comma_ACTUAL" xfId="403"/>
    <cellStyle name="Comma_ACTUAL NA -OBU" xfId="404"/>
    <cellStyle name="Comma_Actual vs." xfId="405"/>
    <cellStyle name="Comma_algasdefault" xfId="406"/>
    <cellStyle name="Comma_algasdefault_1" xfId="407"/>
    <cellStyle name="Comma_Alternative1" xfId="408"/>
    <cellStyle name="Comma_Alternative1_1" xfId="409"/>
    <cellStyle name="Comma_App E" xfId="410"/>
    <cellStyle name="Comma_Apr" xfId="411"/>
    <cellStyle name="Comma_Arapahoe" xfId="412"/>
    <cellStyle name="Comma_Assumptions" xfId="413"/>
    <cellStyle name="Comma_Assumptions_dimon" xfId="414"/>
    <cellStyle name="Comma_bahiadefault" xfId="415"/>
    <cellStyle name="Comma_bahiadefault_1" xfId="416"/>
    <cellStyle name="Comma_Book3" xfId="417"/>
    <cellStyle name="Comma_BOP" xfId="418"/>
    <cellStyle name="Comma_BOPBAL1" xfId="419"/>
    <cellStyle name="Comma_BOPCBU" xfId="420"/>
    <cellStyle name="Comma_BOPCBU (2)" xfId="421"/>
    <cellStyle name="Comma_BOPCBU96" xfId="422"/>
    <cellStyle name="Comma_BSAPPE.XLS" xfId="423"/>
    <cellStyle name="Comma_C-Cap intensity" xfId="424"/>
    <cellStyle name="Comma_C-Capex%rev" xfId="425"/>
    <cellStyle name="Comma_C-Line per Staff" xfId="426"/>
    <cellStyle name="Comma_C-lines distribution" xfId="427"/>
    <cellStyle name="Comma_C-Orig PLDT lines" xfId="428"/>
    <cellStyle name="Comma_C-Ret on Rev" xfId="429"/>
    <cellStyle name="Comma_C-ROACE" xfId="430"/>
    <cellStyle name="Comma_Calculations" xfId="431"/>
    <cellStyle name="Comma_Calculations (2)" xfId="432"/>
    <cellStyle name="Comma_Calculations (2)_dimon" xfId="433"/>
    <cellStyle name="Comma_Calculations II" xfId="434"/>
    <cellStyle name="Comma_Calculations II_dimon" xfId="435"/>
    <cellStyle name="Comma_Calculations III" xfId="436"/>
    <cellStyle name="Comma_Calculations III_dimon" xfId="437"/>
    <cellStyle name="Comma_Calculations_1" xfId="438"/>
    <cellStyle name="Comma_Calculations_dimon" xfId="439"/>
    <cellStyle name="Comma_Capex" xfId="440"/>
    <cellStyle name="Comma_Capex per line" xfId="441"/>
    <cellStyle name="Comma_Capex%rev" xfId="442"/>
    <cellStyle name="Comma_CAPEX94" xfId="443"/>
    <cellStyle name="Comma_CAPEX_dimon" xfId="444"/>
    <cellStyle name="Comma_CBU BOX CHART V PLAN" xfId="445"/>
    <cellStyle name="Comma_CCA" xfId="446"/>
    <cellStyle name="Comma_CCOCPX" xfId="447"/>
    <cellStyle name="Comma_CHANGES.XLS" xfId="448"/>
    <cellStyle name="Comma_Channel Table" xfId="449"/>
    <cellStyle name="Comma_Charts" xfId="450"/>
    <cellStyle name="Comma_Cht-Capex per line" xfId="451"/>
    <cellStyle name="Comma_Cht-Cum Real Opr Cf" xfId="452"/>
    <cellStyle name="Comma_Cht-Dep%Rev" xfId="453"/>
    <cellStyle name="Comma_Cht-Real Opr Cf" xfId="454"/>
    <cellStyle name="Comma_Cht-Rev dist" xfId="455"/>
    <cellStyle name="Comma_Cht-Rev p line" xfId="456"/>
    <cellStyle name="Comma_Cht-Rev per Staff" xfId="457"/>
    <cellStyle name="Comma_Cht-Staff cost%revenue" xfId="458"/>
    <cellStyle name="Comma_Comm File" xfId="459"/>
    <cellStyle name="Comma_coperdefault" xfId="460"/>
    <cellStyle name="Comma_coperdefault_1" xfId="461"/>
    <cellStyle name="Comma_Corp method" xfId="462"/>
    <cellStyle name="Comma_CROCF" xfId="463"/>
    <cellStyle name="Comma_CTCUR" xfId="464"/>
    <cellStyle name="Comma_Cum Real Opr Cf" xfId="465"/>
    <cellStyle name="Comma_CUMPLTCH" xfId="466"/>
    <cellStyle name="Comma_Cur 5100" xfId="467"/>
    <cellStyle name="Comma_DEFAULT" xfId="468"/>
    <cellStyle name="Comma_Demand Fcst." xfId="469"/>
    <cellStyle name="Comma_Dep%Rev" xfId="470"/>
    <cellStyle name="Comma_dimon" xfId="471"/>
    <cellStyle name="Comma_Dowell C1b" xfId="472"/>
    <cellStyle name="Comma_Dowell-C1a" xfId="473"/>
    <cellStyle name="Comma_E&amp;ONW1" xfId="474"/>
    <cellStyle name="Comma_E&amp;ONW2" xfId="475"/>
    <cellStyle name="Comma_E&amp;OOCPX" xfId="476"/>
    <cellStyle name="Comma_emserdefault" xfId="477"/>
    <cellStyle name="Comma_emserdefault_1" xfId="478"/>
    <cellStyle name="Comma_ENRGYOP1" xfId="479"/>
    <cellStyle name="Comma_EPS" xfId="480"/>
    <cellStyle name="Comma_F&amp;COCPX" xfId="481"/>
    <cellStyle name="Comma_FEBRUARY" xfId="482"/>
    <cellStyle name="Comma_FF" xfId="483"/>
    <cellStyle name="Comma_FP 20 A (1)" xfId="484"/>
    <cellStyle name="Comma_FP 20 A (2)" xfId="485"/>
    <cellStyle name="Comma_FP-20 (App. E)" xfId="486"/>
    <cellStyle name="Comma_FP-20 (App.A) " xfId="487"/>
    <cellStyle name="Comma_FP-20 (App.D)" xfId="488"/>
    <cellStyle name="Comma_FP-20(App.B)" xfId="489"/>
    <cellStyle name="Comma_FP-20(C1) (a)" xfId="490"/>
    <cellStyle name="Comma_FP-20(C1) (a) (2)" xfId="491"/>
    <cellStyle name="Comma_FP-20(C1) (b)" xfId="492"/>
    <cellStyle name="Comma_FP-20(C1) (b) " xfId="493"/>
    <cellStyle name="Comma_FP-20(C1) (b) (2)" xfId="494"/>
    <cellStyle name="Comma_Full Year FY96" xfId="495"/>
    <cellStyle name="Comma_GCM" xfId="496"/>
    <cellStyle name="Comma_GenAssum" xfId="497"/>
    <cellStyle name="Comma_GP C1a" xfId="498"/>
    <cellStyle name="Comma_GP C1b" xfId="499"/>
    <cellStyle name="Comma_GP_EI_3" xfId="500"/>
    <cellStyle name="Comma_GQ C1A" xfId="501"/>
    <cellStyle name="Comma_GQ C1B" xfId="502"/>
    <cellStyle name="Comma_groups" xfId="503"/>
    <cellStyle name="Comma_Inputs" xfId="504"/>
    <cellStyle name="Comma_IPM C1b" xfId="505"/>
    <cellStyle name="Comma_IPMC1a" xfId="506"/>
    <cellStyle name="Comma_IRR" xfId="507"/>
    <cellStyle name="Comma_IS-Hold" xfId="508"/>
    <cellStyle name="Comma_ITOCPX" xfId="509"/>
    <cellStyle name="Comma_Janactuals" xfId="510"/>
    <cellStyle name="Comma_jancf" xfId="511"/>
    <cellStyle name="Comma_JUNMTH55" xfId="512"/>
    <cellStyle name="Comma_JUNMTH57" xfId="513"/>
    <cellStyle name="Comma_JUNYTD55" xfId="514"/>
    <cellStyle name="Comma_JUNYTD57" xfId="515"/>
    <cellStyle name="Comma_laroux" xfId="516"/>
    <cellStyle name="Comma_laroux_1" xfId="517"/>
    <cellStyle name="Comma_laroux_12~3SO2" xfId="518"/>
    <cellStyle name="Comma_laroux_1995" xfId="519"/>
    <cellStyle name="Comma_laroux_1_12~3SO2" xfId="520"/>
    <cellStyle name="Comma_laroux_1_dimon" xfId="521"/>
    <cellStyle name="Comma_laroux_1_dimon_1" xfId="522"/>
    <cellStyle name="Comma_laroux_1_dimon_2" xfId="523"/>
    <cellStyle name="Comma_laroux_1_laroux" xfId="524"/>
    <cellStyle name="Comma_laroux_1_NEGS" xfId="525"/>
    <cellStyle name="Comma_laroux_1_NEGS_1" xfId="526"/>
    <cellStyle name="Comma_laroux_1_NEGS_1_~0022862" xfId="527"/>
    <cellStyle name="Comma_laroux_1_NEGS_2" xfId="528"/>
    <cellStyle name="Comma_laroux_1_NEGS_~0022862" xfId="529"/>
    <cellStyle name="Comma_laroux_1_pldt" xfId="530"/>
    <cellStyle name="Comma_laroux_1_pldt_1" xfId="531"/>
    <cellStyle name="Comma_laroux_1_pldt_1_dimon" xfId="532"/>
    <cellStyle name="Comma_laroux_1_pldt_dimon" xfId="533"/>
    <cellStyle name="Comma_laroux_1_PLDT_dimon_1" xfId="534"/>
    <cellStyle name="Comma_laroux_1_pldt_NEGS" xfId="535"/>
    <cellStyle name="Comma_laroux_1_pldt_~0022862" xfId="536"/>
    <cellStyle name="Comma_laroux_1_VERA" xfId="537"/>
    <cellStyle name="Comma_laroux_1_VERA_1" xfId="538"/>
    <cellStyle name="Comma_laroux_1_VIRUS-EDY" xfId="539"/>
    <cellStyle name="Comma_laroux_1_~0022862" xfId="540"/>
    <cellStyle name="Comma_laroux_2" xfId="541"/>
    <cellStyle name="Comma_laroux_2_12~3SO2" xfId="542"/>
    <cellStyle name="Comma_laroux_2_12~3SO2_NEGS" xfId="543"/>
    <cellStyle name="Comma_laroux_2_12~3SO2_~0022862" xfId="544"/>
    <cellStyle name="Comma_laroux_2_dimon" xfId="545"/>
    <cellStyle name="Comma_laroux_2_dimon_1" xfId="546"/>
    <cellStyle name="Comma_laroux_2_dimon_2" xfId="547"/>
    <cellStyle name="Comma_laroux_2_laroux" xfId="548"/>
    <cellStyle name="Comma_laroux_2_laroux_dimon" xfId="549"/>
    <cellStyle name="Comma_laroux_2_NEGS" xfId="550"/>
    <cellStyle name="Comma_laroux_2_NEGS_1" xfId="551"/>
    <cellStyle name="Comma_laroux_2_pldt" xfId="552"/>
    <cellStyle name="Comma_laroux_2_pldt_1" xfId="553"/>
    <cellStyle name="Comma_laroux_2_pldt_dimon" xfId="554"/>
    <cellStyle name="Comma_laroux_2_PLDT_dimon_1" xfId="555"/>
    <cellStyle name="Comma_laroux_2_pldt_NEGS" xfId="556"/>
    <cellStyle name="Comma_laroux_2_pldt_~0022862" xfId="557"/>
    <cellStyle name="Comma_laroux_2_VERA" xfId="558"/>
    <cellStyle name="Comma_laroux_2_VERA_1" xfId="559"/>
    <cellStyle name="Comma_laroux_3" xfId="560"/>
    <cellStyle name="Comma_laroux_3_dimon" xfId="561"/>
    <cellStyle name="Comma_laroux_3_dimon_1" xfId="562"/>
    <cellStyle name="Comma_laroux_3_dimon_2" xfId="563"/>
    <cellStyle name="Comma_laroux_3_dimon_3" xfId="564"/>
    <cellStyle name="Comma_laroux_3_NEGS" xfId="565"/>
    <cellStyle name="Comma_laroux_3_~0022862" xfId="566"/>
    <cellStyle name="Comma_laroux_dimon" xfId="567"/>
    <cellStyle name="Comma_laroux_dimon_1" xfId="568"/>
    <cellStyle name="Comma_laroux_laroux" xfId="569"/>
    <cellStyle name="Comma_laroux_laroux_1" xfId="570"/>
    <cellStyle name="Comma_laroux_laroux_dimon" xfId="571"/>
    <cellStyle name="Comma_laroux_NEGS" xfId="572"/>
    <cellStyle name="Comma_laroux_pldt" xfId="573"/>
    <cellStyle name="Comma_laroux_pldt_1" xfId="574"/>
    <cellStyle name="Comma_laroux_pldt_dimon" xfId="575"/>
    <cellStyle name="Comma_laroux_pldt_NEGS" xfId="576"/>
    <cellStyle name="Comma_laroux_pldt_~0022862" xfId="577"/>
    <cellStyle name="Comma_laroux_VERA" xfId="578"/>
    <cellStyle name="Comma_laroux_VERA_1" xfId="579"/>
    <cellStyle name="Comma_laroux_VIRUS-EDY" xfId="580"/>
    <cellStyle name="Comma_Line Inst." xfId="581"/>
    <cellStyle name="Comma_MACRO1.XLM" xfId="582"/>
    <cellStyle name="Comma_MATERAL2" xfId="583"/>
    <cellStyle name="Comma_MATERAL2_dimon" xfId="584"/>
    <cellStyle name="Comma_MATERAL2_dimon_1" xfId="585"/>
    <cellStyle name="Comma_MATERAL2_dimon_2" xfId="586"/>
    <cellStyle name="Comma_MATERAL2_NEGS" xfId="587"/>
    <cellStyle name="Comma_MATERAL2_NEGS_1" xfId="588"/>
    <cellStyle name="Comma_MATERAL2_NEGS_~0022862" xfId="589"/>
    <cellStyle name="Comma_MATERAL2_~0022862" xfId="590"/>
    <cellStyle name="Comma_MKGOCPX" xfId="591"/>
    <cellStyle name="Comma_Mkt Shr" xfId="592"/>
    <cellStyle name="Comma_MOBCPX" xfId="593"/>
    <cellStyle name="Comma_mud plant bolted" xfId="594"/>
    <cellStyle name="Comma_NA (2)" xfId="595"/>
    <cellStyle name="Comma_NA WITHOUT GOV'T &amp; PNX" xfId="596"/>
    <cellStyle name="Comma_NAOBU10" xfId="597"/>
    <cellStyle name="Comma_NAT ACCT" xfId="598"/>
    <cellStyle name="Comma_NCR-C&amp;W Val" xfId="599"/>
    <cellStyle name="Comma_NCR-Cap intensity" xfId="600"/>
    <cellStyle name="Comma_NCR-Line per Staff" xfId="601"/>
    <cellStyle name="Comma_NCR-Rev dist" xfId="602"/>
    <cellStyle name="Comma_NSACTUAL.XLS" xfId="603"/>
    <cellStyle name="Comma_NX00" xfId="604"/>
    <cellStyle name="Comma_Odner" xfId="605"/>
    <cellStyle name="Comma_Odner (2)" xfId="606"/>
    <cellStyle name="Comma_Odner (3)" xfId="607"/>
    <cellStyle name="Comma_Op Cost Break" xfId="608"/>
    <cellStyle name="Comma_OSMOCPX" xfId="609"/>
    <cellStyle name="Comma_Other Months" xfId="610"/>
    <cellStyle name="Comma_Outlook" xfId="611"/>
    <cellStyle name="Comma_P&amp;L" xfId="612"/>
    <cellStyle name="Comma_pbdefault" xfId="613"/>
    <cellStyle name="Comma_pbdefault_1" xfId="614"/>
    <cellStyle name="Comma_percentages" xfId="615"/>
    <cellStyle name="Comma_PERSONAL" xfId="616"/>
    <cellStyle name="Comma_PGMKOCPX" xfId="617"/>
    <cellStyle name="Comma_PGNW1" xfId="618"/>
    <cellStyle name="Comma_PGNW2" xfId="619"/>
    <cellStyle name="Comma_PGNWOCPX" xfId="620"/>
    <cellStyle name="Comma_Pink" xfId="621"/>
    <cellStyle name="Comma_Plan" xfId="622"/>
    <cellStyle name="Comma_PLAN95" xfId="623"/>
    <cellStyle name="Comma_PLANT" xfId="624"/>
    <cellStyle name="Comma_PLDT" xfId="625"/>
    <cellStyle name="Comma_pldt_1" xfId="626"/>
    <cellStyle name="Comma_pldt_1_dimon" xfId="627"/>
    <cellStyle name="Comma_pldt_2" xfId="628"/>
    <cellStyle name="Comma_pldt_Calculations" xfId="629"/>
    <cellStyle name="Comma_PLDT_dimon" xfId="630"/>
    <cellStyle name="Comma_pldt_NEGS" xfId="631"/>
    <cellStyle name="Comma_priccurv" xfId="632"/>
    <cellStyle name="Comma_PROCDS&amp;G" xfId="633"/>
    <cellStyle name="Comma_Product" xfId="634"/>
    <cellStyle name="Comma_PROFILE4" xfId="635"/>
    <cellStyle name="Comma_Projects" xfId="636"/>
    <cellStyle name="Comma_Q1 FY96" xfId="637"/>
    <cellStyle name="Comma_Q2 FY96" xfId="638"/>
    <cellStyle name="Comma_Q3 FY96" xfId="639"/>
    <cellStyle name="Comma_Q4 FY96" xfId="640"/>
    <cellStyle name="Comma_QTR94_95" xfId="641"/>
    <cellStyle name="Comma_Quarter End Months" xfId="642"/>
    <cellStyle name="Comma_r1" xfId="643"/>
    <cellStyle name="Comma_r1_dimon" xfId="644"/>
    <cellStyle name="Comma_Real Opr Cf" xfId="645"/>
    <cellStyle name="Comma_Real Rev per Staff (1)" xfId="646"/>
    <cellStyle name="Comma_Real Rev per Staff (2)" xfId="647"/>
    <cellStyle name="Comma_Region 2-C&amp;W" xfId="648"/>
    <cellStyle name="Comma_Return on Rev" xfId="649"/>
    <cellStyle name="Comma_Rev p line" xfId="650"/>
    <cellStyle name="Comma_RFI" xfId="651"/>
    <cellStyle name="Comma_RFI_1" xfId="652"/>
    <cellStyle name="Comma_ROACE" xfId="653"/>
    <cellStyle name="Comma_ROCF (Tot)" xfId="654"/>
    <cellStyle name="Comma_RQSTFRM" xfId="655"/>
    <cellStyle name="Comma_Sales Order" xfId="656"/>
    <cellStyle name="Comma_SATOCPX" xfId="657"/>
    <cellStyle name="Comma_Sheet1" xfId="658"/>
    <cellStyle name="Comma_Sheet1_Book6" xfId="659"/>
    <cellStyle name="Comma_Sheet1_CTS - Ind excl Can" xfId="660"/>
    <cellStyle name="Comma_Sheet1_dimon" xfId="661"/>
    <cellStyle name="Comma_Sheet1_dimon_1" xfId="662"/>
    <cellStyle name="Comma_Sheet1_ECTPLAN" xfId="663"/>
    <cellStyle name="Comma_Sheet1_format1" xfId="664"/>
    <cellStyle name="Comma_Sheet1_laroux" xfId="665"/>
    <cellStyle name="Comma_Sheet1_NEGS" xfId="666"/>
    <cellStyle name="Comma_Sheet1_Other Ind  " xfId="667"/>
    <cellStyle name="Comma_Sheet1_PERSONAL" xfId="668"/>
    <cellStyle name="Comma_Sheet1_PLAN0398" xfId="669"/>
    <cellStyle name="Comma_Sheet1_PLDT" xfId="670"/>
    <cellStyle name="Comma_Sheet1_Var_2CE" xfId="671"/>
    <cellStyle name="Comma_Sheet1_~0022862" xfId="672"/>
    <cellStyle name="Comma_Sheet2" xfId="673"/>
    <cellStyle name="Comma_Sheet4" xfId="674"/>
    <cellStyle name="Comma_Sheet4_NEGS" xfId="675"/>
    <cellStyle name="Comma_Sheet4_pldt" xfId="676"/>
    <cellStyle name="Comma_Sheet4_~0022862" xfId="677"/>
    <cellStyle name="Comma_SHENREPT" xfId="678"/>
    <cellStyle name="Comma_Shipped" xfId="679"/>
    <cellStyle name="Comma_Snr. CO" xfId="680"/>
    <cellStyle name="Comma_sprint contr" xfId="681"/>
    <cellStyle name="Comma_Staff cost%rev" xfId="682"/>
    <cellStyle name="Comma_stats" xfId="683"/>
    <cellStyle name="Comma_Subcont File" xfId="684"/>
    <cellStyle name="Comma_Summary Info" xfId="685"/>
    <cellStyle name="Comma_SUMPAGE" xfId="686"/>
    <cellStyle name="Comma_SYSPLN98" xfId="687"/>
    <cellStyle name="Comma_Terms Defined" xfId="688"/>
    <cellStyle name="Comma_TMSNW1" xfId="689"/>
    <cellStyle name="Comma_TMSNW2" xfId="690"/>
    <cellStyle name="Comma_TMSOCPX" xfId="691"/>
    <cellStyle name="Comma_TOTAL MTH" xfId="692"/>
    <cellStyle name="Comma_TOTAL YTD" xfId="693"/>
    <cellStyle name="Comma_Total-Rev dist." xfId="694"/>
    <cellStyle name="Comma_TRANSDSC.XLS" xfId="695"/>
    <cellStyle name="Comma_TRANSFXA.XLS" xfId="696"/>
    <cellStyle name="Comma_TRANSFXA.XLS_1" xfId="697"/>
    <cellStyle name="Comma_TRANSIME.XLS" xfId="698"/>
    <cellStyle name="Comma_TRANSIME.XLS_TRANSDSC.XLS" xfId="699"/>
    <cellStyle name="Comma_TRANSIME.XLS_TRANSFXA.XLS" xfId="700"/>
    <cellStyle name="Comma_VIRUS-EDY" xfId="701"/>
    <cellStyle name="Comma_White" xfId="702"/>
    <cellStyle name="Comma_WIP Chart" xfId="703"/>
    <cellStyle name="Comma_WO Var. &amp; Tot. Exp." xfId="704"/>
    <cellStyle name="Comma_WSP" xfId="705"/>
    <cellStyle name="Comma_yrcao" xfId="706"/>
    <cellStyle name="Comma_YREND55" xfId="707"/>
    <cellStyle name="Comma_YREND57" xfId="708"/>
    <cellStyle name="Comma_YTDCUR" xfId="709"/>
    <cellStyle name="Currency [0]_1162" xfId="710"/>
    <cellStyle name="Currency [0]_12matrix" xfId="711"/>
    <cellStyle name="Currency [0]_12~3SO2" xfId="712"/>
    <cellStyle name="Currency [0]_1995" xfId="713"/>
    <cellStyle name="Currency [0]_1997" xfId="714"/>
    <cellStyle name="Currency [0]_29" xfId="715"/>
    <cellStyle name="Currency [0]_A" xfId="716"/>
    <cellStyle name="Currency [0]_A_dimon" xfId="717"/>
    <cellStyle name="Currency [0]_ACTUAL" xfId="718"/>
    <cellStyle name="Currency [0]_ACTUAL NA -OBU" xfId="719"/>
    <cellStyle name="Currency [0]_Actual vs." xfId="720"/>
    <cellStyle name="Currency [0]_algasdefault" xfId="721"/>
    <cellStyle name="Currency [0]_Alternative1" xfId="722"/>
    <cellStyle name="Currency [0]_Alternative1_1" xfId="723"/>
    <cellStyle name="Currency [0]_App E" xfId="724"/>
    <cellStyle name="Currency [0]_Apr" xfId="725"/>
    <cellStyle name="Currency [0]_Arapahoe" xfId="726"/>
    <cellStyle name="Currency [0]_Assumptions" xfId="727"/>
    <cellStyle name="Currency [0]_Assumptions_dimon" xfId="728"/>
    <cellStyle name="Currency [0]_bahiadefault" xfId="729"/>
    <cellStyle name="Currency [0]_Book3" xfId="730"/>
    <cellStyle name="Currency [0]_BOP" xfId="731"/>
    <cellStyle name="Currency [0]_BOPBAL1" xfId="732"/>
    <cellStyle name="Currency [0]_BOPCBU" xfId="733"/>
    <cellStyle name="Currency [0]_BOPCBU (2)" xfId="734"/>
    <cellStyle name="Currency [0]_BOPCBU96" xfId="735"/>
    <cellStyle name="Currency [0]_BSAPPE.XLS" xfId="736"/>
    <cellStyle name="Currency [0]_Calculations" xfId="737"/>
    <cellStyle name="Currency [0]_Calculations (2)" xfId="738"/>
    <cellStyle name="Currency [0]_Calculations (2)_dimon" xfId="739"/>
    <cellStyle name="Currency [0]_Calculations II" xfId="740"/>
    <cellStyle name="Currency [0]_Calculations II_dimon" xfId="741"/>
    <cellStyle name="Currency [0]_Calculations III" xfId="742"/>
    <cellStyle name="Currency [0]_Calculations III_dimon" xfId="743"/>
    <cellStyle name="Currency [0]_Calculations_1" xfId="744"/>
    <cellStyle name="Currency [0]_Calculations_1_dimon" xfId="745"/>
    <cellStyle name="Currency [0]_Calculations_dimon" xfId="746"/>
    <cellStyle name="Currency [0]_CAPEX" xfId="747"/>
    <cellStyle name="Currency [0]_CAPEX94" xfId="748"/>
    <cellStyle name="Currency [0]_Cardig GHS" xfId="749"/>
    <cellStyle name="Currency [0]_Cash Flows" xfId="750"/>
    <cellStyle name="Currency [0]_CBU BOX CHART V PLAN" xfId="751"/>
    <cellStyle name="Currency [0]_CCA" xfId="752"/>
    <cellStyle name="Currency [0]_CCOCPX" xfId="753"/>
    <cellStyle name="Currency [0]_CHANGES.XLS" xfId="754"/>
    <cellStyle name="Currency [0]_Channel Table" xfId="755"/>
    <cellStyle name="Currency [0]_Charts" xfId="756"/>
    <cellStyle name="Currency [0]_Comm File" xfId="757"/>
    <cellStyle name="Currency [0]_coperdefault" xfId="758"/>
    <cellStyle name="Currency [0]_Corp method" xfId="759"/>
    <cellStyle name="Currency [0]_Cost Code" xfId="760"/>
    <cellStyle name="Currency [0]_CTCUR" xfId="761"/>
    <cellStyle name="Currency [0]_CUMPLTCH" xfId="762"/>
    <cellStyle name="Currency [0]_Cur 5100" xfId="763"/>
    <cellStyle name="Currency [0]_DEFAULT" xfId="764"/>
    <cellStyle name="Currency [0]_dimon" xfId="765"/>
    <cellStyle name="Currency [0]_dimon_1" xfId="766"/>
    <cellStyle name="Currency [0]_dimon_2" xfId="767"/>
    <cellStyle name="Currency [0]_Dowell C1b" xfId="768"/>
    <cellStyle name="Currency [0]_Dowell-C1a" xfId="769"/>
    <cellStyle name="Currency [0]_E&amp;ONW1" xfId="770"/>
    <cellStyle name="Currency [0]_E&amp;ONW2" xfId="771"/>
    <cellStyle name="Currency [0]_E&amp;OOCPX" xfId="772"/>
    <cellStyle name="Currency [0]_emserdefault" xfId="773"/>
    <cellStyle name="Currency [0]_ENRGYOP1" xfId="774"/>
    <cellStyle name="Currency [0]_F&amp;COCPX" xfId="775"/>
    <cellStyle name="Currency [0]_FEBRUARY" xfId="776"/>
    <cellStyle name="Currency [0]_FF" xfId="777"/>
    <cellStyle name="Currency [0]_FP 20 A (1)" xfId="778"/>
    <cellStyle name="Currency [0]_FP 20 A (2)" xfId="779"/>
    <cellStyle name="Currency [0]_FP-20 (App. E)" xfId="780"/>
    <cellStyle name="Currency [0]_FP-20 (App.A) " xfId="781"/>
    <cellStyle name="Currency [0]_FP-20 (App.D)" xfId="782"/>
    <cellStyle name="Currency [0]_FP-20(App.B)" xfId="783"/>
    <cellStyle name="Currency [0]_FP-20(C1) (a)" xfId="784"/>
    <cellStyle name="Currency [0]_FP-20(C1) (a) (2)" xfId="785"/>
    <cellStyle name="Currency [0]_FP-20(C1) (b)" xfId="786"/>
    <cellStyle name="Currency [0]_FP-20(C1) (b) " xfId="787"/>
    <cellStyle name="Currency [0]_FP-20(C1) (b) (2)" xfId="788"/>
    <cellStyle name="Currency [0]_Full Year FY96" xfId="789"/>
    <cellStyle name="Currency [0]_GCM" xfId="790"/>
    <cellStyle name="Currency [0]_GenAssum" xfId="791"/>
    <cellStyle name="Currency [0]_GP C1a" xfId="792"/>
    <cellStyle name="Currency [0]_GP C1b" xfId="793"/>
    <cellStyle name="Currency [0]_GP_EI_3" xfId="794"/>
    <cellStyle name="Currency [0]_GQ C1A" xfId="795"/>
    <cellStyle name="Currency [0]_GQ C1B" xfId="796"/>
    <cellStyle name="Currency [0]_groups" xfId="797"/>
    <cellStyle name="Currency [0]_Inputs" xfId="798"/>
    <cellStyle name="Currency [0]_Inputs_NEGS" xfId="799"/>
    <cellStyle name="Currency [0]_Inputs_~0022862" xfId="800"/>
    <cellStyle name="Currency [0]_IPM C1b" xfId="801"/>
    <cellStyle name="Currency [0]_IPMC1a" xfId="802"/>
    <cellStyle name="Currency [0]_IS-Hold" xfId="803"/>
    <cellStyle name="Currency [0]_ITOCPX" xfId="804"/>
    <cellStyle name="Currency [0]_Janactuals" xfId="805"/>
    <cellStyle name="Currency [0]_jancf" xfId="806"/>
    <cellStyle name="Currency [0]_JUNMTH55" xfId="807"/>
    <cellStyle name="Currency [0]_JUNMTH57" xfId="808"/>
    <cellStyle name="Currency [0]_JUNYTD55" xfId="809"/>
    <cellStyle name="Currency [0]_JUNYTD57" xfId="810"/>
    <cellStyle name="Currency [0]_laroux" xfId="811"/>
    <cellStyle name="Currency [0]_laroux_1" xfId="812"/>
    <cellStyle name="Currency [0]_laroux_12~3SO2" xfId="813"/>
    <cellStyle name="Currency [0]_laroux_1995" xfId="814"/>
    <cellStyle name="Currency [0]_laroux_1_12~3SO2" xfId="815"/>
    <cellStyle name="Currency [0]_laroux_1_dimon" xfId="816"/>
    <cellStyle name="Currency [0]_laroux_1_dimon_1" xfId="817"/>
    <cellStyle name="Currency [0]_laroux_1_dimon_2" xfId="818"/>
    <cellStyle name="Currency [0]_laroux_1_dimon_3" xfId="819"/>
    <cellStyle name="Currency [0]_laroux_1_dimon_4" xfId="820"/>
    <cellStyle name="Currency [0]_laroux_1_laroux" xfId="821"/>
    <cellStyle name="Currency [0]_laroux_1_laroux_1" xfId="822"/>
    <cellStyle name="Currency [0]_laroux_1_laroux_dimon" xfId="823"/>
    <cellStyle name="Currency [0]_laroux_1_Locas" xfId="824"/>
    <cellStyle name="Currency [0]_laroux_1_NEGS" xfId="825"/>
    <cellStyle name="Currency [0]_laroux_1_NEGS_1" xfId="826"/>
    <cellStyle name="Currency [0]_laroux_1_NEGS_~0022862" xfId="827"/>
    <cellStyle name="Currency [0]_laroux_1_pldt" xfId="828"/>
    <cellStyle name="Currency [0]_laroux_1_pldt_dimon" xfId="829"/>
    <cellStyle name="Currency [0]_laroux_1_PLDT_dimon_1" xfId="830"/>
    <cellStyle name="Currency [0]_laroux_1_VERA" xfId="831"/>
    <cellStyle name="Currency [0]_laroux_1_VERA_1" xfId="832"/>
    <cellStyle name="Currency [0]_laroux_1_VIRUS-EDY" xfId="833"/>
    <cellStyle name="Currency [0]_laroux_1_~0022862" xfId="834"/>
    <cellStyle name="Currency [0]_laroux_2" xfId="835"/>
    <cellStyle name="Currency [0]_laroux_2_12~3SO2" xfId="836"/>
    <cellStyle name="Currency [0]_laroux_2_12~3SO2_NEGS" xfId="837"/>
    <cellStyle name="Currency [0]_laroux_2_12~3SO2_~0022862" xfId="838"/>
    <cellStyle name="Currency [0]_laroux_2_dimon" xfId="839"/>
    <cellStyle name="Currency [0]_laroux_2_dimon_1" xfId="840"/>
    <cellStyle name="Currency [0]_laroux_2_dimon_2" xfId="841"/>
    <cellStyle name="Currency [0]_laroux_2_dimon_3" xfId="842"/>
    <cellStyle name="Currency [0]_laroux_2_dimon_4" xfId="843"/>
    <cellStyle name="Currency [0]_laroux_2_laroux" xfId="844"/>
    <cellStyle name="Currency [0]_laroux_2_laroux_dimon" xfId="845"/>
    <cellStyle name="Currency [0]_laroux_2_Locas" xfId="846"/>
    <cellStyle name="Currency [0]_laroux_2_NEGS" xfId="847"/>
    <cellStyle name="Currency [0]_laroux_2_NEGS_1" xfId="848"/>
    <cellStyle name="Currency [0]_laroux_2_NEGS_1_~0022862" xfId="849"/>
    <cellStyle name="Currency [0]_laroux_2_NEGS_2" xfId="850"/>
    <cellStyle name="Currency [0]_laroux_2_NEGS_~0022862" xfId="851"/>
    <cellStyle name="Currency [0]_laroux_2_pldt" xfId="852"/>
    <cellStyle name="Currency [0]_laroux_2_PLDT_dimon" xfId="853"/>
    <cellStyle name="Currency [0]_laroux_2_VIRUS-EDY" xfId="854"/>
    <cellStyle name="Currency [0]_laroux_2_~0022862" xfId="855"/>
    <cellStyle name="Currency [0]_laroux_3" xfId="856"/>
    <cellStyle name="Currency [0]_laroux_3_12~3SO2" xfId="857"/>
    <cellStyle name="Currency [0]_laroux_3_12~3SO2_NEGS" xfId="858"/>
    <cellStyle name="Currency [0]_laroux_3_12~3SO2_~0022862" xfId="859"/>
    <cellStyle name="Currency [0]_laroux_3_dimon" xfId="860"/>
    <cellStyle name="Currency [0]_laroux_3_dimon_1" xfId="861"/>
    <cellStyle name="Currency [0]_laroux_3_dimon_2" xfId="862"/>
    <cellStyle name="Currency [0]_laroux_3_dimon_3" xfId="863"/>
    <cellStyle name="Currency [0]_laroux_3_dimon_4" xfId="864"/>
    <cellStyle name="Currency [0]_laroux_3_NEGS" xfId="865"/>
    <cellStyle name="Currency [0]_laroux_3_~0022862" xfId="866"/>
    <cellStyle name="Currency [0]_laroux_4" xfId="867"/>
    <cellStyle name="Currency [0]_laroux_4_dimon" xfId="868"/>
    <cellStyle name="Currency [0]_laroux_4_dimon_1" xfId="869"/>
    <cellStyle name="Currency [0]_laroux_4_dimon_2" xfId="870"/>
    <cellStyle name="Currency [0]_laroux_4_NEGS" xfId="871"/>
    <cellStyle name="Currency [0]_laroux_4_~0022862" xfId="872"/>
    <cellStyle name="Currency [0]_laroux_5" xfId="873"/>
    <cellStyle name="Currency [0]_laroux_6" xfId="874"/>
    <cellStyle name="Currency [0]_laroux_7" xfId="875"/>
    <cellStyle name="Currency [0]_laroux_dimon" xfId="876"/>
    <cellStyle name="Currency [0]_laroux_dimon_1" xfId="877"/>
    <cellStyle name="Currency [0]_laroux_dimon_2" xfId="878"/>
    <cellStyle name="Currency [0]_laroux_dimon_3" xfId="879"/>
    <cellStyle name="Currency [0]_laroux_dimon_4" xfId="880"/>
    <cellStyle name="Currency [0]_laroux_laroux" xfId="881"/>
    <cellStyle name="Currency [0]_laroux_laroux_1" xfId="882"/>
    <cellStyle name="Currency [0]_laroux_laroux_1_dimon" xfId="883"/>
    <cellStyle name="Currency [0]_laroux_laroux_dimon" xfId="884"/>
    <cellStyle name="Currency [0]_laroux_Locas" xfId="885"/>
    <cellStyle name="Currency [0]_laroux_MATERAL2" xfId="886"/>
    <cellStyle name="Currency [0]_laroux_MATERAL2_dimon" xfId="887"/>
    <cellStyle name="Currency [0]_laroux_MATERAL2_dimon_1" xfId="888"/>
    <cellStyle name="Currency [0]_laroux_MATERAL2_laroux" xfId="889"/>
    <cellStyle name="Currency [0]_laroux_MATERAL2_laroux_dimon" xfId="890"/>
    <cellStyle name="Currency [0]_laroux_MATERAL2_NEGS" xfId="891"/>
    <cellStyle name="Currency [0]_laroux_MATERAL2_pldt" xfId="892"/>
    <cellStyle name="Currency [0]_laroux_MATERAL2_VERA" xfId="893"/>
    <cellStyle name="Currency [0]_laroux_MATERAL2_VIRUS-EDY" xfId="894"/>
    <cellStyle name="Currency [0]_laroux_mud plant bolted" xfId="895"/>
    <cellStyle name="Currency [0]_laroux_mud plant bolted_dimon" xfId="896"/>
    <cellStyle name="Currency [0]_laroux_mud plant bolted_dimon_1" xfId="897"/>
    <cellStyle name="Currency [0]_laroux_mud plant bolted_dimon_2" xfId="898"/>
    <cellStyle name="Currency [0]_laroux_mud plant bolted_NEGS" xfId="899"/>
    <cellStyle name="Currency [0]_laroux_mud plant bolted_NEGS_1" xfId="900"/>
    <cellStyle name="Currency [0]_laroux_mud plant bolted_NEGS_~0022862" xfId="901"/>
    <cellStyle name="Currency [0]_laroux_mud plant bolted_~0022862" xfId="902"/>
    <cellStyle name="Currency [0]_laroux_NEGS" xfId="903"/>
    <cellStyle name="Currency [0]_laroux_pldt" xfId="904"/>
    <cellStyle name="Currency [0]_laroux_pldt_1" xfId="905"/>
    <cellStyle name="Currency [0]_laroux_VERA" xfId="906"/>
    <cellStyle name="Currency [0]_laroux_VERA_1" xfId="907"/>
    <cellStyle name="Currency [0]_laroux_VIRUS-EDY" xfId="908"/>
    <cellStyle name="Currency [0]_List" xfId="909"/>
    <cellStyle name="Currency [0]_MACRO1.XLM" xfId="910"/>
    <cellStyle name="Currency [0]_MATERAL2" xfId="911"/>
    <cellStyle name="Currency [0]_MATERAL2_dimon" xfId="912"/>
    <cellStyle name="Currency [0]_MATERAL2_dimon_1" xfId="913"/>
    <cellStyle name="Currency [0]_MATERAL2_dimon_2" xfId="914"/>
    <cellStyle name="Currency [0]_MATERAL2_NEGS" xfId="915"/>
    <cellStyle name="Currency [0]_MATERAL2_NEGS_1" xfId="916"/>
    <cellStyle name="Currency [0]_MATERAL2_NEGS_~0022862" xfId="917"/>
    <cellStyle name="Currency [0]_MATERAL2_~0022862" xfId="918"/>
    <cellStyle name="Currency [0]_MKGOCPX" xfId="919"/>
    <cellStyle name="Currency [0]_MOBCPX" xfId="920"/>
    <cellStyle name="Currency [0]_mud plant bolted" xfId="921"/>
    <cellStyle name="Currency [0]_mud plant bolted_dimon" xfId="922"/>
    <cellStyle name="Currency [0]_mud plant bolted_dimon_1" xfId="923"/>
    <cellStyle name="Currency [0]_mud plant bolted_laroux" xfId="924"/>
    <cellStyle name="Currency [0]_mud plant bolted_laroux_dimon" xfId="925"/>
    <cellStyle name="Currency [0]_mud plant bolted_NEGS" xfId="926"/>
    <cellStyle name="Currency [0]_mud plant bolted_pldt" xfId="927"/>
    <cellStyle name="Currency [0]_mud plant bolted_VERA" xfId="928"/>
    <cellStyle name="Currency [0]_mud plant bolted_VIRUS-EDY" xfId="929"/>
    <cellStyle name="Currency [0]_NA (2)" xfId="930"/>
    <cellStyle name="Currency [0]_NA WITHOUT GOV'T &amp; PNX" xfId="931"/>
    <cellStyle name="Currency [0]_NAOBU10" xfId="932"/>
    <cellStyle name="Currency [0]_NAT ACCT" xfId="933"/>
    <cellStyle name="Currency [0]_NEGS" xfId="934"/>
    <cellStyle name="Currency [0]_NSACTUAL.XLS" xfId="935"/>
    <cellStyle name="Currency [0]_NX00" xfId="936"/>
    <cellStyle name="Currency [0]_Odner" xfId="937"/>
    <cellStyle name="Currency [0]_Odner (2)" xfId="938"/>
    <cellStyle name="Currency [0]_Odner (3)" xfId="939"/>
    <cellStyle name="Currency [0]_OSMOCPX" xfId="940"/>
    <cellStyle name="Currency [0]_Other Months" xfId="941"/>
    <cellStyle name="Currency [0]_Outlook" xfId="942"/>
    <cellStyle name="Currency [0]_P&amp;L" xfId="943"/>
    <cellStyle name="Currency [0]_pbdefault" xfId="944"/>
    <cellStyle name="Currency [0]_percentages" xfId="945"/>
    <cellStyle name="Currency [0]_PERSONAL" xfId="946"/>
    <cellStyle name="Currency [0]_PGMKOCPX" xfId="947"/>
    <cellStyle name="Currency [0]_PGNW1" xfId="948"/>
    <cellStyle name="Currency [0]_PGNW2" xfId="949"/>
    <cellStyle name="Currency [0]_PGNWOCPX" xfId="950"/>
    <cellStyle name="Currency [0]_Pink" xfId="951"/>
    <cellStyle name="Currency [0]_Plan" xfId="952"/>
    <cellStyle name="Currency [0]_PLAN95" xfId="953"/>
    <cellStyle name="Currency [0]_PLANT" xfId="954"/>
    <cellStyle name="Currency [0]_PLDT" xfId="955"/>
    <cellStyle name="Currency [0]_pldt_1" xfId="956"/>
    <cellStyle name="Currency [0]_pldt_1_dimon" xfId="957"/>
    <cellStyle name="Currency [0]_PLDT_1_dimon_1" xfId="958"/>
    <cellStyle name="Currency [0]_pldt_1_dimon_2" xfId="959"/>
    <cellStyle name="Currency [0]_pldt_1_NEGS" xfId="960"/>
    <cellStyle name="Currency [0]_pldt_2" xfId="961"/>
    <cellStyle name="Currency [0]_pldt_2_NEGS" xfId="962"/>
    <cellStyle name="Currency [0]_pldt_2_~0022862" xfId="963"/>
    <cellStyle name="Currency [0]_pldt_Calculations" xfId="964"/>
    <cellStyle name="Currency [0]_pldt_Calculations_dimon" xfId="965"/>
    <cellStyle name="Currency [0]_PLDT_dimon" xfId="966"/>
    <cellStyle name="Currency [0]_PLDT_dimon_1" xfId="967"/>
    <cellStyle name="Currency [0]_pldt_dimon_2" xfId="968"/>
    <cellStyle name="Currency [0]_PLDT_NEGS" xfId="969"/>
    <cellStyle name="Currency [0]_priccurv" xfId="970"/>
    <cellStyle name="Currency [0]_PROCDS&amp;G" xfId="971"/>
    <cellStyle name="Currency [0]_Product" xfId="972"/>
    <cellStyle name="Currency [0]_PROFILE4" xfId="973"/>
    <cellStyle name="Currency [0]_Projects" xfId="974"/>
    <cellStyle name="Currency [0]_Q1 FY96" xfId="975"/>
    <cellStyle name="Currency [0]_Q2 FY96" xfId="976"/>
    <cellStyle name="Currency [0]_Q3 FY96" xfId="977"/>
    <cellStyle name="Currency [0]_Q4 FY96" xfId="978"/>
    <cellStyle name="Currency [0]_QTR94_95" xfId="979"/>
    <cellStyle name="Currency [0]_Quarter End Months" xfId="980"/>
    <cellStyle name="Currency [0]_r1" xfId="981"/>
    <cellStyle name="Currency [0]_r1_dimon" xfId="982"/>
    <cellStyle name="Currency [0]_r1_NEGS" xfId="983"/>
    <cellStyle name="Currency [0]_r1_~0022862" xfId="984"/>
    <cellStyle name="Currency [0]_RFI" xfId="985"/>
    <cellStyle name="Currency [0]_RFI_1" xfId="986"/>
    <cellStyle name="Currency [0]_RQSTFRM" xfId="987"/>
    <cellStyle name="Currency [0]_Sales Order" xfId="988"/>
    <cellStyle name="Currency [0]_SATOCPX" xfId="989"/>
    <cellStyle name="Currency [0]_Sheet1" xfId="990"/>
    <cellStyle name="Currency [0]_Sheet1 (2)" xfId="991"/>
    <cellStyle name="Currency [0]_Sheet1_Book6" xfId="992"/>
    <cellStyle name="Currency [0]_Sheet1_CTS - Ind excl Can" xfId="993"/>
    <cellStyle name="Currency [0]_Sheet1_dimon" xfId="994"/>
    <cellStyle name="Currency [0]_Sheet1_dimon_1" xfId="995"/>
    <cellStyle name="Currency [0]_Sheet1_ECTPLAN" xfId="996"/>
    <cellStyle name="Currency [0]_Sheet1_format1" xfId="997"/>
    <cellStyle name="Currency [0]_Sheet1_laroux" xfId="998"/>
    <cellStyle name="Currency [0]_Sheet1_NEGS" xfId="999"/>
    <cellStyle name="Currency [0]_Sheet1_Other Ind  " xfId="1000"/>
    <cellStyle name="Currency [0]_Sheet1_PERSONAL" xfId="1001"/>
    <cellStyle name="Currency [0]_Sheet1_PLAN0398" xfId="1002"/>
    <cellStyle name="Currency [0]_Sheet1_PLDT" xfId="1003"/>
    <cellStyle name="Currency [0]_Sheet1_Var_2CE" xfId="1004"/>
    <cellStyle name="Currency [0]_Sheet1_~0022862" xfId="1005"/>
    <cellStyle name="Currency [0]_Sheet2" xfId="1006"/>
    <cellStyle name="Currency [0]_Sheet4" xfId="1007"/>
    <cellStyle name="Currency [0]_Sheet4_NEGS" xfId="1008"/>
    <cellStyle name="Currency [0]_Sheet4_pldt" xfId="1009"/>
    <cellStyle name="Currency [0]_Sheet4_~0022862" xfId="1010"/>
    <cellStyle name="Currency [0]_SHENREPT" xfId="1011"/>
    <cellStyle name="Currency [0]_Shipped" xfId="1012"/>
    <cellStyle name="Currency [0]_Snr. CO" xfId="1013"/>
    <cellStyle name="Currency [0]_sprint contr" xfId="1014"/>
    <cellStyle name="Currency [0]_stats" xfId="1015"/>
    <cellStyle name="Currency [0]_Subcont File" xfId="1016"/>
    <cellStyle name="Currency [0]_Summary Info" xfId="1017"/>
    <cellStyle name="Currency [0]_SUMPAGE" xfId="1018"/>
    <cellStyle name="Currency [0]_SYSPLN98" xfId="1019"/>
    <cellStyle name="Currency [0]_Terms Defined" xfId="1020"/>
    <cellStyle name="Currency [0]_TMSNW1" xfId="1021"/>
    <cellStyle name="Currency [0]_TMSNW2" xfId="1022"/>
    <cellStyle name="Currency [0]_TMSOCPX" xfId="1023"/>
    <cellStyle name="Currency [0]_TOTAL MTH" xfId="1024"/>
    <cellStyle name="Currency [0]_TOTAL YTD" xfId="1025"/>
    <cellStyle name="Currency [0]_TRANSDSC.XLS" xfId="1026"/>
    <cellStyle name="Currency [0]_TRANSFXA.XLS" xfId="1027"/>
    <cellStyle name="Currency [0]_TRANSFXA.XLS_1" xfId="1028"/>
    <cellStyle name="Currency [0]_TRANSIME.XLS" xfId="1029"/>
    <cellStyle name="Currency [0]_TRANSIME.XLS_TRANSDSC.XLS" xfId="1030"/>
    <cellStyle name="Currency [0]_TRANSIME.XLS_TRANSFXA.XLS" xfId="1031"/>
    <cellStyle name="Currency [0]_VERA" xfId="1032"/>
    <cellStyle name="Currency [0]_VIRUS-EDY" xfId="1033"/>
    <cellStyle name="Currency [0]_VIRUS-EDY_1" xfId="1034"/>
    <cellStyle name="Currency [0]_White" xfId="1035"/>
    <cellStyle name="Currency [0]_WIP Chart" xfId="1036"/>
    <cellStyle name="Currency [0]_WO Var. &amp; Tot. Exp." xfId="1037"/>
    <cellStyle name="Currency [0]_WSP" xfId="1038"/>
    <cellStyle name="Currency [0]_yrcao" xfId="1039"/>
    <cellStyle name="Currency [0]_YREND55" xfId="1040"/>
    <cellStyle name="Currency [0]_YREND57" xfId="1041"/>
    <cellStyle name="Currency [0]_YTDCUR" xfId="1042"/>
    <cellStyle name="Currency_1162" xfId="1043"/>
    <cellStyle name="Currency_12matrix" xfId="1044"/>
    <cellStyle name="Currency_12~3SO2" xfId="1045"/>
    <cellStyle name="Currency_1995" xfId="1046"/>
    <cellStyle name="Currency_1997" xfId="1047"/>
    <cellStyle name="Currency_29" xfId="1048"/>
    <cellStyle name="Currency_A" xfId="1049"/>
    <cellStyle name="Currency_A_dimon" xfId="1050"/>
    <cellStyle name="Currency_ACTUAL" xfId="1051"/>
    <cellStyle name="Currency_ACTUAL NA -OBU" xfId="1052"/>
    <cellStyle name="Currency_Actual vs." xfId="1053"/>
    <cellStyle name="Currency_algasdefault" xfId="1054"/>
    <cellStyle name="Currency_algasdefault_1" xfId="1055"/>
    <cellStyle name="Currency_Alternative1" xfId="1056"/>
    <cellStyle name="Currency_Alternative1_1" xfId="1057"/>
    <cellStyle name="Currency_App E" xfId="1058"/>
    <cellStyle name="Currency_Apr" xfId="1059"/>
    <cellStyle name="Currency_Arapahoe" xfId="1060"/>
    <cellStyle name="Currency_Assumptions" xfId="1061"/>
    <cellStyle name="Currency_Assumptions_dimon" xfId="1062"/>
    <cellStyle name="Currency_bahiadefault" xfId="1063"/>
    <cellStyle name="Currency_bahiadefault_1" xfId="1064"/>
    <cellStyle name="Currency_BIGOUT" xfId="1065"/>
    <cellStyle name="Currency_Book3" xfId="1066"/>
    <cellStyle name="Currency_BOP" xfId="1067"/>
    <cellStyle name="Currency_BOPBAL1" xfId="1068"/>
    <cellStyle name="Currency_BOPCBU" xfId="1069"/>
    <cellStyle name="Currency_BOPCBU (2)" xfId="1070"/>
    <cellStyle name="Currency_BOPCBU96" xfId="1071"/>
    <cellStyle name="Currency_BSAPPE.XLS" xfId="1072"/>
    <cellStyle name="Currency_Calculations" xfId="1073"/>
    <cellStyle name="Currency_Calculations (2)" xfId="1074"/>
    <cellStyle name="Currency_Calculations (2)_dimon" xfId="1075"/>
    <cellStyle name="Currency_Calculations II" xfId="1076"/>
    <cellStyle name="Currency_Calculations II_dimon" xfId="1077"/>
    <cellStyle name="Currency_Calculations III" xfId="1078"/>
    <cellStyle name="Currency_Calculations III_dimon" xfId="1079"/>
    <cellStyle name="Currency_Calculations_1" xfId="1080"/>
    <cellStyle name="Currency_Calculations_1_dimon" xfId="1081"/>
    <cellStyle name="Currency_Calculations_dimon" xfId="1082"/>
    <cellStyle name="Currency_CAPEX" xfId="1083"/>
    <cellStyle name="Currency_CAPEX94" xfId="1084"/>
    <cellStyle name="Currency_Cardig GHS" xfId="1085"/>
    <cellStyle name="Currency_Cash Flows" xfId="1086"/>
    <cellStyle name="Currency_CBU BOX CHART V PLAN" xfId="1087"/>
    <cellStyle name="Currency_CCA" xfId="1088"/>
    <cellStyle name="Currency_CCOCPX" xfId="1089"/>
    <cellStyle name="Currency_CHANGES.XLS" xfId="1090"/>
    <cellStyle name="Currency_Channel Table" xfId="1091"/>
    <cellStyle name="Currency_Charts" xfId="1092"/>
    <cellStyle name="Currency_Comm File" xfId="1093"/>
    <cellStyle name="Currency_coperdefault" xfId="1094"/>
    <cellStyle name="Currency_coperdefault_1" xfId="1095"/>
    <cellStyle name="Currency_Corp method" xfId="1096"/>
    <cellStyle name="Currency_Cost Code" xfId="1097"/>
    <cellStyle name="Currency_CTCUR" xfId="1098"/>
    <cellStyle name="Currency_CUMPLTCH" xfId="1099"/>
    <cellStyle name="Currency_Cur 5100" xfId="1100"/>
    <cellStyle name="Currency_DEFAULT" xfId="1101"/>
    <cellStyle name="Currency_dimon" xfId="1102"/>
    <cellStyle name="Currency_dimon_1" xfId="1103"/>
    <cellStyle name="Currency_dimon_2" xfId="1104"/>
    <cellStyle name="Currency_Dowell C1b" xfId="1105"/>
    <cellStyle name="Currency_Dowell-C1a" xfId="1106"/>
    <cellStyle name="Currency_E&amp;ONW1" xfId="1107"/>
    <cellStyle name="Currency_E&amp;ONW2" xfId="1108"/>
    <cellStyle name="Currency_E&amp;OOCPX" xfId="1109"/>
    <cellStyle name="Currency_emserdefault" xfId="1110"/>
    <cellStyle name="Currency_emserdefault_1" xfId="1111"/>
    <cellStyle name="Currency_ENRGYOP1" xfId="1112"/>
    <cellStyle name="Currency_F&amp;COCPX" xfId="1113"/>
    <cellStyle name="Currency_FEBRUARY" xfId="1114"/>
    <cellStyle name="Currency_FF" xfId="1115"/>
    <cellStyle name="Currency_FP 20 A (1)" xfId="1116"/>
    <cellStyle name="Currency_FP 20 A (2)" xfId="1117"/>
    <cellStyle name="Currency_FP-20 (App. E)" xfId="1118"/>
    <cellStyle name="Currency_FP-20 (App.A) " xfId="1119"/>
    <cellStyle name="Currency_FP-20 (App.D)" xfId="1120"/>
    <cellStyle name="Currency_FP-20(App.B)" xfId="1121"/>
    <cellStyle name="Currency_FP-20(C1) (a)" xfId="1122"/>
    <cellStyle name="Currency_FP-20(C1) (a) (2)" xfId="1123"/>
    <cellStyle name="Currency_FP-20(C1) (b)" xfId="1124"/>
    <cellStyle name="Currency_FP-20(C1) (b) " xfId="1125"/>
    <cellStyle name="Currency_FP-20(C1) (b) (2)" xfId="1126"/>
    <cellStyle name="Currency_Full Year FY96" xfId="1127"/>
    <cellStyle name="Currency_GCM" xfId="1128"/>
    <cellStyle name="Currency_GenAssum" xfId="1129"/>
    <cellStyle name="Currency_GP C1a" xfId="1130"/>
    <cellStyle name="Currency_GP C1b" xfId="1131"/>
    <cellStyle name="Currency_GP_EI_3" xfId="1132"/>
    <cellStyle name="Currency_GQ C1A" xfId="1133"/>
    <cellStyle name="Currency_GQ C1B" xfId="1134"/>
    <cellStyle name="Currency_groups" xfId="1135"/>
    <cellStyle name="Currency_Inputs" xfId="1136"/>
    <cellStyle name="Currency_Inputs_NEGS" xfId="1137"/>
    <cellStyle name="Currency_Inputs_~0022862" xfId="1138"/>
    <cellStyle name="Currency_IPM C1b" xfId="1139"/>
    <cellStyle name="Currency_IPMC1a" xfId="1140"/>
    <cellStyle name="Currency_IS-Hold" xfId="1141"/>
    <cellStyle name="Currency_ITOCPX" xfId="1142"/>
    <cellStyle name="Currency_Janactuals" xfId="1143"/>
    <cellStyle name="Currency_jancf" xfId="1144"/>
    <cellStyle name="Currency_JUNMTH55" xfId="1145"/>
    <cellStyle name="Currency_JUNMTH57" xfId="1146"/>
    <cellStyle name="Currency_JUNYTD55" xfId="1147"/>
    <cellStyle name="Currency_JUNYTD57" xfId="1148"/>
    <cellStyle name="Currency_laroux" xfId="1149"/>
    <cellStyle name="Currency_laroux_1" xfId="1150"/>
    <cellStyle name="Currency_laroux_12~3SO2" xfId="1151"/>
    <cellStyle name="Currency_laroux_1995" xfId="1152"/>
    <cellStyle name="Currency_laroux_1_12~3SO2" xfId="1153"/>
    <cellStyle name="Currency_laroux_1_dimon" xfId="1154"/>
    <cellStyle name="Currency_laroux_1_dimon_1" xfId="1155"/>
    <cellStyle name="Currency_laroux_1_dimon_2" xfId="1156"/>
    <cellStyle name="Currency_laroux_1_dimon_3" xfId="1157"/>
    <cellStyle name="Currency_laroux_1_dimon_4" xfId="1158"/>
    <cellStyle name="Currency_laroux_1_laroux" xfId="1159"/>
    <cellStyle name="Currency_laroux_1_laroux_1" xfId="1160"/>
    <cellStyle name="Currency_laroux_1_laroux_dimon" xfId="1161"/>
    <cellStyle name="Currency_laroux_1_Locas" xfId="1162"/>
    <cellStyle name="Currency_laroux_1_NEGS" xfId="1163"/>
    <cellStyle name="Currency_laroux_1_NEGS_1" xfId="1164"/>
    <cellStyle name="Currency_laroux_1_NEGS_~0022862" xfId="1165"/>
    <cellStyle name="Currency_laroux_1_pldt" xfId="1166"/>
    <cellStyle name="Currency_laroux_1_pldt_dimon" xfId="1167"/>
    <cellStyle name="Currency_laroux_1_PLDT_dimon_1" xfId="1168"/>
    <cellStyle name="Currency_laroux_1_VERA" xfId="1169"/>
    <cellStyle name="Currency_laroux_1_VERA_1" xfId="1170"/>
    <cellStyle name="Currency_laroux_1_VIRUS-EDY" xfId="1171"/>
    <cellStyle name="Currency_laroux_1_~0022862" xfId="1172"/>
    <cellStyle name="Currency_laroux_2" xfId="1173"/>
    <cellStyle name="Currency_laroux_2_12~3SO2" xfId="1174"/>
    <cellStyle name="Currency_laroux_2_12~3SO2_NEGS" xfId="1175"/>
    <cellStyle name="Currency_laroux_2_12~3SO2_~0022862" xfId="1176"/>
    <cellStyle name="Currency_laroux_2_dimon" xfId="1177"/>
    <cellStyle name="Currency_laroux_2_dimon_1" xfId="1178"/>
    <cellStyle name="Currency_laroux_2_dimon_2" xfId="1179"/>
    <cellStyle name="Currency_laroux_2_dimon_3" xfId="1180"/>
    <cellStyle name="Currency_laroux_2_dimon_4" xfId="1181"/>
    <cellStyle name="Currency_laroux_2_laroux" xfId="1182"/>
    <cellStyle name="Currency_laroux_2_laroux_dimon" xfId="1183"/>
    <cellStyle name="Currency_laroux_2_Locas" xfId="1184"/>
    <cellStyle name="Currency_laroux_2_NEGS" xfId="1185"/>
    <cellStyle name="Currency_laroux_2_NEGS_1" xfId="1186"/>
    <cellStyle name="Currency_laroux_2_NEGS_1_~0022862" xfId="1187"/>
    <cellStyle name="Currency_laroux_2_NEGS_2" xfId="1188"/>
    <cellStyle name="Currency_laroux_2_NEGS_~0022862" xfId="1189"/>
    <cellStyle name="Currency_laroux_2_pldt" xfId="1190"/>
    <cellStyle name="Currency_laroux_2_PLDT_dimon" xfId="1191"/>
    <cellStyle name="Currency_laroux_2_VIRUS-EDY" xfId="1192"/>
    <cellStyle name="Currency_laroux_2_~0022862" xfId="1193"/>
    <cellStyle name="Currency_laroux_3" xfId="1194"/>
    <cellStyle name="Currency_laroux_3_12~3SO2" xfId="1195"/>
    <cellStyle name="Currency_laroux_3_12~3SO2_NEGS" xfId="1196"/>
    <cellStyle name="Currency_laroux_3_12~3SO2_~0022862" xfId="1197"/>
    <cellStyle name="Currency_laroux_3_dimon" xfId="1198"/>
    <cellStyle name="Currency_laroux_3_dimon_1" xfId="1199"/>
    <cellStyle name="Currency_laroux_3_dimon_2" xfId="1200"/>
    <cellStyle name="Currency_laroux_3_dimon_3" xfId="1201"/>
    <cellStyle name="Currency_laroux_3_dimon_4" xfId="1202"/>
    <cellStyle name="Currency_laroux_3_NEGS" xfId="1203"/>
    <cellStyle name="Currency_laroux_3_~0022862" xfId="1204"/>
    <cellStyle name="Currency_laroux_4" xfId="1205"/>
    <cellStyle name="Currency_laroux_4_dimon" xfId="1206"/>
    <cellStyle name="Currency_laroux_4_dimon_1" xfId="1207"/>
    <cellStyle name="Currency_laroux_4_dimon_2" xfId="1208"/>
    <cellStyle name="Currency_laroux_4_NEGS" xfId="1209"/>
    <cellStyle name="Currency_laroux_4_~0022862" xfId="1210"/>
    <cellStyle name="Currency_laroux_5" xfId="1211"/>
    <cellStyle name="Currency_laroux_6" xfId="1212"/>
    <cellStyle name="Currency_laroux_7" xfId="1213"/>
    <cellStyle name="Currency_laroux_8" xfId="1214"/>
    <cellStyle name="Currency_laroux_dimon" xfId="1215"/>
    <cellStyle name="Currency_laroux_dimon_1" xfId="1216"/>
    <cellStyle name="Currency_laroux_dimon_2" xfId="1217"/>
    <cellStyle name="Currency_laroux_dimon_3" xfId="1218"/>
    <cellStyle name="Currency_laroux_dimon_4" xfId="1219"/>
    <cellStyle name="Currency_laroux_laroux" xfId="1220"/>
    <cellStyle name="Currency_laroux_laroux_1" xfId="1221"/>
    <cellStyle name="Currency_laroux_laroux_1_dimon" xfId="1222"/>
    <cellStyle name="Currency_laroux_laroux_dimon" xfId="1223"/>
    <cellStyle name="Currency_laroux_Locas" xfId="1224"/>
    <cellStyle name="Currency_laroux_NEGS" xfId="1225"/>
    <cellStyle name="Currency_laroux_pldt" xfId="1226"/>
    <cellStyle name="Currency_laroux_pldt_1" xfId="1227"/>
    <cellStyle name="Currency_laroux_VERA" xfId="1228"/>
    <cellStyle name="Currency_laroux_VERA_1" xfId="1229"/>
    <cellStyle name="Currency_laroux_VIRUS-EDY" xfId="1230"/>
    <cellStyle name="Currency_List" xfId="1231"/>
    <cellStyle name="Currency_MACRO1.XLM" xfId="1232"/>
    <cellStyle name="Currency_MATERAL2" xfId="1233"/>
    <cellStyle name="Currency_MATERAL2_dimon" xfId="1234"/>
    <cellStyle name="Currency_MATERAL2_dimon_1" xfId="1235"/>
    <cellStyle name="Currency_MATERAL2_dimon_2" xfId="1236"/>
    <cellStyle name="Currency_MATERAL2_NEGS" xfId="1237"/>
    <cellStyle name="Currency_MATERAL2_NEGS_1" xfId="1238"/>
    <cellStyle name="Currency_MATERAL2_NEGS_~0022862" xfId="1239"/>
    <cellStyle name="Currency_MATERAL2_~0022862" xfId="1240"/>
    <cellStyle name="Currency_MKGOCPX" xfId="1241"/>
    <cellStyle name="Currency_MOBCPX" xfId="1242"/>
    <cellStyle name="Currency_mud plant bolted" xfId="1243"/>
    <cellStyle name="Currency_mud plant bolted_dimon" xfId="1244"/>
    <cellStyle name="Currency_mud plant bolted_dimon_1" xfId="1245"/>
    <cellStyle name="Currency_mud plant bolted_dimon_2" xfId="1246"/>
    <cellStyle name="Currency_mud plant bolted_NEGS" xfId="1247"/>
    <cellStyle name="Currency_mud plant bolted_NEGS_1" xfId="1248"/>
    <cellStyle name="Currency_mud plant bolted_NEGS_~0022862" xfId="1249"/>
    <cellStyle name="Currency_mud plant bolted_PLDT" xfId="1250"/>
    <cellStyle name="Currency_mud plant bolted_VERA" xfId="1251"/>
    <cellStyle name="Currency_mud plant bolted_VERA_1" xfId="1252"/>
    <cellStyle name="Currency_mud plant bolted_~0022862" xfId="1253"/>
    <cellStyle name="Currency_NA (2)" xfId="1254"/>
    <cellStyle name="Currency_NA WITHOUT GOV'T &amp; PNX" xfId="1255"/>
    <cellStyle name="Currency_NAOBU10" xfId="1256"/>
    <cellStyle name="Currency_NAT ACCT" xfId="1257"/>
    <cellStyle name="Currency_NEGS" xfId="1258"/>
    <cellStyle name="Currency_NSACTUAL.XLS" xfId="1259"/>
    <cellStyle name="Currency_NX00" xfId="1260"/>
    <cellStyle name="Currency_Odner" xfId="1261"/>
    <cellStyle name="Currency_Odner (2)" xfId="1262"/>
    <cellStyle name="Currency_Odner (3)" xfId="1263"/>
    <cellStyle name="Currency_OSMOCPX" xfId="1264"/>
    <cellStyle name="Currency_Other Months" xfId="1265"/>
    <cellStyle name="Currency_Outlook" xfId="1266"/>
    <cellStyle name="Currency_P&amp;L" xfId="1267"/>
    <cellStyle name="Currency_pbdefault" xfId="1268"/>
    <cellStyle name="Currency_pbdefault_1" xfId="1269"/>
    <cellStyle name="Currency_percentages" xfId="1270"/>
    <cellStyle name="Currency_PERSONAL" xfId="1271"/>
    <cellStyle name="Currency_PGMKOCPX" xfId="1272"/>
    <cellStyle name="Currency_PGNW1" xfId="1273"/>
    <cellStyle name="Currency_PGNW2" xfId="1274"/>
    <cellStyle name="Currency_PGNWOCPX" xfId="1275"/>
    <cellStyle name="Currency_Pink" xfId="1276"/>
    <cellStyle name="Currency_Plan" xfId="1277"/>
    <cellStyle name="Currency_PLAN95" xfId="1278"/>
    <cellStyle name="Currency_PLANT" xfId="1279"/>
    <cellStyle name="Currency_PLDT" xfId="1280"/>
    <cellStyle name="Currency_pldt_1" xfId="1281"/>
    <cellStyle name="Currency_pldt_1_dimon" xfId="1282"/>
    <cellStyle name="Currency_PLDT_1_dimon_1" xfId="1283"/>
    <cellStyle name="Currency_pldt_1_dimon_2" xfId="1284"/>
    <cellStyle name="Currency_pldt_1_NEGS" xfId="1285"/>
    <cellStyle name="Currency_pldt_2" xfId="1286"/>
    <cellStyle name="Currency_pldt_2_NEGS" xfId="1287"/>
    <cellStyle name="Currency_pldt_2_~0022862" xfId="1288"/>
    <cellStyle name="Currency_pldt_Calculations" xfId="1289"/>
    <cellStyle name="Currency_pldt_Calculations_dimon" xfId="1290"/>
    <cellStyle name="Currency_PLDT_dimon" xfId="1291"/>
    <cellStyle name="Currency_PLDT_dimon_1" xfId="1292"/>
    <cellStyle name="Currency_pldt_dimon_2" xfId="1293"/>
    <cellStyle name="Currency_PLDT_NEGS" xfId="1294"/>
    <cellStyle name="Currency_priccurv" xfId="1295"/>
    <cellStyle name="Currency_PROCDS&amp;G" xfId="1296"/>
    <cellStyle name="Currency_Product" xfId="1297"/>
    <cellStyle name="Currency_PROFILE4" xfId="1298"/>
    <cellStyle name="Currency_Projects" xfId="1299"/>
    <cellStyle name="Currency_Q1 FY96" xfId="1300"/>
    <cellStyle name="Currency_Q2 FY96" xfId="1301"/>
    <cellStyle name="Currency_Q3 FY96" xfId="1302"/>
    <cellStyle name="Currency_Q4 FY96" xfId="1303"/>
    <cellStyle name="Currency_QTR94_95" xfId="1304"/>
    <cellStyle name="Currency_Quarter End Months" xfId="1305"/>
    <cellStyle name="Currency_r1" xfId="1306"/>
    <cellStyle name="Currency_r1_dimon" xfId="1307"/>
    <cellStyle name="Currency_r1_NEGS" xfId="1308"/>
    <cellStyle name="Currency_r1_~0022862" xfId="1309"/>
    <cellStyle name="Currency_RFI" xfId="1310"/>
    <cellStyle name="Currency_RFI_1" xfId="1311"/>
    <cellStyle name="Currency_RQSTFRM" xfId="1312"/>
    <cellStyle name="Currency_Sales Order" xfId="1313"/>
    <cellStyle name="Currency_SATOCPX" xfId="1314"/>
    <cellStyle name="Currency_Sheet1" xfId="1315"/>
    <cellStyle name="Currency_Sheet1 (2)" xfId="1316"/>
    <cellStyle name="Currency_Sheet1_Book6" xfId="1317"/>
    <cellStyle name="Currency_Sheet1_CTS - Ind excl Can" xfId="1318"/>
    <cellStyle name="Currency_Sheet1_dimon" xfId="1319"/>
    <cellStyle name="Currency_Sheet1_dimon_1" xfId="1320"/>
    <cellStyle name="Currency_Sheet1_ECTPLAN" xfId="1321"/>
    <cellStyle name="Currency_Sheet1_format1" xfId="1322"/>
    <cellStyle name="Currency_Sheet1_laroux" xfId="1323"/>
    <cellStyle name="Currency_Sheet1_NEGS" xfId="1324"/>
    <cellStyle name="Currency_Sheet1_Other Ind  " xfId="1325"/>
    <cellStyle name="Currency_Sheet1_PERSONAL" xfId="1326"/>
    <cellStyle name="Currency_Sheet1_PLAN0398" xfId="1327"/>
    <cellStyle name="Currency_Sheet1_PLDT" xfId="1328"/>
    <cellStyle name="Currency_Sheet1_Var_2CE" xfId="1329"/>
    <cellStyle name="Currency_Sheet1_~0022862" xfId="1330"/>
    <cellStyle name="Currency_Sheet2" xfId="1331"/>
    <cellStyle name="Currency_Sheet4" xfId="1332"/>
    <cellStyle name="Currency_Sheet4_NEGS" xfId="1333"/>
    <cellStyle name="Currency_Sheet4_pldt" xfId="1334"/>
    <cellStyle name="Currency_Sheet4_~0022862" xfId="1335"/>
    <cellStyle name="Currency_SHENREPT" xfId="1336"/>
    <cellStyle name="Currency_Shipped" xfId="1337"/>
    <cellStyle name="Currency_Snr. CO" xfId="1338"/>
    <cellStyle name="Currency_sprint contr" xfId="1339"/>
    <cellStyle name="Currency_stats" xfId="1340"/>
    <cellStyle name="Currency_Subcont File" xfId="1341"/>
    <cellStyle name="Currency_Summary Info" xfId="1342"/>
    <cellStyle name="Currency_SUMPAGE" xfId="1343"/>
    <cellStyle name="Currency_SYSPLN98" xfId="1344"/>
    <cellStyle name="Currency_Terms Defined" xfId="1345"/>
    <cellStyle name="Currency_TMSNW1" xfId="1346"/>
    <cellStyle name="Currency_TMSNW2" xfId="1347"/>
    <cellStyle name="Currency_TMSOCPX" xfId="1348"/>
    <cellStyle name="Currency_TOTAL MTH" xfId="1349"/>
    <cellStyle name="Currency_TOTAL YTD" xfId="1350"/>
    <cellStyle name="Currency_TRANSDSC.XLS" xfId="1351"/>
    <cellStyle name="Currency_TRANSFXA.XLS" xfId="1352"/>
    <cellStyle name="Currency_TRANSFXA.XLS_1" xfId="1353"/>
    <cellStyle name="Currency_TRANSIME.XLS" xfId="1354"/>
    <cellStyle name="Currency_TRANSIME.XLS_TRANSDSC.XLS" xfId="1355"/>
    <cellStyle name="Currency_TRANSIME.XLS_TRANSFXA.XLS" xfId="1356"/>
    <cellStyle name="Currency_VERA" xfId="1357"/>
    <cellStyle name="Currency_VIRUS-EDY" xfId="1358"/>
    <cellStyle name="Currency_VIRUS-EDY_1" xfId="1359"/>
    <cellStyle name="Currency_White" xfId="1360"/>
    <cellStyle name="Currency_WIP Chart" xfId="1361"/>
    <cellStyle name="Currency_WO Var. &amp; Tot. Exp." xfId="1362"/>
    <cellStyle name="Currency_WSP" xfId="1363"/>
    <cellStyle name="Currency_yrcao" xfId="1364"/>
    <cellStyle name="Currency_YREND55" xfId="1365"/>
    <cellStyle name="Currency_YREND57" xfId="1366"/>
    <cellStyle name="Currency_YTDCUR" xfId="1367"/>
    <cellStyle name="Date" xfId="1368"/>
    <cellStyle name="Fixed" xfId="1369"/>
    <cellStyle name="Grey" xfId="1370"/>
    <cellStyle name="HEADER" xfId="1371"/>
    <cellStyle name="Header1" xfId="1372"/>
    <cellStyle name="Header1_NEGS" xfId="1373"/>
    <cellStyle name="Header1_~0022862" xfId="1374"/>
    <cellStyle name="Header2" xfId="1375"/>
    <cellStyle name="Header2_NEGS" xfId="1376"/>
    <cellStyle name="Header2_~0022862" xfId="1377"/>
    <cellStyle name="Heading 1" xfId="1378"/>
    <cellStyle name="Heading2" xfId="1379"/>
    <cellStyle name="HIGHLIGHT" xfId="1380"/>
    <cellStyle name="Input [yellow]" xfId="1381"/>
    <cellStyle name="no dec" xfId="1382"/>
    <cellStyle name="Normal - Style1" xfId="1383"/>
    <cellStyle name="Normal - Style1_dimon" xfId="1384"/>
    <cellStyle name="Normal - Style1_NEGS" xfId="1385"/>
    <cellStyle name="Normal - Style1_~0022862" xfId="1386"/>
    <cellStyle name="Normal_      CORP OBLIG. SCHED" xfId="1387"/>
    <cellStyle name="Normal_      DETAIL FOR OBLIGATIONS   " xfId="1388"/>
    <cellStyle name="Normal_      ROLL FOWARD OF OBLIGATION" xfId="1389"/>
    <cellStyle name="Normal_#10-Headcount" xfId="1390"/>
    <cellStyle name="Normal_#5-Headcount_1" xfId="1391"/>
    <cellStyle name="Normal_#6-Headcount" xfId="1392"/>
    <cellStyle name="Normal_'94-96 PLAN" xfId="1393"/>
    <cellStyle name="Normal_0183" xfId="1394"/>
    <cellStyle name="Normal_03_06_98 list _ecm deals 030998 excel95" xfId="1395"/>
    <cellStyle name="Normal_063" xfId="1396"/>
    <cellStyle name="Normal_0688" xfId="1397"/>
    <cellStyle name="Normal_0758" xfId="1398"/>
    <cellStyle name="Normal_0761" xfId="1399"/>
    <cellStyle name="Normal_0834" xfId="1400"/>
    <cellStyle name="Normal_0847" xfId="1401"/>
    <cellStyle name="Normal_0929" xfId="1402"/>
    <cellStyle name="Normal_1160" xfId="1403"/>
    <cellStyle name="Normal_1162" xfId="1404"/>
    <cellStyle name="Normal_1191" xfId="1405"/>
    <cellStyle name="Normal_12" xfId="1406"/>
    <cellStyle name="Normal_12matrix" xfId="1407"/>
    <cellStyle name="Normal_12~3SO2" xfId="1408"/>
    <cellStyle name="Normal_1497" xfId="1409"/>
    <cellStyle name="Normal_1498" xfId="1410"/>
    <cellStyle name="Normal_1499" xfId="1411"/>
    <cellStyle name="Normal_1997" xfId="1412"/>
    <cellStyle name="Normal_1997C" xfId="1413"/>
    <cellStyle name="Normal_1997C_1" xfId="1414"/>
    <cellStyle name="Normal_1997D" xfId="1415"/>
    <cellStyle name="Normal_1997I" xfId="1416"/>
    <cellStyle name="Normal_1998-2000" xfId="1417"/>
    <cellStyle name="Normal_20196" xfId="1418"/>
    <cellStyle name="Normal_236" xfId="1419"/>
    <cellStyle name="Normal_29" xfId="1420"/>
    <cellStyle name="Normal_332" xfId="1421"/>
    <cellStyle name="Normal_4018fin" xfId="1422"/>
    <cellStyle name="Normal_4021fin" xfId="1423"/>
    <cellStyle name="Normal_448" xfId="1424"/>
    <cellStyle name="Normal_475" xfId="1425"/>
    <cellStyle name="Normal_660 Balance" xfId="1426"/>
    <cellStyle name="Normal_661" xfId="1427"/>
    <cellStyle name="Normal_719" xfId="1428"/>
    <cellStyle name="Normal_720" xfId="1429"/>
    <cellStyle name="Normal_721" xfId="1430"/>
    <cellStyle name="Normal_818" xfId="1431"/>
    <cellStyle name="Normal_95CHART" xfId="1432"/>
    <cellStyle name="Normal_A" xfId="1433"/>
    <cellStyle name="Normal_A (2)" xfId="1434"/>
    <cellStyle name="Normal_A_dimon" xfId="1435"/>
    <cellStyle name="Normal_A_dimon_1" xfId="1436"/>
    <cellStyle name="Normal_A_format1" xfId="1437"/>
    <cellStyle name="Normal_A_oblig monthly" xfId="1438"/>
    <cellStyle name="Normal_A_obligations qtrly" xfId="1439"/>
    <cellStyle name="Normal_A_obligations qtrly (2)" xfId="1440"/>
    <cellStyle name="Normal_A_Var_2CE" xfId="1441"/>
    <cellStyle name="Normal_A_VERA" xfId="1442"/>
    <cellStyle name="Normal_ACTUAL" xfId="1443"/>
    <cellStyle name="Normal_ACTUAL NA -OBU" xfId="1444"/>
    <cellStyle name="Normal_Actual vs." xfId="1445"/>
    <cellStyle name="Normal_ACTUAL_1" xfId="1446"/>
    <cellStyle name="Normal_ACTUAL_NA WITHOUT GOV'T &amp; PNX" xfId="1447"/>
    <cellStyle name="Normal_actuals" xfId="1448"/>
    <cellStyle name="Normal_algasdefault" xfId="1449"/>
    <cellStyle name="Normal_algasdefault_1" xfId="1450"/>
    <cellStyle name="Normal_Allocation" xfId="1451"/>
    <cellStyle name="Normal_Allocation_1" xfId="1452"/>
    <cellStyle name="Normal_Alternative1" xfId="1453"/>
    <cellStyle name="Normal_Alternative1_1" xfId="1454"/>
    <cellStyle name="Normal_AOPS" xfId="1455"/>
    <cellStyle name="Normal_App E" xfId="1456"/>
    <cellStyle name="Normal_Approved_Not_Shipping_1" xfId="1457"/>
    <cellStyle name="Normal_APR" xfId="1458"/>
    <cellStyle name="Normal_APR_laroux" xfId="1459"/>
    <cellStyle name="Normal_Apr_pldt" xfId="1460"/>
    <cellStyle name="Normal_APRDSS" xfId="1461"/>
    <cellStyle name="Normal_April" xfId="1462"/>
    <cellStyle name="Normal_Apwo" xfId="1463"/>
    <cellStyle name="Normal_Arapahoe" xfId="1464"/>
    <cellStyle name="Normal_Asset Direct" xfId="1465"/>
    <cellStyle name="Normal_Asset Ind " xfId="1466"/>
    <cellStyle name="Normal_Assortment &amp; Depth" xfId="1467"/>
    <cellStyle name="Normal_Assortment-DMR" xfId="1468"/>
    <cellStyle name="Normal_Assortment-Retail" xfId="1469"/>
    <cellStyle name="Normal_Assumptions" xfId="1470"/>
    <cellStyle name="Normal_Assumptions_dimon" xfId="1471"/>
    <cellStyle name="Normal_Attach Rates" xfId="1472"/>
    <cellStyle name="Normal_B-ACEH.XLS" xfId="1473"/>
    <cellStyle name="Normal_bahiadefault" xfId="1474"/>
    <cellStyle name="Normal_bahiadefault_1" xfId="1475"/>
    <cellStyle name="Normal_Bid" xfId="1476"/>
    <cellStyle name="Normal_BIGOUT" xfId="1477"/>
    <cellStyle name="Normal_Book2" xfId="1478"/>
    <cellStyle name="Normal_Book3" xfId="1479"/>
    <cellStyle name="Normal_BOP" xfId="1480"/>
    <cellStyle name="Normal_BOPBAL1" xfId="1481"/>
    <cellStyle name="Normal_BOPCBU" xfId="1482"/>
    <cellStyle name="Normal_BOPCBU (2)" xfId="1483"/>
    <cellStyle name="Normal_BOPCBU96" xfId="1484"/>
    <cellStyle name="Normal_BREPAIR" xfId="1485"/>
    <cellStyle name="Normal_BSAPPE.XLS" xfId="1486"/>
    <cellStyle name="Normal_BUDGET" xfId="1487"/>
    <cellStyle name="Normal_Budget Variance" xfId="1488"/>
    <cellStyle name="Normal_Burchfield" xfId="1489"/>
    <cellStyle name="Normal_Bus. Impact" xfId="1490"/>
    <cellStyle name="Normal_C-Cap intensity" xfId="1491"/>
    <cellStyle name="Normal_C-Capex%rev" xfId="1492"/>
    <cellStyle name="Normal_C-Line per Staff" xfId="1493"/>
    <cellStyle name="Normal_C-lines distribution" xfId="1494"/>
    <cellStyle name="Normal_C-Orig PLDT lines" xfId="1495"/>
    <cellStyle name="Normal_C-Ret on Rev" xfId="1496"/>
    <cellStyle name="Normal_C-ROACE" xfId="1497"/>
    <cellStyle name="Normal_Calculations" xfId="1498"/>
    <cellStyle name="Normal_Calculations (2)" xfId="1499"/>
    <cellStyle name="Normal_Calculations (2)_dimon" xfId="1500"/>
    <cellStyle name="Normal_Calculations II" xfId="1501"/>
    <cellStyle name="Normal_Calculations II_1" xfId="1502"/>
    <cellStyle name="Normal_Calculations II_1_dimon" xfId="1503"/>
    <cellStyle name="Normal_Calculations II_dimon" xfId="1504"/>
    <cellStyle name="Normal_Calculations III" xfId="1505"/>
    <cellStyle name="Normal_Calculations III_dimon" xfId="1506"/>
    <cellStyle name="Normal_Calculations_1" xfId="1507"/>
    <cellStyle name="Normal_Calculations_1_dimon" xfId="1508"/>
    <cellStyle name="Normal_Calculations_2" xfId="1509"/>
    <cellStyle name="Normal_Calculations_2_dimon" xfId="1510"/>
    <cellStyle name="Normal_Calculations_dimon" xfId="1511"/>
    <cellStyle name="Normal_Canada" xfId="1512"/>
    <cellStyle name="Normal_Canada Direct " xfId="1513"/>
    <cellStyle name="Normal_Canada Ind  " xfId="1514"/>
    <cellStyle name="Normal_Capex" xfId="1515"/>
    <cellStyle name="Normal_Capex per line" xfId="1516"/>
    <cellStyle name="Normal_Capex%rev" xfId="1517"/>
    <cellStyle name="Normal_CAPEX2" xfId="1518"/>
    <cellStyle name="Normal_CAPEX94" xfId="1519"/>
    <cellStyle name="Normal_CAPEX_AN" xfId="1520"/>
    <cellStyle name="Normal_CAPEX_dimon" xfId="1521"/>
    <cellStyle name="Normal_CAPEX_VERA" xfId="1522"/>
    <cellStyle name="Normal_CAPEXPWI.XLS" xfId="1523"/>
    <cellStyle name="Normal_CAPEXPWO.XLS" xfId="1524"/>
    <cellStyle name="Normal_Capital" xfId="1525"/>
    <cellStyle name="Normal_Capital (2)" xfId="1526"/>
    <cellStyle name="Normal_Cardig GHS" xfId="1527"/>
    <cellStyle name="Normal_Cash Flow" xfId="1528"/>
    <cellStyle name="Normal_Cash Flow Actual" xfId="1529"/>
    <cellStyle name="Normal_Cash Flow_1" xfId="1530"/>
    <cellStyle name="Normal_Cash Flow_Oblig Detail" xfId="1531"/>
    <cellStyle name="Normal_Cash Flows" xfId="1532"/>
    <cellStyle name="Normal_Cashflow" xfId="1533"/>
    <cellStyle name="Normal_Cashflow Financial" xfId="1534"/>
    <cellStyle name="Normal_CBU BOX CHART V PLAN" xfId="1535"/>
    <cellStyle name="Normal_CBU BOX CHART V PLAN_1" xfId="1536"/>
    <cellStyle name="Normal_CCOCPX" xfId="1537"/>
    <cellStyle name="Normal_CEL-C-CO.XLS" xfId="1538"/>
    <cellStyle name="Normal_Certs Q2" xfId="1539"/>
    <cellStyle name="Normal_Certs Q2 (2)" xfId="1540"/>
    <cellStyle name="Normal_Certs Q2 (2)_dimon" xfId="1541"/>
    <cellStyle name="Normal_Certs Q2_NEGS" xfId="1542"/>
    <cellStyle name="Normal_Certs Q2_~0022862" xfId="1543"/>
    <cellStyle name="Normal_CFMACROS.XLM" xfId="1544"/>
    <cellStyle name="Normal_CFMODEL.XLS" xfId="1545"/>
    <cellStyle name="Normal_CHANGES.XLS" xfId="1546"/>
    <cellStyle name="Normal_CHANGES.XLS_1" xfId="1547"/>
    <cellStyle name="Normal_Channel - Actual" xfId="1548"/>
    <cellStyle name="Normal_Channel Table" xfId="1549"/>
    <cellStyle name="Normal_Channel Table_1" xfId="1550"/>
    <cellStyle name="Normal_Channel Table_1_Macro2" xfId="1551"/>
    <cellStyle name="Normal_Channel Table_1_Module1" xfId="1552"/>
    <cellStyle name="Normal_Channel Table_2" xfId="1553"/>
    <cellStyle name="Normal_Channel Table_Channel Table" xfId="1554"/>
    <cellStyle name="Normal_Channel Table_Macro2" xfId="1555"/>
    <cellStyle name="Normal_Channel Table_Module1" xfId="0"/>
    <cellStyle name="Normal_ChartData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o-wide Monthly" xfId="0"/>
    <cellStyle name="Normal_Co-wide Monthly_dimon" xfId="0"/>
    <cellStyle name="Normal_Code" xfId="0"/>
    <cellStyle name="Normal_COMOTH" xfId="0"/>
    <cellStyle name="Normal_Cons2ndCE" xfId="0"/>
    <cellStyle name="Normal_CONS_TMS" xfId="0"/>
    <cellStyle name="Normal_Consulting" xfId="0"/>
    <cellStyle name="Normal_coperdefault" xfId="0"/>
    <cellStyle name="Normal_coperdefault_1" xfId="0"/>
    <cellStyle name="Normal_Corp method" xfId="0"/>
    <cellStyle name="Normal_CORP_REV" xfId="0"/>
    <cellStyle name="Normal_Cost Code" xfId="0"/>
    <cellStyle name="Normal_Cost Control" xfId="0"/>
    <cellStyle name="Normal_Cost Summ" xfId="0"/>
    <cellStyle name="Normal_Cover" xfId="0"/>
    <cellStyle name="Normal_CRASH PROGRAM 96 (2)" xfId="0"/>
    <cellStyle name="Normal_CROCF" xfId="0"/>
    <cellStyle name="Normal_CTCUR" xfId="0"/>
    <cellStyle name="Normal_CTS - Ind excl Can" xfId="0"/>
    <cellStyle name="Normal_Cum Real Opr Cf" xfId="0"/>
    <cellStyle name="Normal_CUMPLTCH" xfId="0"/>
    <cellStyle name="Normal_Cur 5100" xfId="0"/>
    <cellStyle name="Normal_CurrencySKorea" xfId="0"/>
    <cellStyle name="Normal_Cust Type" xfId="0"/>
    <cellStyle name="Normal_D&amp;H &amp; GT 051796" xfId="0"/>
    <cellStyle name="Normal_Data for Geog" xfId="0"/>
    <cellStyle name="Normal_DEFAULT" xfId="0"/>
    <cellStyle name="Normal_Demand Fcst." xfId="0"/>
    <cellStyle name="Normal_Dep%Rev" xfId="0"/>
    <cellStyle name="Normal_DETAILS" xfId="0"/>
    <cellStyle name="Normal_Dialog1" xfId="0"/>
    <cellStyle name="Normal_Dialog1_1" xfId="0"/>
    <cellStyle name="Normal_Dialog1_2" xfId="0"/>
    <cellStyle name="Normal_Dialog1_Dialog1" xfId="0"/>
    <cellStyle name="Normal_Dialog1_Module1" xfId="0"/>
    <cellStyle name="Normal_dimon" xfId="0"/>
    <cellStyle name="Normal_dimon_1" xfId="0"/>
    <cellStyle name="Normal_dimon_2" xfId="0"/>
    <cellStyle name="Normal_dimon_3" xfId="0"/>
    <cellStyle name="Normal_dimon_4" xfId="0"/>
    <cellStyle name="Normal_DIRECT - CASHFLOW_1" xfId="0"/>
    <cellStyle name="Normal_DIV" xfId="0"/>
    <cellStyle name="Normal_div &amp; cat detl rpt" xfId="0"/>
    <cellStyle name="Normal_DIV_dimon" xfId="0"/>
    <cellStyle name="Normal_DMR by Div" xfId="0"/>
    <cellStyle name="Normal_Dowell C1b" xfId="0"/>
    <cellStyle name="Normal_Dowell-C1a" xfId="0"/>
    <cellStyle name="Normal_DRAFT Order Summary" xfId="0"/>
    <cellStyle name="Normal_E&amp;ONW1" xfId="0"/>
    <cellStyle name="Normal_E&amp;ONW2" xfId="0"/>
    <cellStyle name="Normal_E&amp;OOCPX" xfId="0"/>
    <cellStyle name="Normal_ECTPLAN" xfId="0"/>
    <cellStyle name="Normal_ELS WIP" xfId="0"/>
    <cellStyle name="Normal_emserdefault" xfId="0"/>
    <cellStyle name="Normal_emserdefault_1" xfId="0"/>
    <cellStyle name="Normal_Energy Direct Cons" xfId="0"/>
    <cellStyle name="Normal_Energy Ind  Cons" xfId="0"/>
    <cellStyle name="Normal_Engin Dir" xfId="0"/>
    <cellStyle name="Normal_Engin Indir " xfId="0"/>
    <cellStyle name="Normal_ENRGYOP1" xfId="0"/>
    <cellStyle name="Normal_EPS" xfId="0"/>
    <cellStyle name="Normal_EQCON" xfId="0"/>
    <cellStyle name="Normal_Equity Direct" xfId="0"/>
    <cellStyle name="Normal_Equity Ind" xfId="0"/>
    <cellStyle name="Normal_ERMT BUCKET" xfId="0"/>
    <cellStyle name="Normal_EUCU" xfId="0"/>
    <cellStyle name="Normal_EUCU Cust Seg Analysis (B)" xfId="0"/>
    <cellStyle name="Normal_EUMYR_FY97.xls Chart 1" xfId="0"/>
    <cellStyle name="Normal_EUMYR_FY97.xls Chart 2" xfId="0"/>
    <cellStyle name="Normal_Eur_EI Int'l - Dir" xfId="0"/>
    <cellStyle name="Normal_Eur_EI Int'l - Ind" xfId="0"/>
    <cellStyle name="Normal_EUYER" xfId="0"/>
    <cellStyle name="Normal_export 61898" xfId="0"/>
    <cellStyle name="Normal_export deals 050898" xfId="0"/>
    <cellStyle name="Normal_F&amp;COCPX" xfId="0"/>
    <cellStyle name="Normal_FEBRUARY" xfId="0"/>
    <cellStyle name="Normal_FF" xfId="0"/>
    <cellStyle name="Normal_FinalReport" xfId="0"/>
    <cellStyle name="Normal_FinalReport (2)" xfId="0"/>
    <cellStyle name="Normal_FinalReport (3)" xfId="0"/>
    <cellStyle name="Normal_Finance St Dir" xfId="0"/>
    <cellStyle name="Normal_Focus goals" xfId="0"/>
    <cellStyle name="Normal_Forecast" xfId="0"/>
    <cellStyle name="Normal_format1" xfId="0"/>
    <cellStyle name="Normal_formats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ull Year FY96" xfId="0"/>
    <cellStyle name="Normal_FUNDS FLOW" xfId="0"/>
    <cellStyle name="Normal_FX_SENS" xfId="0"/>
    <cellStyle name="Normal_FY97 RevSum - Channel Pres View" xfId="0"/>
    <cellStyle name="Normal_GAAPDET.XLS" xfId="0"/>
    <cellStyle name="Normal_GCM" xfId="0"/>
    <cellStyle name="Normal_GE03" xfId="0"/>
    <cellStyle name="Normal_GE04" xfId="0"/>
    <cellStyle name="Normal_GenAssum" xfId="0"/>
    <cellStyle name="Normal_Geography View" xfId="0"/>
    <cellStyle name="Normal_GP C1a" xfId="0"/>
    <cellStyle name="Normal_GP C1b" xfId="0"/>
    <cellStyle name="Normal_GP_EI_3" xfId="0"/>
    <cellStyle name="Normal_GQ C1A" xfId="0"/>
    <cellStyle name="Normal_GQ C1B" xfId="0"/>
    <cellStyle name="Normal_groups" xfId="0"/>
    <cellStyle name="Normal_Guidelines" xfId="0"/>
    <cellStyle name="Normal_HC" xfId="0"/>
    <cellStyle name="Normal_HC 1" xfId="0"/>
    <cellStyle name="Normal_HC 2" xfId="0"/>
    <cellStyle name="Normal_HEAD_CNT" xfId="0"/>
    <cellStyle name="Normal_HEADCONT" xfId="0"/>
    <cellStyle name="Normal_Headcount" xfId="0"/>
    <cellStyle name="Normal_Holiday Bundles" xfId="0"/>
    <cellStyle name="Normal_Holiday Bundles (2)" xfId="0"/>
    <cellStyle name="Normal_Hyp-SAP COA" xfId="0"/>
    <cellStyle name="Normal_I_T_EXPE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 Rebate Q2 SKUs" xfId="0"/>
    <cellStyle name="Normal_IM Rebate Q2 SKUs (2)" xfId="0"/>
    <cellStyle name="Normal_IM Rules and Procedures" xfId="0"/>
    <cellStyle name="Normal_Imacros" xfId="0"/>
    <cellStyle name="Normal_Imacros_1" xfId="0"/>
    <cellStyle name="Normal_Imacros_2" xfId="0"/>
    <cellStyle name="Normal_Income" xfId="0"/>
    <cellStyle name="Normal_INCOME STATEMENT" xfId="0"/>
    <cellStyle name="Normal_Indirect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roduction" xfId="0"/>
    <cellStyle name="Normal_Introduction_1" xfId="0"/>
    <cellStyle name="Normal_Inventory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T Budget" xfId="0"/>
    <cellStyle name="Normal_IT Budget (2)" xfId="0"/>
    <cellStyle name="Normal_Iterbox" xfId="0"/>
    <cellStyle name="Normal_ITOCPX" xfId="0"/>
    <cellStyle name="Normal_Janactuals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KABANJA.XLS" xfId="0"/>
    <cellStyle name="Normal_KNLSAT" xfId="0"/>
    <cellStyle name="Normal_KNLSAT_NEGS" xfId="0"/>
    <cellStyle name="Normal_Labwo" xfId="0"/>
    <cellStyle name="Normal_LANGSA.XLS" xfId="0"/>
    <cellStyle name="Normal_laroux" xfId="0"/>
    <cellStyle name="Normal_laroux_1" xfId="0"/>
    <cellStyle name="Normal_laroux_12~3SO2" xfId="0"/>
    <cellStyle name="Normal_laroux_1_12~3SO2" xfId="0"/>
    <cellStyle name="Normal_laroux_1_dimon" xfId="0"/>
    <cellStyle name="Normal_laroux_1_dimon_1" xfId="0"/>
    <cellStyle name="Normal_laroux_1_dimon_2" xfId="0"/>
    <cellStyle name="Normal_laroux_1_dimon_3" xfId="0"/>
    <cellStyle name="Normal_laroux_1_laroux" xfId="0"/>
    <cellStyle name="Normal_laroux_1_laroux_1" xfId="0"/>
    <cellStyle name="Normal_laroux_1_laroux_2" xfId="0"/>
    <cellStyle name="Normal_laroux_1_Locas" xfId="0"/>
    <cellStyle name="Normal_laroux_1_Locas_1" xfId="0"/>
    <cellStyle name="Normal_laroux_1_NEGS" xfId="0"/>
    <cellStyle name="Normal_laroux_1_NEGS_1" xfId="0"/>
    <cellStyle name="Normal_laroux_1_pldt" xfId="0"/>
    <cellStyle name="Normal_laroux_1_pldt_1" xfId="0"/>
    <cellStyle name="Normal_laroux_1_pldt_1_dimon" xfId="0"/>
    <cellStyle name="Normal_laroux_1_pldt_2" xfId="0"/>
    <cellStyle name="Normal_laroux_1_pldt_3" xfId="0"/>
    <cellStyle name="Normal_laroux_1_pldt_dimon" xfId="0"/>
    <cellStyle name="Normal_laroux_1_PLDT_dimon_1" xfId="0"/>
    <cellStyle name="Normal_laroux_1_pldt_NEGS" xfId="0"/>
    <cellStyle name="Normal_laroux_1_pldt_~0022862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3" xfId="0"/>
    <cellStyle name="Normal_laroux_2_dimon_4" xfId="0"/>
    <cellStyle name="Normal_laroux_2_laroux" xfId="0"/>
    <cellStyle name="Normal_laroux_2_laroux_1" xfId="0"/>
    <cellStyle name="Normal_laroux_2_laroux_2" xfId="0"/>
    <cellStyle name="Normal_laroux_2_Locas" xfId="0"/>
    <cellStyle name="Normal_laroux_2_Locas_1" xfId="0"/>
    <cellStyle name="Normal_laroux_2_NEGS" xfId="0"/>
    <cellStyle name="Normal_laroux_2_NEGS_1" xfId="0"/>
    <cellStyle name="Normal_laroux_2_NEGS_1_~0022862" xfId="0"/>
    <cellStyle name="Normal_laroux_2_NEGS_2" xfId="0"/>
    <cellStyle name="Normal_laroux_2_NEGS_~0022862" xfId="0"/>
    <cellStyle name="Normal_laroux_2_pldt" xfId="0"/>
    <cellStyle name="Normal_laroux_2_pldt_1" xfId="0"/>
    <cellStyle name="Normal_laroux_2_pldt_2" xfId="0"/>
    <cellStyle name="Normal_laroux_2_pldt_dimon" xfId="0"/>
    <cellStyle name="Normal_laroux_2_pldt_NEGS" xfId="0"/>
    <cellStyle name="Normal_laroux_2_pldt_~0022862" xfId="0"/>
    <cellStyle name="Normal_laroux_2_VIRUS-EDY" xfId="0"/>
    <cellStyle name="Normal_laroux_2_~0022862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dimon_4" xfId="0"/>
    <cellStyle name="Normal_laroux_3_laroux" xfId="0"/>
    <cellStyle name="Normal_laroux_3_laroux_1" xfId="0"/>
    <cellStyle name="Normal_laroux_3_laroux_2" xfId="0"/>
    <cellStyle name="Normal_laroux_3_laroux_dimon" xfId="0"/>
    <cellStyle name="Normal_laroux_3_Locas" xfId="0"/>
    <cellStyle name="Normal_laroux_3_NEGS" xfId="0"/>
    <cellStyle name="Normal_laroux_3_NEGS_1" xfId="0"/>
    <cellStyle name="Normal_laroux_3_pldt" xfId="0"/>
    <cellStyle name="Normal_laroux_3_pldt_1" xfId="0"/>
    <cellStyle name="Normal_laroux_3_pldt_dimon" xfId="0"/>
    <cellStyle name="Normal_laroux_3_PLDT_dimon_1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dimon_4" xfId="0"/>
    <cellStyle name="Normal_laroux_4_laroux" xfId="0"/>
    <cellStyle name="Normal_laroux_4_laroux_1" xfId="0"/>
    <cellStyle name="Normal_laroux_4_laroux_2" xfId="0"/>
    <cellStyle name="Normal_laroux_4_NEGS" xfId="0"/>
    <cellStyle name="Normal_laroux_4_pldt" xfId="0"/>
    <cellStyle name="Normal_laroux_4_pldt_1" xfId="0"/>
    <cellStyle name="Normal_laroux_4_pldt_2" xfId="0"/>
    <cellStyle name="Normal_laroux_4_pldt_dimon" xfId="0"/>
    <cellStyle name="Normal_laroux_4_PLDT_dimon_1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dimon_4" xfId="0"/>
    <cellStyle name="Normal_laroux_5_laroux" xfId="0"/>
    <cellStyle name="Normal_laroux_5_laroux_1" xfId="0"/>
    <cellStyle name="Normal_laroux_5_laroux_2" xfId="0"/>
    <cellStyle name="Normal_laroux_5_NEGS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PLDT_dimon_1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3" xfId="0"/>
    <cellStyle name="Normal_laroux_6_dimon_4" xfId="0"/>
    <cellStyle name="Normal_laroux_6_laroux" xfId="0"/>
    <cellStyle name="Normal_laroux_6_laroux_1" xfId="0"/>
    <cellStyle name="Normal_laroux_6_laroux_dimon" xfId="0"/>
    <cellStyle name="Normal_laroux_6_NEGS" xfId="0"/>
    <cellStyle name="Normal_laroux_6_pldt" xfId="0"/>
    <cellStyle name="Normal_laroux_6_pldt_1" xfId="0"/>
    <cellStyle name="Normal_laroux_6_pldt_2" xfId="0"/>
    <cellStyle name="Normal_laroux_6_pldt_dimon" xfId="0"/>
    <cellStyle name="Normal_laroux_6_PLDT_dimon_1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dimon_3" xfId="0"/>
    <cellStyle name="Normal_laroux_7_laroux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dimon_2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A" xfId="0"/>
    <cellStyle name="Normal_laroux_B" xfId="0"/>
    <cellStyle name="Normal_laroux_C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dimon_6" xfId="0"/>
    <cellStyle name="Normal_laroux_laroux" xfId="0"/>
    <cellStyle name="Normal_laroux_laroux_1" xfId="0"/>
    <cellStyle name="Normal_laroux_laroux_2" xfId="0"/>
    <cellStyle name="Normal_laroux_Locas" xfId="0"/>
    <cellStyle name="Normal_laroux_NEGS" xfId="0"/>
    <cellStyle name="Normal_laroux_NEGS_1" xfId="0"/>
    <cellStyle name="Normal_laroux_NEGS_1_~0022862" xfId="0"/>
    <cellStyle name="Normal_laroux_pldt" xfId="0"/>
    <cellStyle name="Normal_laroux_pldt_1" xfId="0"/>
    <cellStyle name="Normal_laroux_pldt_1_dimon" xfId="0"/>
    <cellStyle name="Normal_laroux_pldt_2" xfId="0"/>
    <cellStyle name="Normal_laroux_pldt_3" xfId="0"/>
    <cellStyle name="Normal_laroux_pldt_dimon" xfId="0"/>
    <cellStyle name="Normal_laroux_PLDT_dimon_1" xfId="0"/>
    <cellStyle name="Normal_laroux_pldt_NEGS" xfId="0"/>
    <cellStyle name="Normal_laroux_pldt_~0022862" xfId="0"/>
    <cellStyle name="Normal_laroux_VERA" xfId="0"/>
    <cellStyle name="Normal_laroux_VERA_1" xfId="0"/>
    <cellStyle name="Normal_laroux_VIRUS-EDY" xfId="0"/>
    <cellStyle name="Normal_LHOKSEU.XLS" xfId="0"/>
    <cellStyle name="Normal_Line Inst." xfId="0"/>
    <cellStyle name="Normal_Linked &gt;&gt;Slide #8 - YTD Results" xfId="0"/>
    <cellStyle name="Normal_List" xfId="0"/>
    <cellStyle name="Normal_Locas" xfId="0"/>
    <cellStyle name="Normal_Locas_1" xfId="0"/>
    <cellStyle name="Normal_Location Total " xfId="0"/>
    <cellStyle name="Normal_Locations" xfId="0"/>
    <cellStyle name="Normal_MACRO1.XLM" xfId="0"/>
    <cellStyle name="Normal_Macro2" xfId="0"/>
    <cellStyle name="Normal_Macrovar" xfId="0"/>
    <cellStyle name="Normal_Macrox" xfId="0"/>
    <cellStyle name="Normal_Maintenance" xfId="0"/>
    <cellStyle name="Normal_MAJASSUM" xfId="0"/>
    <cellStyle name="Normal_MAJASSUM (2)" xfId="0"/>
    <cellStyle name="Normal_MAJREP" xfId="0"/>
    <cellStyle name="Normal_MARDSS" xfId="0"/>
    <cellStyle name="Normal_MarketingActBud" xfId="0"/>
    <cellStyle name="Normal_MarketingDetail" xfId="0"/>
    <cellStyle name="Normal_MATERAL2" xfId="0"/>
    <cellStyle name="Normal_MATERAL2_dimon" xfId="0"/>
    <cellStyle name="Normal_MATERAL2_NEGS" xfId="0"/>
    <cellStyle name="Normal_Material List NEW" xfId="0"/>
    <cellStyle name="Normal_MAYDSS" xfId="0"/>
    <cellStyle name="Normal_MCOE Summary" xfId="0"/>
    <cellStyle name="Normal_MCOE Summary (2)" xfId="0"/>
    <cellStyle name="Normal_MCOE Summary (3)" xfId="0"/>
    <cellStyle name="Normal_MCOE Summary (4)" xfId="0"/>
    <cellStyle name="Normal_MCOE Summary (5)" xfId="0"/>
    <cellStyle name="Normal_MCOE Summary (6)" xfId="0"/>
    <cellStyle name="Normal_MCOE Summary (7)" xfId="0"/>
    <cellStyle name="Normal_MCOE Summary (8)" xfId="0"/>
    <cellStyle name="Normal_MCOE Summary (9)" xfId="0"/>
    <cellStyle name="Normal_MDF" xfId="0"/>
    <cellStyle name="Normal_MDF (2)" xfId="0"/>
    <cellStyle name="Normal_MDF (2)_1" xfId="0"/>
    <cellStyle name="Normal_MDF (2)_Reslr Mktng" xfId="0"/>
    <cellStyle name="Normal_MDF_1" xfId="0"/>
    <cellStyle name="Normal_MDF_MDF (2)" xfId="0"/>
    <cellStyle name="Normal_MDF_MDF (2)_Reslr Mktng" xfId="0"/>
    <cellStyle name="Normal_MDF_Reslr Mktng" xfId="0"/>
    <cellStyle name="Normal_MED-A-CO.XLS" xfId="0"/>
    <cellStyle name="Normal_MEDAN.XLS" xfId="0"/>
    <cellStyle name="Normal_Menu" xfId="0"/>
    <cellStyle name="Normal_MEULABOH.XLS" xfId="0"/>
    <cellStyle name="Normal_MID CURVE" xfId="0"/>
    <cellStyle name="Normal_MKGOCPX" xfId="0"/>
    <cellStyle name="Normal_Mkt Shr" xfId="0"/>
    <cellStyle name="Normal_MOBCPX" xfId="0"/>
    <cellStyle name="Normal_Module1" xfId="0"/>
    <cellStyle name="Normal_Module1 (2)" xfId="0"/>
    <cellStyle name="Normal_Module1 (2)_1" xfId="0"/>
    <cellStyle name="Normal_Module1_1" xfId="0"/>
    <cellStyle name="Normal_Module1_1_Cons2ndCE" xfId="0"/>
    <cellStyle name="Normal_Module1_1_NEGS" xfId="0"/>
    <cellStyle name="Normal_Module1_1_~0022862" xfId="0"/>
    <cellStyle name="Normal_Module1_Book6" xfId="0"/>
    <cellStyle name="Normal_Module1_Dialog1" xfId="0"/>
    <cellStyle name="Normal_Module1_NEGS" xfId="0"/>
    <cellStyle name="Normal_Module1_PERSONAL" xfId="0"/>
    <cellStyle name="Normal_Module1_~0022862" xfId="0"/>
    <cellStyle name="Normal_Module5" xfId="0"/>
    <cellStyle name="Normal_MONTHLY" xfId="0"/>
    <cellStyle name="Normal_MOR  - Supp" xfId="0"/>
    <cellStyle name="Normal_mssReport" xfId="0"/>
    <cellStyle name="Normal_MTDP&amp;L" xfId="0"/>
    <cellStyle name="Normal_MTDRevSum" xfId="0"/>
    <cellStyle name="Normal_mud plant bolted" xfId="0"/>
    <cellStyle name="Normal_mud plant bolted_dimon" xfId="0"/>
    <cellStyle name="Normal_Multikarya" xfId="0"/>
    <cellStyle name="Normal_NA" xfId="0"/>
    <cellStyle name="Normal_NA (2)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GS" xfId="0"/>
    <cellStyle name="Normal_NEGS_1" xfId="0"/>
    <cellStyle name="Normal_NEGS_1_~0022862" xfId="0"/>
    <cellStyle name="Normal_NEGS_2" xfId="0"/>
    <cellStyle name="Normal_NEGS_3" xfId="0"/>
    <cellStyle name="Normal_NEGS_~0022862" xfId="0"/>
    <cellStyle name="Normal_NEHQ-ACT.XLS" xfId="0"/>
    <cellStyle name="Normal_NEWSETL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blig Detail" xfId="0"/>
    <cellStyle name="Normal_oblig monthly" xfId="0"/>
    <cellStyle name="Normal_OBLIGATIONS" xfId="0"/>
    <cellStyle name="Normal_obligations qtrly" xfId="0"/>
    <cellStyle name="Normal_OBLIGDET" xfId="0"/>
    <cellStyle name="Normal_Op Cost Break" xfId="0"/>
    <cellStyle name="Normal_OperResults" xfId="0"/>
    <cellStyle name="Normal_OPSTAT" xfId="0"/>
    <cellStyle name="Normal_OrgChart" xfId="0"/>
    <cellStyle name="Normal_OrgChart_1" xfId="0"/>
    <cellStyle name="Normal_Orig Flat File fr Dan" xfId="0"/>
    <cellStyle name="Normal_OS-A-CO.XLS" xfId="0"/>
    <cellStyle name="Normal_OSMOCPX" xfId="0"/>
    <cellStyle name="Normal_Other Direct" xfId="0"/>
    <cellStyle name="Normal_Other Ind  " xfId="0"/>
    <cellStyle name="Normal_Other Ind  _1" xfId="0"/>
    <cellStyle name="Normal_Other Ind  _CTS - Ind excl Can" xfId="0"/>
    <cellStyle name="Normal_Other Ind  _ECTPLAN" xfId="0"/>
    <cellStyle name="Normal_Other Ind  _PLAN0398" xfId="0"/>
    <cellStyle name="Normal_Other Months" xfId="0"/>
    <cellStyle name="Normal_OTHER OBLIG" xfId="0"/>
    <cellStyle name="Normal_Other Obligations" xfId="0"/>
    <cellStyle name="Normal_OTHER OBLIGATIONS (2)" xfId="0"/>
    <cellStyle name="Normal_Other Obligations_format1" xfId="0"/>
    <cellStyle name="Normal_OTHER OBLIGATIONS_Var_2CE" xfId="0"/>
    <cellStyle name="Normal_Outlet96 View (B)" xfId="0"/>
    <cellStyle name="Normal_Outlook" xfId="0"/>
    <cellStyle name="Normal_Outlook_1" xfId="0"/>
    <cellStyle name="Normal_Overview" xfId="0"/>
    <cellStyle name="Normal_OWN, AR, SNIPS" xfId="0"/>
    <cellStyle name="Normal_P&amp;L" xfId="0"/>
    <cellStyle name="Normal_P-SIANTA.XLS" xfId="0"/>
    <cellStyle name="Normal_PAGE 1" xfId="0"/>
    <cellStyle name="Normal_Pasted Pictures" xfId="0"/>
    <cellStyle name="Normal_pbdefault" xfId="0"/>
    <cellStyle name="Normal_pbdefault_1" xfId="0"/>
    <cellStyle name="Normal_PCMAP1" xfId="0"/>
    <cellStyle name="Normal_PCMAP1 (B)" xfId="0"/>
    <cellStyle name="Normal_PCMAP2 (B)" xfId="0"/>
    <cellStyle name="Normal_PD_Oppty_Map" xfId="0"/>
    <cellStyle name="Normal_percentages" xfId="0"/>
    <cellStyle name="Normal_PERSONAL" xfId="0"/>
    <cellStyle name="Normal_PERSONAL_1" xfId="0"/>
    <cellStyle name="Normal_PERSONAL_2" xfId="0"/>
    <cellStyle name="Normal_PERSONAL_dimon" xfId="0"/>
    <cellStyle name="Normal_PERSONAL_dimon_1" xfId="0"/>
    <cellStyle name="Normal_PERSONAL_Locas" xfId="0"/>
    <cellStyle name="Normal_PG5.XL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nk" xfId="0"/>
    <cellStyle name="Normal_Pivot" xfId="0"/>
    <cellStyle name="Normal_Pivot (2)" xfId="0"/>
    <cellStyle name="Normal_Pivot - Drill Down" xfId="0"/>
    <cellStyle name="Normal_PivotReport" xfId="0"/>
    <cellStyle name="Normal_PLAN" xfId="0"/>
    <cellStyle name="Normal_PLAN0398" xfId="0"/>
    <cellStyle name="Normal_PLAN95" xfId="0"/>
    <cellStyle name="Normal_PLAN_TMS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Calculations_dimon" xfId="0"/>
    <cellStyle name="Normal_PLDT_1_dimon" xfId="0"/>
    <cellStyle name="Normal_PLDT_1_NEGS" xfId="0"/>
    <cellStyle name="Normal_pldt_1_pldt" xfId="0"/>
    <cellStyle name="Normal_pldt_1_pldt_1" xfId="0"/>
    <cellStyle name="Normal_PLDT_2" xfId="0"/>
    <cellStyle name="Normal_pldt_2_Calculations" xfId="0"/>
    <cellStyle name="Normal_pldt_2_Calculations_dimon" xfId="0"/>
    <cellStyle name="Normal_pldt_2_Calculations_NEGS" xfId="0"/>
    <cellStyle name="Normal_pldt_2_dimon" xfId="0"/>
    <cellStyle name="Normal_PLDT_2_dimon_1" xfId="0"/>
    <cellStyle name="Normal_pldt_2_dimon_2" xfId="0"/>
    <cellStyle name="Normal_pldt_2_NEGS" xfId="0"/>
    <cellStyle name="Normal_pldt_2_NEGS_1" xfId="0"/>
    <cellStyle name="Normal_pldt_2_NEGS_~0022862" xfId="0"/>
    <cellStyle name="Normal_pldt_2_pldt" xfId="0"/>
    <cellStyle name="Normal_pldt_2_pldt_1" xfId="0"/>
    <cellStyle name="Normal_pldt_2_pldt_dimon" xfId="0"/>
    <cellStyle name="Normal_pldt_2_pldt_NEGS" xfId="0"/>
    <cellStyle name="Normal_pldt_2_~0022862" xfId="0"/>
    <cellStyle name="Normal_pldt_3" xfId="0"/>
    <cellStyle name="Normal_pldt_3_dimon" xfId="0"/>
    <cellStyle name="Normal_pldt_3_dimon_1" xfId="0"/>
    <cellStyle name="Normal_pldt_3_NEGS" xfId="0"/>
    <cellStyle name="Normal_pldt_3_NEGS_1" xfId="0"/>
    <cellStyle name="Normal_pldt_3_NEGS_~0022862" xfId="0"/>
    <cellStyle name="Normal_pldt_3_pldt" xfId="0"/>
    <cellStyle name="Normal_pldt_3_pldt_1" xfId="0"/>
    <cellStyle name="Normal_pldt_3_pldt_1_NEGS" xfId="0"/>
    <cellStyle name="Normal_pldt_3_~0022862" xfId="0"/>
    <cellStyle name="Normal_pldt_4" xfId="0"/>
    <cellStyle name="Normal_pldt_4_dimon" xfId="0"/>
    <cellStyle name="Normal_pldt_4_dimon_1" xfId="0"/>
    <cellStyle name="Normal_PLDT_4_dimon_2" xfId="0"/>
    <cellStyle name="Normal_pldt_4_NEGS" xfId="0"/>
    <cellStyle name="Normal_pldt_4_NEGS_1" xfId="0"/>
    <cellStyle name="Normal_pldt_4_NEGS_1_NEGS" xfId="0"/>
    <cellStyle name="Normal_pldt_4_NEGS_~0022862" xfId="0"/>
    <cellStyle name="Normal_pldt_4_NEGS_~0022862_NEGS" xfId="0"/>
    <cellStyle name="Normal_pldt_4_pldt" xfId="0"/>
    <cellStyle name="Normal_pldt_4_pldt_1" xfId="0"/>
    <cellStyle name="Normal_pldt_4_pldt_NEGS" xfId="0"/>
    <cellStyle name="Normal_pldt_4_~0022862" xfId="0"/>
    <cellStyle name="Normal_pldt_5" xfId="0"/>
    <cellStyle name="Normal_pldt_5_dimon" xfId="0"/>
    <cellStyle name="Normal_pldt_5_NEGS" xfId="0"/>
    <cellStyle name="Normal_pldt_5_NEGS_1" xfId="0"/>
    <cellStyle name="Normal_pldt_5_NEGS_2" xfId="0"/>
    <cellStyle name="Normal_pldt_5_NEGS_~0022862" xfId="0"/>
    <cellStyle name="Normal_pldt_5_pldt" xfId="0"/>
    <cellStyle name="Normal_pldt_5_pldt_NEGS" xfId="0"/>
    <cellStyle name="Normal_pldt_5_~0022862" xfId="0"/>
    <cellStyle name="Normal_pldt_6" xfId="0"/>
    <cellStyle name="Normal_pldt_6_dimon" xfId="0"/>
    <cellStyle name="Normal_pldt_6_NEGS" xfId="0"/>
    <cellStyle name="Normal_pldt_6_NEGS_NEGS" xfId="0"/>
    <cellStyle name="Normal_pldt_7" xfId="0"/>
    <cellStyle name="Normal_pldt_8" xfId="0"/>
    <cellStyle name="Normal_pldt_8_NEGS" xfId="0"/>
    <cellStyle name="Normal_pldt_Calculations" xfId="0"/>
    <cellStyle name="Normal_pldt_Calculations_dimon" xfId="0"/>
    <cellStyle name="Normal_PLDT_dimon" xfId="0"/>
    <cellStyle name="Normal_PLDT_dimon_1" xfId="0"/>
    <cellStyle name="Normal_PLDT_dimon_2" xfId="0"/>
    <cellStyle name="Normal_PLDT_NEGS" xfId="0"/>
    <cellStyle name="Normal_pldt_NEGS_1" xfId="0"/>
    <cellStyle name="Normal_pldt_NEGS_~0022862" xfId="0"/>
    <cellStyle name="Normal_pldt_pldt" xfId="0"/>
    <cellStyle name="Normal_pldt_pldt_1" xfId="0"/>
    <cellStyle name="Normal_pldt_pldt_dimon" xfId="0"/>
    <cellStyle name="Normal_PLDT_~0022862" xfId="0"/>
    <cellStyle name="Normal_POW-Provision" xfId="0"/>
    <cellStyle name="Normal_PR99Alloc" xfId="0"/>
    <cellStyle name="Normal_priccurv" xfId="0"/>
    <cellStyle name="Normal_priccurv_1" xfId="0"/>
    <cellStyle name="Normal_priccurv_2" xfId="0"/>
    <cellStyle name="Normal_Pricing1" xfId="0"/>
    <cellStyle name="Normal_Pricing2" xfId="0"/>
    <cellStyle name="Normal_PricVol" xfId="0"/>
    <cellStyle name="Normal_PrintBox (2)" xfId="0"/>
    <cellStyle name="Normal_PriorYear" xfId="0"/>
    <cellStyle name="Normal_PRM Activities" xfId="0"/>
    <cellStyle name="Normal_PROCDS&amp;G" xfId="0"/>
    <cellStyle name="Normal_Prod Div" xfId="0"/>
    <cellStyle name="Normal_PROD SALES" xfId="0"/>
    <cellStyle name="Normal_PROD SALES by Region Pg 2" xfId="0"/>
    <cellStyle name="Normal_PROD SALES by Region Pg 2_NEGS" xfId="0"/>
    <cellStyle name="Normal_PROD SALES by Region Pg 2_~0022862" xfId="0"/>
    <cellStyle name="Normal_PROD SALES_NEGS" xfId="0"/>
    <cellStyle name="Normal_PROD SALES_~0022862" xfId="0"/>
    <cellStyle name="Normal_Product" xfId="0"/>
    <cellStyle name="Normal_PRODUCT_dimon" xfId="0"/>
    <cellStyle name="Normal_PRODUCT_JULITALC." xfId="0"/>
    <cellStyle name="Normal_PRODUCT_NEGS" xfId="0"/>
    <cellStyle name="Normal_PRODUCT_~0022862" xfId="0"/>
    <cellStyle name="Normal_Production Payment model" xfId="0"/>
    <cellStyle name="Normal_production tony" xfId="0"/>
    <cellStyle name="Normal_PROFILE4" xfId="0"/>
    <cellStyle name="Normal_PRS" xfId="0"/>
    <cellStyle name="Normal_PSTNOCFP" xfId="0"/>
    <cellStyle name="Normal_Purch-AR" xfId="0"/>
    <cellStyle name="Normal_Q08-95.XLS" xfId="0"/>
    <cellStyle name="Normal_Q1 FY96" xfId="0"/>
    <cellStyle name="Normal_Q2 FY96" xfId="0"/>
    <cellStyle name="Normal_Q3 FY96" xfId="0"/>
    <cellStyle name="Normal_Q4 FY96" xfId="0"/>
    <cellStyle name="Normal_QMM-1" xfId="0"/>
    <cellStyle name="Normal_QTR94_95" xfId="0"/>
    <cellStyle name="Normal_QTRCOMP" xfId="0"/>
    <cellStyle name="Normal_QUARTER" xfId="0"/>
    <cellStyle name="Normal_Quarter End Months" xfId="0"/>
    <cellStyle name="Normal_R-PRAPAT.XLS" xfId="0"/>
    <cellStyle name="Normal_r1" xfId="0"/>
    <cellStyle name="Normal_r1_dimon" xfId="0"/>
    <cellStyle name="Normal_Real Opr Cf" xfId="0"/>
    <cellStyle name="Normal_Real Rev per Staff (1)" xfId="0"/>
    <cellStyle name="Normal_Real Rev per Staff (2)" xfId="0"/>
    <cellStyle name="Normal_Reconciliation" xfId="0"/>
    <cellStyle name="Normal_Region 2-C&amp;W" xfId="0"/>
    <cellStyle name="Normal_REPORT-budget" xfId="0"/>
    <cellStyle name="Normal_REPORT-plan" xfId="0"/>
    <cellStyle name="Normal_Reporting Status" xfId="0"/>
    <cellStyle name="Normal_Reporting Status_1" xfId="0"/>
    <cellStyle name="Normal_Reporting Status_EUCU Cust Seg Analysis (B)" xfId="0"/>
    <cellStyle name="Normal_Reporting Status_Outlet96 View (B)" xfId="0"/>
    <cellStyle name="Normal_Reporting Status_PCMAP1 (B)" xfId="0"/>
    <cellStyle name="Normal_Reporting Status_PCMAP2 (B)" xfId="0"/>
    <cellStyle name="Normal_Reporting Status_Subsegment Charts (B)" xfId="0"/>
    <cellStyle name="Normal_Req Summ" xfId="0"/>
    <cellStyle name="Normal_Reseller Mktng" xfId="0"/>
    <cellStyle name="Normal_Reslr Mktng" xfId="0"/>
    <cellStyle name="Normal_Reslr Mktng_1" xfId="0"/>
    <cellStyle name="Normal_Retail By Div" xfId="0"/>
    <cellStyle name="Normal_Return on Rev" xfId="0"/>
    <cellStyle name="Normal_Rev p line" xfId="0"/>
    <cellStyle name="Normal_Revenue" xfId="0"/>
    <cellStyle name="Normal_Revenues" xfId="0"/>
    <cellStyle name="Normal_RevSum" xfId="0"/>
    <cellStyle name="Normal_RevSum (2)" xfId="0"/>
    <cellStyle name="Normal_RICK PRES OF 2nd QTR" xfId="0"/>
    <cellStyle name="Normal_ROACE" xfId="0"/>
    <cellStyle name="Normal_ROCF (Tot)" xfId="0"/>
    <cellStyle name="Normal_RQSTFRM" xfId="0"/>
    <cellStyle name="Normal_Rsllr Monthly Market Share" xfId="0"/>
    <cellStyle name="Normal_RslrSales.xls Chart 3" xfId="0"/>
    <cellStyle name="Normal_RslrSales.xls Chart 4" xfId="0"/>
    <cellStyle name="Normal_RslrSales.xls Chart 5" xfId="0"/>
    <cellStyle name="Normal_RTL DMR Rank" xfId="0"/>
    <cellStyle name="Normal_S&amp;MCosts" xfId="0"/>
    <cellStyle name="Normal_S60084" xfId="0"/>
    <cellStyle name="Normal_s62002" xfId="0"/>
    <cellStyle name="Normal_S70008" xfId="0"/>
    <cellStyle name="Normal_Sales Order" xfId="0"/>
    <cellStyle name="Normal_SALES, BGP, MOI" xfId="0"/>
    <cellStyle name="Normal_SATOCPX" xfId="0"/>
    <cellStyle name="Normal_SC COP" xfId="0"/>
    <cellStyle name="Normal_Segment and Account" xfId="0"/>
    <cellStyle name="Normal_Segment Change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1_dimon" xfId="0"/>
    <cellStyle name="Normal_Sheet1_2" xfId="0"/>
    <cellStyle name="Normal_Sheet1_Book6" xfId="0"/>
    <cellStyle name="Normal_Sheet1_Capital (2)" xfId="0"/>
    <cellStyle name="Normal_Sheet1_Dialog1" xfId="0"/>
    <cellStyle name="Normal_Sheet1_dimon" xfId="0"/>
    <cellStyle name="Normal_Sheet1_dimon_1" xfId="0"/>
    <cellStyle name="Normal_Sheet1_FUNDS" xfId="0"/>
    <cellStyle name="Normal_Sheet1_FUNDS (2)" xfId="0"/>
    <cellStyle name="Normal_Sheet1_IT Budget" xfId="0"/>
    <cellStyle name="Normal_Sheet1_IT Budget (2)" xfId="0"/>
    <cellStyle name="Normal_Sheet1_laroux" xfId="0"/>
    <cellStyle name="Normal_Sheet1_laroux_dimon" xfId="0"/>
    <cellStyle name="Normal_Sheet1_List" xfId="0"/>
    <cellStyle name="Normal_Sheet1_NEGS" xfId="0"/>
    <cellStyle name="Normal_Sheet1_NEGS_1" xfId="0"/>
    <cellStyle name="Normal_Sheet1_NEGS_~0022862" xfId="0"/>
    <cellStyle name="Normal_Sheet1_PERSONAL" xfId="0"/>
    <cellStyle name="Normal_Sheet1_PLDT" xfId="0"/>
    <cellStyle name="Normal_Sheet1_PLDT_dimon" xfId="0"/>
    <cellStyle name="Normal_Sheet1_Upload" xfId="0"/>
    <cellStyle name="Normal_Sheet1_VERA" xfId="0"/>
    <cellStyle name="Normal_Sheet1_VERA_1" xfId="0"/>
    <cellStyle name="Normal_Sheet1_~0022862" xfId="0"/>
    <cellStyle name="Normal_Sheet2" xfId="0"/>
    <cellStyle name="Normal_Sheet2_1" xfId="0"/>
    <cellStyle name="Normal_Sheet2_dimon" xfId="0"/>
    <cellStyle name="Normal_Sheet2_NEGS" xfId="0"/>
    <cellStyle name="Normal_Sheet2_~0022862" xfId="0"/>
    <cellStyle name="Normal_Sheet3" xfId="0"/>
    <cellStyle name="Normal_Sheet4" xfId="0"/>
    <cellStyle name="Normal_Sheet4_NEGS" xfId="0"/>
    <cellStyle name="Normal_Sheet4_pldt" xfId="0"/>
    <cellStyle name="Normal_Sheet4_~0022862" xfId="0"/>
    <cellStyle name="Normal_SHENREPT" xfId="0"/>
    <cellStyle name="Normal_SHENREPT_laroux" xfId="0"/>
    <cellStyle name="Normal_SHENREPT_pldt" xfId="0"/>
    <cellStyle name="Normal_Shipped" xfId="0"/>
    <cellStyle name="Normal_Shipping" xfId="0"/>
    <cellStyle name="Normal_SIBOLGA.XLS" xfId="0"/>
    <cellStyle name="Normal_solInv_suppldata_qry" xfId="0"/>
    <cellStyle name="Normal_SOP" xfId="0"/>
    <cellStyle name="Normal_sprint contr" xfId="0"/>
    <cellStyle name="Normal_Staff cost%rev" xfId="0"/>
    <cellStyle name="Normal_Standard" xfId="0"/>
    <cellStyle name="Normal_stats" xfId="0"/>
    <cellStyle name="Normal_stats_format1" xfId="0"/>
    <cellStyle name="Normal_STATS_Var_2CE" xfId="0"/>
    <cellStyle name="Normal_Subsegment Charts (B)" xfId="0"/>
    <cellStyle name="Normal_Summary" xfId="0"/>
    <cellStyle name="Normal_Summary By Div &amp; Cat" xfId="0"/>
    <cellStyle name="Normal_Summary Page" xfId="0"/>
    <cellStyle name="Normal_Summary_NEGS" xfId="0"/>
    <cellStyle name="Normal_Summary_~0022862" xfId="0"/>
    <cellStyle name="Normal_SUMPAGE" xfId="0"/>
    <cellStyle name="Normal_SWI-C-CO.XLS" xfId="0"/>
    <cellStyle name="Normal_SYSPLN98" xfId="0"/>
    <cellStyle name="Normal_SYSPLN98_NEGS" xfId="0"/>
    <cellStyle name="Normal_Tabelle1" xfId="0"/>
    <cellStyle name="Normal_TARGET4" xfId="0"/>
    <cellStyle name="Normal_Template" xfId="0"/>
    <cellStyle name="Normal_Terms Defined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Obligation Format" xfId="0"/>
    <cellStyle name="Normal_TOTAL YTD" xfId="0"/>
    <cellStyle name="Normal_Total-Rev dist." xfId="0"/>
    <cellStyle name="Normal_TOTALS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end P&amp;L - Actual" xfId="0"/>
    <cellStyle name="Normal_TrendP&amp;L" xfId="0"/>
    <cellStyle name="Normal_TrendRev" xfId="0"/>
    <cellStyle name="Normal_TRN-A-CO.XLS" xfId="0"/>
    <cellStyle name="Normal_Upload" xfId="0"/>
    <cellStyle name="Normal_Var_2CE" xfId="0"/>
    <cellStyle name="Normal_VARIATIONS" xfId="0"/>
    <cellStyle name="Normal_Walmart" xfId="0"/>
    <cellStyle name="Normal_White" xfId="0"/>
    <cellStyle name="Normal_Whole-ECT Europe" xfId="0"/>
    <cellStyle name="Normal_Whole-ECT No Am" xfId="0"/>
    <cellStyle name="Normal_Whole-EES" xfId="0"/>
    <cellStyle name="Normal_Whole-Intl" xfId="0"/>
    <cellStyle name="Normal_WIP Chart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TDP&amp;L" xfId="0"/>
    <cellStyle name="Normal_YTDRevSum" xfId="0"/>
    <cellStyle name="Normal_~0022862" xfId="0"/>
    <cellStyle name="Percent [2]" xfId="0"/>
    <cellStyle name="Percent_12~3SO2" xfId="0"/>
    <cellStyle name="Percent_laroux" xfId="0"/>
    <cellStyle name="Total" xfId="0"/>
    <cellStyle name="Unprot" xfId="0"/>
    <cellStyle name="Unprot$" xfId="0"/>
    <cellStyle name="Unprot_CurrencySKorea" xfId="0"/>
    <cellStyle name="Unprotect" xfId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47160</xdr:rowOff>
    </xdr:from>
    <xdr:to>
      <xdr:col>9</xdr:col>
      <xdr:colOff>212040</xdr:colOff>
      <xdr:row>0</xdr:row>
      <xdr:rowOff>56880</xdr:rowOff>
    </xdr:to>
    <xdr:sp>
      <xdr:nvSpPr>
        <xdr:cNvPr id="0" name="Line 1"/>
        <xdr:cNvSpPr/>
      </xdr:nvSpPr>
      <xdr:spPr>
        <a:xfrm flipH="1" flipV="1">
          <a:off x="0" y="47160"/>
          <a:ext cx="8449200" cy="972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84600</xdr:colOff>
      <xdr:row>3</xdr:row>
      <xdr:rowOff>28800</xdr:rowOff>
    </xdr:from>
    <xdr:to>
      <xdr:col>15</xdr:col>
      <xdr:colOff>699120</xdr:colOff>
      <xdr:row>3</xdr:row>
      <xdr:rowOff>28800</xdr:rowOff>
    </xdr:to>
    <xdr:sp>
      <xdr:nvSpPr>
        <xdr:cNvPr id="1" name="Line 2"/>
        <xdr:cNvSpPr/>
      </xdr:nvSpPr>
      <xdr:spPr>
        <a:xfrm flipH="1">
          <a:off x="6069960" y="838440"/>
          <a:ext cx="73699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2000/O&amp;MReporting/Allocation/Y2k06/2K06allocatio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2000/O&amp;MReporting/Public%20Relations/PR2KPlan%20rc1275%20forecas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Allocation RC"/>
      <sheetName val="Department Summary"/>
      <sheetName val="RAC Corr"/>
      <sheetName val="Correction"/>
      <sheetName val="Energy Ops Tmrpt"/>
      <sheetName val="EO Actual"/>
      <sheetName val="BA&amp;R"/>
      <sheetName val="BA&amp;R Trans Sup"/>
      <sheetName val="Build Out"/>
      <sheetName val="Corp Ben"/>
      <sheetName val="ECM"/>
      <sheetName val="EO"/>
      <sheetName val="EnronOnline"/>
      <sheetName val="IT"/>
      <sheetName val="HR"/>
      <sheetName val="Legal"/>
      <sheetName val="London"/>
      <sheetName val="Longterm Comp"/>
      <sheetName val="OCC"/>
      <sheetName val="PGE"/>
      <sheetName val="PR"/>
      <sheetName val="RAC"/>
      <sheetName val="Tax"/>
      <sheetName val="Canada Trading"/>
      <sheetName val="Canada Fin"/>
      <sheetName val="Headct"/>
      <sheetName val="Sheet2"/>
      <sheetName val="Sheet1"/>
    </sheetNames>
    <sheetDataSet>
      <sheetData sheetId="0">
        <row r="42">
          <cell r="C42">
            <v>162659</v>
          </cell>
        </row>
        <row r="43">
          <cell r="C43">
            <v>103077</v>
          </cell>
        </row>
        <row r="44">
          <cell r="C44">
            <v>115650</v>
          </cell>
        </row>
        <row r="45">
          <cell r="C45">
            <v>56280</v>
          </cell>
        </row>
        <row r="46">
          <cell r="C46">
            <v>146617</v>
          </cell>
        </row>
        <row r="47">
          <cell r="C47">
            <v>45000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3">
          <cell r="C23" t="str">
            <v>Assets Enron Storage Development</v>
          </cell>
          <cell r="D23">
            <v>4</v>
          </cell>
          <cell r="E23">
            <v>0.00212089077412513</v>
          </cell>
          <cell r="F23">
            <v>0</v>
          </cell>
          <cell r="G23">
            <v>0</v>
          </cell>
        </row>
        <row r="24">
          <cell r="C24" t="str">
            <v>Assets Enron Offshore Services</v>
          </cell>
          <cell r="D24">
            <v>5</v>
          </cell>
          <cell r="E24">
            <v>0.00265111346765642</v>
          </cell>
          <cell r="F24">
            <v>2</v>
          </cell>
          <cell r="G24">
            <v>0.00107706392374387</v>
          </cell>
        </row>
        <row r="25">
          <cell r="C25" t="str">
            <v>Assets Enron Power Transmission</v>
          </cell>
          <cell r="D25">
            <v>5</v>
          </cell>
          <cell r="E25">
            <v>0.00265111346765642</v>
          </cell>
          <cell r="F25">
            <v>9</v>
          </cell>
          <cell r="G25">
            <v>0.00484678765684743</v>
          </cell>
        </row>
        <row r="26">
          <cell r="C26" t="str">
            <v>Assets Executive</v>
          </cell>
          <cell r="D26">
            <v>3</v>
          </cell>
          <cell r="E26">
            <v>0.00159066808059385</v>
          </cell>
          <cell r="F26">
            <v>26</v>
          </cell>
          <cell r="G26">
            <v>0.0140018310086704</v>
          </cell>
        </row>
        <row r="27">
          <cell r="C27" t="str">
            <v>Assets Gas Network Engineering</v>
          </cell>
          <cell r="D27">
            <v>38</v>
          </cell>
          <cell r="E27">
            <v>0.0201484623541888</v>
          </cell>
          <cell r="F27">
            <v>22</v>
          </cell>
          <cell r="G27">
            <v>0.0118477031611826</v>
          </cell>
        </row>
        <row r="28">
          <cell r="C28" t="str">
            <v>Assets Gas Network Operations</v>
          </cell>
          <cell r="D28">
            <v>13</v>
          </cell>
          <cell r="E28">
            <v>0.00689289501590668</v>
          </cell>
          <cell r="F28">
            <v>9</v>
          </cell>
          <cell r="G28">
            <v>0.00484678765684743</v>
          </cell>
        </row>
        <row r="29">
          <cell r="C29" t="str">
            <v>Assets Gas Network Services</v>
          </cell>
          <cell r="D29">
            <v>42</v>
          </cell>
          <cell r="E29">
            <v>0.0222693531283139</v>
          </cell>
          <cell r="F29">
            <v>27</v>
          </cell>
          <cell r="G29">
            <v>0.0145403629705423</v>
          </cell>
        </row>
        <row r="30">
          <cell r="C30" t="str">
            <v>Assets Network Development</v>
          </cell>
          <cell r="D30">
            <v>3</v>
          </cell>
          <cell r="E30">
            <v>0.00159066808059385</v>
          </cell>
          <cell r="F30">
            <v>9</v>
          </cell>
          <cell r="G30">
            <v>0.00484678765684743</v>
          </cell>
        </row>
        <row r="31">
          <cell r="C31" t="str">
            <v>Assets Rocky Mountain Gas</v>
          </cell>
          <cell r="D31">
            <v>19</v>
          </cell>
          <cell r="E31">
            <v>0.0100742311770944</v>
          </cell>
          <cell r="F31">
            <v>21</v>
          </cell>
          <cell r="G31">
            <v>0.0113091711993107</v>
          </cell>
        </row>
        <row r="32">
          <cell r="C32" t="str">
            <v>Assets Trading</v>
          </cell>
          <cell r="D32">
            <v>19</v>
          </cell>
          <cell r="E32">
            <v>0.0100742311770944</v>
          </cell>
          <cell r="F32">
            <v>24</v>
          </cell>
          <cell r="G32">
            <v>0.0129247670849265</v>
          </cell>
        </row>
        <row r="33">
          <cell r="C33" t="str">
            <v>Assets Transportation</v>
          </cell>
          <cell r="D33">
            <v>16</v>
          </cell>
          <cell r="E33">
            <v>0.00848356309650053</v>
          </cell>
          <cell r="F33">
            <v>10</v>
          </cell>
          <cell r="G33">
            <v>0.00538531961871937</v>
          </cell>
        </row>
        <row r="34">
          <cell r="C34" t="str">
            <v>Canada Finance</v>
          </cell>
          <cell r="D34">
            <v>20.5</v>
          </cell>
          <cell r="E34">
            <v>0.0108695652173913</v>
          </cell>
        </row>
        <row r="35">
          <cell r="C35" t="str">
            <v>Canada Trading</v>
          </cell>
          <cell r="D35">
            <v>20.5</v>
          </cell>
          <cell r="E35">
            <v>0.0108695652173913</v>
          </cell>
          <cell r="F35">
            <v>44.5</v>
          </cell>
          <cell r="G35">
            <v>0.0239646723033012</v>
          </cell>
        </row>
        <row r="36">
          <cell r="C36" t="str">
            <v>Clean Energy Solutions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C37" t="str">
            <v>Coal</v>
          </cell>
          <cell r="D37">
            <v>22</v>
          </cell>
          <cell r="E37">
            <v>0.0116648992576882</v>
          </cell>
          <cell r="F37">
            <v>45</v>
          </cell>
          <cell r="G37">
            <v>0.0242339382842372</v>
          </cell>
        </row>
        <row r="38">
          <cell r="C38" t="str">
            <v>Credit Spread Trading</v>
          </cell>
          <cell r="D38">
            <v>6</v>
          </cell>
          <cell r="E38">
            <v>0.0031813361611877</v>
          </cell>
          <cell r="F38">
            <v>9</v>
          </cell>
          <cell r="G38">
            <v>0.00484678765684743</v>
          </cell>
        </row>
        <row r="39">
          <cell r="C39" t="str">
            <v>CTG</v>
          </cell>
          <cell r="D39">
            <v>167</v>
          </cell>
          <cell r="E39">
            <v>0.0885471898197243</v>
          </cell>
          <cell r="F39">
            <v>128</v>
          </cell>
          <cell r="G39">
            <v>0.068932091119608</v>
          </cell>
        </row>
        <row r="40">
          <cell r="C40" t="str">
            <v>Downstream Industrial Originations</v>
          </cell>
          <cell r="D40">
            <v>26</v>
          </cell>
          <cell r="E40">
            <v>0.0137857900318134</v>
          </cell>
          <cell r="F40">
            <v>33</v>
          </cell>
          <cell r="G40">
            <v>0.0177715547417739</v>
          </cell>
        </row>
        <row r="41">
          <cell r="C41" t="str">
            <v>East Midstream Origination</v>
          </cell>
          <cell r="D41">
            <v>41</v>
          </cell>
          <cell r="E41">
            <v>0.0217391304347826</v>
          </cell>
          <cell r="F41">
            <v>61</v>
          </cell>
          <cell r="G41">
            <v>0.0328504496741882</v>
          </cell>
        </row>
        <row r="42">
          <cell r="C42" t="str">
            <v>East Power Trading</v>
          </cell>
          <cell r="D42">
            <v>89</v>
          </cell>
          <cell r="E42">
            <v>0.0471898197242842</v>
          </cell>
          <cell r="F42">
            <v>49</v>
          </cell>
          <cell r="G42">
            <v>0.0263880661317249</v>
          </cell>
        </row>
        <row r="43">
          <cell r="C43" t="str">
            <v>Environmental Energy</v>
          </cell>
          <cell r="D43">
            <v>10</v>
          </cell>
          <cell r="E43">
            <v>0.00530222693531283</v>
          </cell>
          <cell r="F43">
            <v>9</v>
          </cell>
          <cell r="G43">
            <v>0.00484678765684743</v>
          </cell>
        </row>
        <row r="44">
          <cell r="C44" t="str">
            <v>Equity Trading</v>
          </cell>
          <cell r="D44">
            <v>12</v>
          </cell>
          <cell r="E44">
            <v>0.0063626723223754</v>
          </cell>
          <cell r="F44">
            <v>10</v>
          </cell>
          <cell r="G44">
            <v>0.00538531961871937</v>
          </cell>
        </row>
        <row r="45">
          <cell r="C45" t="str">
            <v>Executive Originations</v>
          </cell>
          <cell r="D45">
            <v>0</v>
          </cell>
          <cell r="E45">
            <v>0</v>
          </cell>
          <cell r="F45">
            <v>2</v>
          </cell>
          <cell r="G45">
            <v>0.00107706392374387</v>
          </cell>
        </row>
        <row r="46">
          <cell r="C46" t="str">
            <v>Executive Trading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C47" t="str">
            <v>Financial Origination</v>
          </cell>
          <cell r="D47">
            <v>13</v>
          </cell>
          <cell r="E47">
            <v>0.00689289501590668</v>
          </cell>
          <cell r="F47">
            <v>17</v>
          </cell>
          <cell r="G47">
            <v>0.00915504335182293</v>
          </cell>
        </row>
        <row r="48">
          <cell r="C48" t="str">
            <v>Genco</v>
          </cell>
          <cell r="D48">
            <v>0</v>
          </cell>
          <cell r="E48">
            <v>0</v>
          </cell>
          <cell r="F48">
            <v>12</v>
          </cell>
          <cell r="G48">
            <v>0.00646238354246325</v>
          </cell>
        </row>
        <row r="49">
          <cell r="C49" t="str">
            <v>Group</v>
          </cell>
          <cell r="D49">
            <v>954</v>
          </cell>
          <cell r="E49">
            <v>0.505832449628844</v>
          </cell>
          <cell r="F49">
            <v>886.4</v>
          </cell>
          <cell r="G49">
            <v>0.477354731003285</v>
          </cell>
        </row>
        <row r="50">
          <cell r="C50" t="str">
            <v>Insurance - Porfolio Management</v>
          </cell>
          <cell r="D50">
            <v>0</v>
          </cell>
          <cell r="E50">
            <v>0</v>
          </cell>
          <cell r="F50">
            <v>3</v>
          </cell>
          <cell r="G50">
            <v>0.00161559588561581</v>
          </cell>
        </row>
        <row r="51">
          <cell r="C51" t="str">
            <v>Insurance - Risk Products</v>
          </cell>
          <cell r="D51">
            <v>19</v>
          </cell>
          <cell r="E51">
            <v>0.0100742311770944</v>
          </cell>
          <cell r="F51">
            <v>20</v>
          </cell>
          <cell r="G51">
            <v>0.0107706392374387</v>
          </cell>
        </row>
        <row r="52">
          <cell r="C52" t="str">
            <v>Interest Rate/Foreign Exchange </v>
          </cell>
          <cell r="D52">
            <v>12</v>
          </cell>
          <cell r="E52">
            <v>0.0063626723223754</v>
          </cell>
          <cell r="F52">
            <v>14</v>
          </cell>
          <cell r="G52">
            <v>0.00753944746620712</v>
          </cell>
        </row>
        <row r="53">
          <cell r="C53" t="str">
            <v>Long-term gas trading</v>
          </cell>
          <cell r="D53">
            <v>16</v>
          </cell>
          <cell r="E53">
            <v>0.00848356309650053</v>
          </cell>
          <cell r="F53">
            <v>9</v>
          </cell>
          <cell r="G53">
            <v>0.00484678765684743</v>
          </cell>
        </row>
        <row r="54">
          <cell r="C54" t="str">
            <v>Mexico</v>
          </cell>
          <cell r="D54">
            <v>5</v>
          </cell>
          <cell r="E54">
            <v>0.00265111346765642</v>
          </cell>
          <cell r="F54">
            <v>22</v>
          </cell>
          <cell r="G54">
            <v>0.0118477031611826</v>
          </cell>
        </row>
        <row r="55">
          <cell r="C55" t="str">
            <v>Midstream IPP Origination</v>
          </cell>
          <cell r="D55">
            <v>0</v>
          </cell>
          <cell r="E55">
            <v>0</v>
          </cell>
          <cell r="F55">
            <v>18</v>
          </cell>
          <cell r="G55">
            <v>0.00969357531369487</v>
          </cell>
        </row>
        <row r="56">
          <cell r="C56" t="str">
            <v>New Business Development </v>
          </cell>
          <cell r="D56">
            <v>13</v>
          </cell>
          <cell r="E56">
            <v>0.00689289501590668</v>
          </cell>
          <cell r="F56">
            <v>14</v>
          </cell>
          <cell r="G56">
            <v>0.00753944746620712</v>
          </cell>
        </row>
        <row r="57">
          <cell r="C57" t="str">
            <v>Office of Chairman</v>
          </cell>
          <cell r="D57">
            <v>35</v>
          </cell>
          <cell r="E57">
            <v>0.0185577942735949</v>
          </cell>
          <cell r="F57">
            <v>48</v>
          </cell>
          <cell r="G57">
            <v>0.025849534169853</v>
          </cell>
        </row>
        <row r="58">
          <cell r="C58" t="str">
            <v>Pulp &amp; Paper</v>
          </cell>
          <cell r="D58">
            <v>32</v>
          </cell>
          <cell r="E58">
            <v>0.0169671261930011</v>
          </cell>
          <cell r="F58">
            <v>43</v>
          </cell>
          <cell r="G58">
            <v>0.0231568743604933</v>
          </cell>
        </row>
        <row r="59">
          <cell r="C59" t="str">
            <v>Restructuring</v>
          </cell>
          <cell r="D59">
            <v>0</v>
          </cell>
          <cell r="E59">
            <v>0</v>
          </cell>
          <cell r="F59">
            <v>11</v>
          </cell>
          <cell r="G59">
            <v>0.00592385158059131</v>
          </cell>
        </row>
        <row r="60">
          <cell r="C60" t="str">
            <v>Risk Management (Middle Mkt) - Hou</v>
          </cell>
          <cell r="D60">
            <v>19</v>
          </cell>
          <cell r="E60">
            <v>0.0100742311770944</v>
          </cell>
          <cell r="F60">
            <v>14</v>
          </cell>
          <cell r="G60">
            <v>0.00753944746620712</v>
          </cell>
        </row>
        <row r="61">
          <cell r="C61" t="str">
            <v>Risk Management (Middle Mkt) - NY</v>
          </cell>
          <cell r="D61">
            <v>3</v>
          </cell>
          <cell r="E61">
            <v>0.00159066808059385</v>
          </cell>
          <cell r="F61">
            <v>4</v>
          </cell>
          <cell r="G61">
            <v>0.00215412784748775</v>
          </cell>
        </row>
        <row r="62">
          <cell r="C62" t="str">
            <v>Short-term gas trading - Central</v>
          </cell>
          <cell r="D62">
            <v>20</v>
          </cell>
          <cell r="E62">
            <v>0.0106044538706257</v>
          </cell>
          <cell r="F62">
            <v>12</v>
          </cell>
          <cell r="G62">
            <v>0.00646238354246325</v>
          </cell>
        </row>
        <row r="63">
          <cell r="C63" t="str">
            <v>Short-term gas trading - East</v>
          </cell>
          <cell r="D63">
            <v>22</v>
          </cell>
          <cell r="E63">
            <v>0.0116648992576882</v>
          </cell>
          <cell r="F63">
            <v>16</v>
          </cell>
          <cell r="G63">
            <v>0.00861651138995099</v>
          </cell>
        </row>
        <row r="64">
          <cell r="C64" t="str">
            <v>Short-term gas trading - Texas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C65" t="str">
            <v>Short-term gas trading - West</v>
          </cell>
          <cell r="D65">
            <v>12</v>
          </cell>
          <cell r="E65">
            <v>0.0063626723223754</v>
          </cell>
          <cell r="F65">
            <v>8</v>
          </cell>
          <cell r="G65">
            <v>0.0043082556949755</v>
          </cell>
        </row>
        <row r="66">
          <cell r="C66" t="str">
            <v>SO2</v>
          </cell>
          <cell r="D66">
            <v>4</v>
          </cell>
          <cell r="E66">
            <v>0.00212089077412513</v>
          </cell>
          <cell r="F66">
            <v>2</v>
          </cell>
          <cell r="G66">
            <v>0.00107706392374387</v>
          </cell>
        </row>
        <row r="67">
          <cell r="C67" t="str">
            <v>Upstream Origination</v>
          </cell>
          <cell r="D67">
            <v>25</v>
          </cell>
          <cell r="E67">
            <v>0.0132555673382821</v>
          </cell>
          <cell r="F67">
            <v>15</v>
          </cell>
          <cell r="G67">
            <v>0.00807797942807906</v>
          </cell>
        </row>
        <row r="68">
          <cell r="C68" t="str">
            <v>Weather Derivatives</v>
          </cell>
          <cell r="D68">
            <v>13</v>
          </cell>
          <cell r="E68">
            <v>0.00689289501590668</v>
          </cell>
          <cell r="F68">
            <v>23</v>
          </cell>
          <cell r="G68">
            <v>0.0123862351230546</v>
          </cell>
        </row>
        <row r="69">
          <cell r="C69" t="str">
            <v>West Midstream Origination</v>
          </cell>
          <cell r="D69">
            <v>35</v>
          </cell>
          <cell r="E69">
            <v>0.0185577942735949</v>
          </cell>
          <cell r="F69">
            <v>38</v>
          </cell>
          <cell r="G69">
            <v>0.0204642145511336</v>
          </cell>
        </row>
        <row r="70">
          <cell r="C70" t="str">
            <v>West Power Trading</v>
          </cell>
          <cell r="D70">
            <v>53</v>
          </cell>
          <cell r="E70">
            <v>0.028101802757158</v>
          </cell>
          <cell r="F70">
            <v>58</v>
          </cell>
          <cell r="G70">
            <v>0.0312348537885724</v>
          </cell>
        </row>
        <row r="72">
          <cell r="C72" t="str">
            <v>Totals</v>
          </cell>
          <cell r="D72">
            <v>1886</v>
          </cell>
          <cell r="E72">
            <v>1</v>
          </cell>
          <cell r="F72">
            <v>1856.9</v>
          </cell>
          <cell r="G72">
            <v>1</v>
          </cell>
        </row>
      </sheetData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 Forecast"/>
      <sheetName val="Cosolidated Budget"/>
      <sheetName val="0264 input"/>
      <sheetName val="0264 load"/>
      <sheetName val="1993 input"/>
      <sheetName val="1993 load"/>
    </sheetNames>
    <sheetDataSet>
      <sheetData sheetId="0"/>
      <sheetData sheetId="1"/>
      <sheetData sheetId="2">
        <row r="1">
          <cell r="C1" t="str">
            <v>413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3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17.99"/>
    <col collapsed="false" customWidth="true" hidden="false" outlineLevel="0" max="2" min="2" style="1" width="13.82"/>
    <col collapsed="false" customWidth="true" hidden="false" outlineLevel="0" max="3" min="3" style="1" width="1.15"/>
    <col collapsed="false" customWidth="true" hidden="false" outlineLevel="0" max="4" min="4" style="1" width="72.82"/>
    <col collapsed="false" customWidth="false" hidden="false" outlineLevel="0" max="5" min="5" style="1" width="9.32"/>
    <col collapsed="false" customWidth="true" hidden="false" outlineLevel="0" max="6" min="6" style="1" width="14.15"/>
    <col collapsed="false" customWidth="false" hidden="false" outlineLevel="0" max="8" min="7" style="1" width="9.32"/>
    <col collapsed="false" customWidth="true" hidden="false" outlineLevel="0" max="9" min="9" style="1" width="13.32"/>
    <col collapsed="false" customWidth="false" hidden="false" outlineLevel="0" max="257" min="10" style="1" width="9.32"/>
  </cols>
  <sheetData>
    <row r="1" customFormat="false" ht="13.5" hidden="false" customHeight="false" outlineLevel="0" collapsed="false">
      <c r="A1" s="2" t="s">
        <v>0</v>
      </c>
    </row>
    <row r="2" customFormat="false" ht="18" hidden="false" customHeight="true" outlineLevel="0" collapsed="false">
      <c r="B2" s="3" t="n">
        <v>4800</v>
      </c>
      <c r="D2" s="1" t="s">
        <v>1</v>
      </c>
    </row>
    <row r="3" customFormat="false" ht="13.5" hidden="false" customHeight="false" outlineLevel="0" collapsed="false"/>
    <row r="4" customFormat="false" ht="18" hidden="false" customHeight="true" outlineLevel="0" collapsed="false">
      <c r="B4" s="4" t="n">
        <v>0.0325</v>
      </c>
      <c r="D4" s="1" t="s">
        <v>2</v>
      </c>
    </row>
    <row r="5" customFormat="false" ht="18" hidden="false" customHeight="true" outlineLevel="0" collapsed="false">
      <c r="B5" s="5" t="n">
        <v>0.015</v>
      </c>
      <c r="D5" s="1" t="s">
        <v>3</v>
      </c>
    </row>
    <row r="6" customFormat="false" ht="18" hidden="false" customHeight="true" outlineLevel="0" collapsed="false">
      <c r="B6" s="5" t="n">
        <v>0.03</v>
      </c>
      <c r="D6" s="1" t="s">
        <v>4</v>
      </c>
    </row>
    <row r="7" customFormat="false" ht="18" hidden="false" customHeight="true" outlineLevel="0" collapsed="false">
      <c r="B7" s="6" t="n">
        <v>0.015</v>
      </c>
      <c r="D7" s="1" t="s">
        <v>5</v>
      </c>
    </row>
    <row r="8" customFormat="false" ht="18" hidden="false" customHeight="true" outlineLevel="0" collapsed="false">
      <c r="B8" s="7" t="n">
        <f aca="false">SUM(B4:B7)</f>
        <v>0.0925</v>
      </c>
      <c r="D8" s="1" t="s">
        <v>6</v>
      </c>
    </row>
    <row r="11" customFormat="false" ht="13.5" hidden="false" customHeight="false" outlineLevel="0" collapsed="false">
      <c r="A11" s="2" t="s">
        <v>7</v>
      </c>
    </row>
    <row r="12" customFormat="false" ht="18" hidden="false" customHeight="true" outlineLevel="0" collapsed="false">
      <c r="B12" s="3" t="n">
        <v>76200</v>
      </c>
      <c r="D12" s="1" t="s">
        <v>8</v>
      </c>
    </row>
    <row r="13" customFormat="false" ht="13.5" hidden="false" customHeight="false" outlineLevel="0" collapsed="false"/>
    <row r="14" customFormat="false" ht="18" hidden="false" customHeight="true" outlineLevel="0" collapsed="false">
      <c r="B14" s="7" t="n">
        <v>0.09</v>
      </c>
      <c r="D14" s="1" t="s">
        <v>9</v>
      </c>
    </row>
    <row r="15" customFormat="false" ht="13.5" hidden="false" customHeight="false" outlineLevel="0" collapsed="false"/>
    <row r="16" customFormat="false" ht="18" hidden="false" customHeight="true" outlineLevel="0" collapsed="false">
      <c r="B16" s="7" t="n">
        <v>0.02</v>
      </c>
      <c r="D16" s="1" t="s">
        <v>10</v>
      </c>
    </row>
    <row r="20" customFormat="false" ht="13.5" hidden="false" customHeight="false" outlineLevel="0" collapsed="false">
      <c r="A20" s="2" t="s">
        <v>11</v>
      </c>
    </row>
    <row r="21" customFormat="false" ht="13.5" hidden="false" customHeight="false" outlineLevel="0" collapsed="false">
      <c r="B21" s="8" t="n">
        <v>4000</v>
      </c>
      <c r="D21" s="1" t="s">
        <v>12</v>
      </c>
      <c r="F21" s="1" t="s">
        <v>13</v>
      </c>
      <c r="G21" s="1" t="n">
        <v>10400</v>
      </c>
    </row>
    <row r="22" customFormat="false" ht="13.5" hidden="false" customHeight="false" outlineLevel="0" collapsed="false">
      <c r="B22" s="9"/>
      <c r="G22" s="1" t="n">
        <v>6400</v>
      </c>
    </row>
    <row r="23" customFormat="false" ht="13.5" hidden="false" customHeight="false" outlineLevel="0" collapsed="false">
      <c r="B23" s="8" t="n">
        <v>6500</v>
      </c>
      <c r="D23" s="1" t="s">
        <v>14</v>
      </c>
      <c r="F23" s="1" t="s">
        <v>15</v>
      </c>
      <c r="G23" s="1" t="n">
        <v>7400</v>
      </c>
      <c r="H23" s="1" t="n">
        <v>5000</v>
      </c>
    </row>
    <row r="24" customFormat="false" ht="13.5" hidden="false" customHeight="false" outlineLevel="0" collapsed="false">
      <c r="B24" s="9"/>
    </row>
    <row r="25" customFormat="false" ht="13.5" hidden="false" customHeight="false" outlineLevel="0" collapsed="false">
      <c r="B25" s="8" t="n">
        <v>1266</v>
      </c>
      <c r="D25" s="1" t="s">
        <v>16</v>
      </c>
    </row>
    <row r="26" customFormat="false" ht="13.5" hidden="false" customHeight="false" outlineLevel="0" collapsed="false">
      <c r="B26" s="9"/>
    </row>
    <row r="27" customFormat="false" ht="13.5" hidden="false" customHeight="false" outlineLevel="0" collapsed="false">
      <c r="B27" s="8" t="n">
        <v>2307</v>
      </c>
      <c r="D27" s="1" t="s">
        <v>17</v>
      </c>
    </row>
    <row r="30" customFormat="false" ht="12.75" hidden="false" customHeight="false" outlineLevel="0" collapsed="false">
      <c r="D30" s="10" t="s">
        <v>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5"/>
  <sheetViews>
    <sheetView showFormulas="false" showGridLines="true" showRowColHeaders="true" showZeros="true" rightToLeft="false" tabSelected="false" showOutlineSymbols="true" defaultGridColor="true" view="normal" topLeftCell="B4" colorId="64" zoomScale="75" zoomScaleNormal="75" zoomScalePageLayoutView="100" workbookViewId="0">
      <selection pane="topLeft" activeCell="E15" activeCellId="0" sqref="E15"/>
    </sheetView>
  </sheetViews>
  <sheetFormatPr defaultColWidth="9.32421875" defaultRowHeight="12.75" customHeight="true" zeroHeight="false" outlineLevelRow="0" outlineLevelCol="0"/>
  <cols>
    <col collapsed="false" customWidth="true" hidden="true" outlineLevel="0" max="1" min="1" style="1" width="11.99"/>
    <col collapsed="false" customWidth="true" hidden="false" outlineLevel="0" max="2" min="2" style="1" width="33.49"/>
    <col collapsed="false" customWidth="true" hidden="false" outlineLevel="0" max="3" min="3" style="1" width="1.49"/>
    <col collapsed="false" customWidth="true" hidden="false" outlineLevel="0" max="6" min="4" style="1" width="19.32"/>
    <col collapsed="false" customWidth="false" hidden="false" outlineLevel="0" max="257" min="7" style="1" width="9.32"/>
  </cols>
  <sheetData>
    <row r="1" customFormat="false" ht="9.75" hidden="false" customHeight="true" outlineLevel="0" collapsed="false">
      <c r="A1" s="11"/>
      <c r="B1" s="12"/>
      <c r="C1" s="12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</row>
    <row r="2" customFormat="false" ht="27" hidden="false" customHeight="true" outlineLevel="0" collapsed="false">
      <c r="A2" s="14"/>
      <c r="B2" s="15" t="s">
        <v>19</v>
      </c>
      <c r="C2" s="15"/>
      <c r="D2" s="15"/>
      <c r="E2" s="16"/>
      <c r="F2" s="16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</row>
    <row r="3" customFormat="false" ht="27" hidden="false" customHeight="true" outlineLevel="0" collapsed="false">
      <c r="A3" s="14"/>
      <c r="B3" s="15" t="s">
        <v>20</v>
      </c>
      <c r="C3" s="15"/>
      <c r="D3" s="15"/>
      <c r="E3" s="16"/>
      <c r="F3" s="16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</row>
    <row r="4" customFormat="false" ht="13.5" hidden="false" customHeight="true" outlineLevel="0" collapsed="false">
      <c r="A4" s="17"/>
      <c r="B4" s="17"/>
      <c r="C4" s="18"/>
      <c r="D4" s="19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</row>
    <row r="5" customFormat="false" ht="13.5" hidden="true" customHeight="true" outlineLevel="0" collapsed="false">
      <c r="A5" s="17"/>
      <c r="B5" s="18" t="s">
        <v>21</v>
      </c>
      <c r="C5" s="17"/>
      <c r="D5" s="20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</row>
    <row r="6" customFormat="false" ht="14.25" hidden="true" customHeight="true" outlineLevel="0" collapsed="false">
      <c r="A6" s="17"/>
      <c r="B6" s="18" t="s">
        <v>22</v>
      </c>
      <c r="C6" s="17"/>
      <c r="D6" s="20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4.25" hidden="true" customHeight="true" outlineLevel="0" collapsed="false">
      <c r="A7" s="17"/>
      <c r="B7" s="18" t="s">
        <v>23</v>
      </c>
      <c r="C7" s="17"/>
      <c r="D7" s="20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13.5" hidden="false" customHeight="false" outlineLevel="0" collapsed="false">
      <c r="A8" s="17"/>
      <c r="B8" s="17"/>
      <c r="C8" s="18"/>
      <c r="D8" s="19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5.75" hidden="false" customHeight="false" outlineLevel="0" collapsed="false">
      <c r="A9" s="21"/>
      <c r="B9" s="22"/>
      <c r="C9" s="23"/>
      <c r="D9" s="24" t="s">
        <v>24</v>
      </c>
      <c r="E9" s="24"/>
      <c r="F9" s="24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</row>
    <row r="10" customFormat="false" ht="15.75" hidden="false" customHeight="false" outlineLevel="0" collapsed="false">
      <c r="A10" s="26"/>
      <c r="B10" s="27" t="s">
        <v>25</v>
      </c>
      <c r="C10" s="28" t="n">
        <v>36892</v>
      </c>
      <c r="D10" s="29" t="s">
        <v>26</v>
      </c>
      <c r="E10" s="30" t="s">
        <v>27</v>
      </c>
      <c r="F10" s="31" t="s">
        <v>28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</row>
    <row r="11" customFormat="false" ht="15.75" hidden="false" customHeight="false" outlineLevel="0" collapsed="false">
      <c r="A11" s="32"/>
      <c r="B11" s="33" t="s">
        <v>29</v>
      </c>
      <c r="C11" s="34" t="n">
        <v>1</v>
      </c>
      <c r="D11" s="35"/>
      <c r="E11" s="36"/>
      <c r="F11" s="37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</row>
    <row r="12" customFormat="false" ht="15.75" hidden="false" customHeight="false" outlineLevel="0" collapsed="false">
      <c r="A12" s="39"/>
      <c r="B12" s="40" t="s">
        <v>30</v>
      </c>
      <c r="C12" s="41" t="n">
        <v>1</v>
      </c>
      <c r="D12" s="42"/>
      <c r="E12" s="43"/>
      <c r="F12" s="44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</row>
    <row r="13" customFormat="false" ht="15.75" hidden="false" customHeight="false" outlineLevel="0" collapsed="false">
      <c r="A13" s="39"/>
      <c r="B13" s="40" t="s">
        <v>31</v>
      </c>
      <c r="C13" s="41" t="n">
        <v>1</v>
      </c>
      <c r="D13" s="42"/>
      <c r="E13" s="43"/>
      <c r="F13" s="44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</row>
    <row r="14" customFormat="false" ht="15.75" hidden="false" customHeight="false" outlineLevel="0" collapsed="false">
      <c r="A14" s="39"/>
      <c r="B14" s="40" t="s">
        <v>32</v>
      </c>
      <c r="C14" s="45" t="n">
        <f aca="false">SUM(C12:C13)</f>
        <v>2</v>
      </c>
      <c r="D14" s="42"/>
      <c r="E14" s="43" t="n">
        <f aca="false">+'2000 Budget'!O11</f>
        <v>0</v>
      </c>
      <c r="F14" s="44" t="n">
        <f aca="false">+D14-E14</f>
        <v>0</v>
      </c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</row>
    <row r="15" customFormat="false" ht="15.75" hidden="false" customHeight="false" outlineLevel="0" collapsed="false">
      <c r="A15" s="39"/>
      <c r="B15" s="40" t="s">
        <v>33</v>
      </c>
      <c r="C15" s="41" t="n">
        <v>1</v>
      </c>
      <c r="D15" s="42" t="n">
        <f aca="false">'2000 Forecast'!K12</f>
        <v>0</v>
      </c>
      <c r="E15" s="43" t="n">
        <f aca="false">+'2000 Budget'!O12</f>
        <v>0</v>
      </c>
      <c r="F15" s="44" t="n">
        <f aca="false">+D15-E15</f>
        <v>0</v>
      </c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</row>
    <row r="16" customFormat="false" ht="15.75" hidden="false" customHeight="false" outlineLevel="0" collapsed="false">
      <c r="A16" s="39"/>
      <c r="B16" s="40" t="s">
        <v>34</v>
      </c>
      <c r="C16" s="41" t="n">
        <v>1</v>
      </c>
      <c r="D16" s="42" t="n">
        <f aca="false">'2000 Forecast'!K13</f>
        <v>0</v>
      </c>
      <c r="E16" s="43" t="n">
        <f aca="false">+'2000 Budget'!O13</f>
        <v>0</v>
      </c>
      <c r="F16" s="44" t="n">
        <f aca="false">+D16-E16</f>
        <v>0</v>
      </c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  <c r="IV16" s="38"/>
      <c r="IW16" s="38"/>
    </row>
    <row r="17" customFormat="false" ht="15.75" hidden="false" customHeight="false" outlineLevel="0" collapsed="false">
      <c r="A17" s="39"/>
      <c r="B17" s="40" t="s">
        <v>13</v>
      </c>
      <c r="C17" s="41" t="n">
        <v>1</v>
      </c>
      <c r="D17" s="42" t="n">
        <f aca="false">'2000 Forecast'!K14</f>
        <v>0</v>
      </c>
      <c r="E17" s="43" t="n">
        <f aca="false">+'2000 Budget'!O14</f>
        <v>0</v>
      </c>
      <c r="F17" s="44" t="n">
        <f aca="false">+D17-E17</f>
        <v>0</v>
      </c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</row>
    <row r="18" customFormat="false" ht="15.75" hidden="false" customHeight="false" outlineLevel="0" collapsed="false">
      <c r="A18" s="39"/>
      <c r="B18" s="40" t="s">
        <v>35</v>
      </c>
      <c r="C18" s="41" t="n">
        <v>1</v>
      </c>
      <c r="D18" s="42" t="n">
        <f aca="false">'2000 Forecast'!K15</f>
        <v>0</v>
      </c>
      <c r="E18" s="43" t="n">
        <f aca="false">+'2000 Budget'!O15</f>
        <v>0</v>
      </c>
      <c r="F18" s="44" t="n">
        <f aca="false">+D18-E18</f>
        <v>0</v>
      </c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  <c r="IW18" s="38"/>
    </row>
    <row r="19" customFormat="false" ht="15.75" hidden="false" customHeight="false" outlineLevel="0" collapsed="false">
      <c r="A19" s="39"/>
      <c r="B19" s="40" t="s">
        <v>36</v>
      </c>
      <c r="C19" s="41" t="n">
        <v>1</v>
      </c>
      <c r="D19" s="42"/>
      <c r="E19" s="43"/>
      <c r="F19" s="44" t="n">
        <f aca="false">+D19-E19</f>
        <v>0</v>
      </c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</row>
    <row r="20" customFormat="false" ht="15.75" hidden="false" customHeight="false" outlineLevel="0" collapsed="false">
      <c r="A20" s="39"/>
      <c r="B20" s="40" t="s">
        <v>37</v>
      </c>
      <c r="C20" s="41" t="n">
        <v>1</v>
      </c>
      <c r="D20" s="42" t="n">
        <f aca="false">'2000 Forecast'!K16</f>
        <v>0</v>
      </c>
      <c r="E20" s="43" t="n">
        <f aca="false">+'2000 Forecast'!O16</f>
        <v>0</v>
      </c>
      <c r="F20" s="44" t="n">
        <f aca="false">+D20-E20</f>
        <v>0</v>
      </c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</row>
    <row r="21" customFormat="false" ht="15.75" hidden="false" customHeight="false" outlineLevel="0" collapsed="false">
      <c r="A21" s="39"/>
      <c r="B21" s="40" t="s">
        <v>38</v>
      </c>
      <c r="C21" s="41" t="n">
        <v>1</v>
      </c>
      <c r="D21" s="42" t="n">
        <f aca="false">'2000 Forecast'!K17</f>
        <v>0</v>
      </c>
      <c r="E21" s="43" t="n">
        <f aca="false">+'2000 Forecast'!O17</f>
        <v>0</v>
      </c>
      <c r="F21" s="44" t="n">
        <f aca="false">+D21-E21</f>
        <v>0</v>
      </c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  <c r="IV21" s="38"/>
      <c r="IW21" s="38"/>
    </row>
    <row r="22" customFormat="false" ht="15.75" hidden="false" customHeight="false" outlineLevel="0" collapsed="false">
      <c r="A22" s="39"/>
      <c r="B22" s="40" t="s">
        <v>39</v>
      </c>
      <c r="C22" s="45" t="e">
        <f aca="false">#REF!+#REF!+#REF!+#REF!+#REF!+#REF!+#REF!+C11+C14+SUM(C15:C21)</f>
        <v>#REF!</v>
      </c>
      <c r="D22" s="42" t="n">
        <f aca="false">'2000 Forecast'!K18</f>
        <v>0</v>
      </c>
      <c r="E22" s="43" t="n">
        <f aca="false">+'2000 Forecast'!O18</f>
        <v>0</v>
      </c>
      <c r="F22" s="44" t="n">
        <f aca="false">+D22-E22</f>
        <v>0</v>
      </c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  <c r="IV22" s="38"/>
      <c r="IW22" s="38"/>
    </row>
    <row r="23" customFormat="false" ht="15.75" hidden="false" customHeight="false" outlineLevel="0" collapsed="false">
      <c r="A23" s="39"/>
      <c r="B23" s="40" t="s">
        <v>40</v>
      </c>
      <c r="C23" s="45"/>
      <c r="D23" s="42" t="n">
        <f aca="false">'2000 Forecast'!K20</f>
        <v>0</v>
      </c>
      <c r="E23" s="43" t="n">
        <f aca="false">+'2000 Budget'!O20</f>
        <v>0</v>
      </c>
      <c r="F23" s="44" t="n">
        <f aca="false">+D23-E23</f>
        <v>0</v>
      </c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  <c r="IV23" s="38"/>
      <c r="IW23" s="38"/>
    </row>
    <row r="24" customFormat="false" ht="15.75" hidden="false" customHeight="false" outlineLevel="0" collapsed="false">
      <c r="A24" s="46"/>
      <c r="B24" s="47" t="s">
        <v>41</v>
      </c>
      <c r="C24" s="48" t="e">
        <f aca="false">SUM(#REF!)</f>
        <v>#REF!</v>
      </c>
      <c r="D24" s="49" t="n">
        <f aca="false">SUM(D11:D23)</f>
        <v>0</v>
      </c>
      <c r="E24" s="50" t="n">
        <f aca="false">SUM(E11:E23)</f>
        <v>0</v>
      </c>
      <c r="F24" s="51" t="n">
        <f aca="false">SUM(F11:F23)</f>
        <v>0</v>
      </c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</row>
    <row r="25" customFormat="false" ht="15.75" hidden="false" customHeight="false" outlineLevel="0" collapsed="false">
      <c r="A25" s="39"/>
      <c r="B25" s="40" t="s">
        <v>40</v>
      </c>
      <c r="C25" s="41" t="n">
        <v>1</v>
      </c>
      <c r="D25" s="42" t="n">
        <f aca="false">+D23</f>
        <v>0</v>
      </c>
      <c r="E25" s="43"/>
      <c r="F25" s="44" t="n">
        <v>0</v>
      </c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</row>
    <row r="26" customFormat="false" ht="15.75" hidden="false" customHeight="false" outlineLevel="0" collapsed="false">
      <c r="A26" s="39"/>
      <c r="B26" s="40" t="s">
        <v>13</v>
      </c>
      <c r="C26" s="41"/>
      <c r="D26" s="42" t="n">
        <f aca="false">+D17</f>
        <v>0</v>
      </c>
      <c r="E26" s="43" t="n">
        <f aca="false">E17</f>
        <v>0</v>
      </c>
      <c r="F26" s="44" t="n">
        <v>0</v>
      </c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  <c r="IW26" s="38"/>
    </row>
    <row r="27" customFormat="false" ht="15.75" hidden="false" customHeight="false" outlineLevel="0" collapsed="false">
      <c r="A27" s="39"/>
      <c r="B27" s="40" t="s">
        <v>35</v>
      </c>
      <c r="C27" s="41"/>
      <c r="D27" s="42" t="n">
        <f aca="false">+D18</f>
        <v>0</v>
      </c>
      <c r="E27" s="43" t="n">
        <f aca="false">E18</f>
        <v>0</v>
      </c>
      <c r="F27" s="44" t="n">
        <v>0</v>
      </c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  <c r="IW27" s="38"/>
    </row>
    <row r="28" customFormat="false" ht="15.75" hidden="false" customHeight="false" outlineLevel="0" collapsed="false">
      <c r="A28" s="52"/>
      <c r="B28" s="53" t="s">
        <v>42</v>
      </c>
      <c r="C28" s="54"/>
      <c r="D28" s="55"/>
      <c r="E28" s="56"/>
      <c r="F28" s="54" t="n">
        <f aca="false">+D28-E28</f>
        <v>0</v>
      </c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  <c r="IR28" s="57"/>
      <c r="IS28" s="57"/>
      <c r="IT28" s="57"/>
      <c r="IU28" s="57"/>
      <c r="IV28" s="57"/>
      <c r="IW28" s="57"/>
    </row>
    <row r="29" customFormat="false" ht="16.5" hidden="false" customHeight="false" outlineLevel="0" collapsed="false">
      <c r="A29" s="58"/>
      <c r="B29" s="59" t="s">
        <v>43</v>
      </c>
      <c r="C29" s="60" t="e">
        <f aca="false">C24+C22+C25</f>
        <v>#REF!</v>
      </c>
      <c r="D29" s="61" t="n">
        <f aca="false">+D24-D25-D26-D27-D28</f>
        <v>0</v>
      </c>
      <c r="E29" s="62" t="n">
        <f aca="false">+E24-E25-E26-E27-E28</f>
        <v>0</v>
      </c>
      <c r="F29" s="60" t="n">
        <f aca="false">+F24-F25-F26-F27-F28</f>
        <v>0</v>
      </c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  <c r="IR29" s="57"/>
      <c r="IS29" s="57"/>
      <c r="IT29" s="57"/>
      <c r="IU29" s="57"/>
      <c r="IV29" s="57"/>
      <c r="IW29" s="57"/>
    </row>
    <row r="30" customFormat="false" ht="16.5" hidden="false" customHeight="false" outlineLevel="0" collapsed="false">
      <c r="A30" s="63"/>
      <c r="B30" s="63"/>
      <c r="C30" s="64"/>
      <c r="D30" s="65"/>
      <c r="E30" s="65"/>
      <c r="F30" s="65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66"/>
      <c r="CQ30" s="66"/>
      <c r="CR30" s="66"/>
      <c r="CS30" s="66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66"/>
      <c r="GL30" s="66"/>
      <c r="GM30" s="66"/>
      <c r="GN30" s="66"/>
      <c r="GO30" s="66"/>
      <c r="GP30" s="66"/>
      <c r="GQ30" s="66"/>
      <c r="GR30" s="66"/>
      <c r="GS30" s="66"/>
      <c r="GT30" s="66"/>
      <c r="GU30" s="66"/>
      <c r="GV30" s="66"/>
      <c r="GW30" s="66"/>
      <c r="GX30" s="66"/>
      <c r="GY30" s="66"/>
      <c r="GZ30" s="66"/>
      <c r="HA30" s="66"/>
      <c r="HB30" s="66"/>
      <c r="HC30" s="66"/>
      <c r="HD30" s="66"/>
      <c r="HE30" s="66"/>
      <c r="HF30" s="66"/>
      <c r="HG30" s="66"/>
      <c r="HH30" s="66"/>
      <c r="HI30" s="66"/>
      <c r="HJ30" s="66"/>
      <c r="HK30" s="66"/>
      <c r="HL30" s="66"/>
      <c r="HM30" s="66"/>
      <c r="HN30" s="66"/>
      <c r="HO30" s="66"/>
      <c r="HP30" s="66"/>
      <c r="HQ30" s="66"/>
      <c r="HR30" s="66"/>
      <c r="HS30" s="66"/>
      <c r="HT30" s="66"/>
      <c r="HU30" s="66"/>
      <c r="HV30" s="66"/>
      <c r="HW30" s="66"/>
      <c r="HX30" s="66"/>
      <c r="HY30" s="66"/>
      <c r="HZ30" s="66"/>
      <c r="IA30" s="66"/>
      <c r="IB30" s="66"/>
      <c r="IC30" s="66"/>
      <c r="ID30" s="66"/>
      <c r="IE30" s="66"/>
      <c r="IF30" s="66"/>
      <c r="IG30" s="66"/>
      <c r="IH30" s="66"/>
      <c r="II30" s="66"/>
      <c r="IJ30" s="66"/>
      <c r="IK30" s="66"/>
      <c r="IL30" s="66"/>
      <c r="IM30" s="66"/>
      <c r="IN30" s="66"/>
      <c r="IO30" s="66"/>
      <c r="IP30" s="66"/>
      <c r="IQ30" s="66"/>
      <c r="IR30" s="66"/>
      <c r="IS30" s="66"/>
      <c r="IT30" s="66"/>
      <c r="IU30" s="66"/>
      <c r="IV30" s="66"/>
      <c r="IW30" s="66"/>
    </row>
    <row r="31" customFormat="false" ht="15.75" hidden="false" customHeight="false" outlineLevel="0" collapsed="false">
      <c r="A31" s="67" t="s">
        <v>44</v>
      </c>
      <c r="B31" s="68"/>
      <c r="C31" s="69"/>
      <c r="D31" s="24" t="s">
        <v>24</v>
      </c>
      <c r="E31" s="24"/>
      <c r="F31" s="24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70"/>
      <c r="IV31" s="70"/>
      <c r="IW31" s="70"/>
    </row>
    <row r="32" customFormat="false" ht="16.5" hidden="false" customHeight="false" outlineLevel="0" collapsed="false">
      <c r="A32" s="26" t="s">
        <v>45</v>
      </c>
      <c r="B32" s="71" t="s">
        <v>46</v>
      </c>
      <c r="C32" s="72"/>
      <c r="D32" s="73" t="s">
        <v>47</v>
      </c>
      <c r="E32" s="74" t="s">
        <v>48</v>
      </c>
      <c r="F32" s="75" t="s">
        <v>28</v>
      </c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70"/>
      <c r="IV32" s="70"/>
      <c r="IW32" s="70"/>
    </row>
    <row r="33" customFormat="false" ht="12.75" hidden="false" customHeight="false" outlineLevel="0" collapsed="false">
      <c r="A33" s="76" t="s">
        <v>49</v>
      </c>
      <c r="B33" s="77" t="s">
        <v>50</v>
      </c>
      <c r="C33" s="78"/>
      <c r="D33" s="79" t="n">
        <f aca="false">'2000 Forecast'!P26</f>
        <v>0</v>
      </c>
      <c r="E33" s="80" t="n">
        <f aca="false">'2000 Budget'!P26</f>
        <v>0</v>
      </c>
      <c r="F33" s="81" t="n">
        <f aca="false">+E33-D33</f>
        <v>0</v>
      </c>
    </row>
    <row r="34" customFormat="false" ht="12.75" hidden="false" customHeight="false" outlineLevel="0" collapsed="false">
      <c r="A34" s="76" t="s">
        <v>49</v>
      </c>
      <c r="B34" s="77" t="s">
        <v>51</v>
      </c>
      <c r="C34" s="78"/>
      <c r="D34" s="79"/>
      <c r="E34" s="82"/>
      <c r="F34" s="81" t="n">
        <f aca="false">+D34-E34</f>
        <v>0</v>
      </c>
    </row>
    <row r="35" customFormat="false" ht="12.75" hidden="false" customHeight="false" outlineLevel="0" collapsed="false">
      <c r="A35" s="83"/>
      <c r="B35" s="84" t="s">
        <v>52</v>
      </c>
      <c r="C35" s="85"/>
      <c r="D35" s="86" t="n">
        <f aca="false">SUM(D33:D34)</f>
        <v>0</v>
      </c>
      <c r="E35" s="87" t="n">
        <f aca="false">SUM(E33:E34)</f>
        <v>0</v>
      </c>
      <c r="F35" s="88" t="n">
        <f aca="false">SUM(F33:F34)</f>
        <v>0</v>
      </c>
    </row>
    <row r="36" customFormat="false" ht="12.75" hidden="false" customHeight="false" outlineLevel="0" collapsed="false">
      <c r="A36" s="83" t="s">
        <v>53</v>
      </c>
      <c r="B36" s="89" t="s">
        <v>54</v>
      </c>
      <c r="C36" s="85"/>
      <c r="D36" s="90" t="n">
        <f aca="false">'2000 Forecast'!P29+'2000 Forecast'!P30+'2000 Forecast'!P31</f>
        <v>0</v>
      </c>
      <c r="E36" s="91" t="n">
        <f aca="false">+'2000 Budget'!P29</f>
        <v>0</v>
      </c>
      <c r="F36" s="92" t="n">
        <f aca="false">+E36-D36</f>
        <v>0</v>
      </c>
    </row>
    <row r="37" customFormat="false" ht="12.75" hidden="false" customHeight="false" outlineLevel="0" collapsed="false">
      <c r="A37" s="83" t="s">
        <v>55</v>
      </c>
      <c r="B37" s="93" t="s">
        <v>56</v>
      </c>
      <c r="C37" s="85"/>
      <c r="D37" s="90" t="n">
        <f aca="false">+'2000 Forecast'!P33</f>
        <v>0</v>
      </c>
      <c r="E37" s="91" t="n">
        <f aca="false">+'2000 Budget'!P30</f>
        <v>0</v>
      </c>
      <c r="F37" s="92" t="n">
        <f aca="false">+E37-D37</f>
        <v>0</v>
      </c>
    </row>
    <row r="38" customFormat="false" ht="12.75" hidden="false" customHeight="false" outlineLevel="0" collapsed="false">
      <c r="A38" s="83"/>
      <c r="B38" s="94" t="s">
        <v>57</v>
      </c>
      <c r="C38" s="85"/>
      <c r="D38" s="86" t="n">
        <f aca="false">SUM(D36:D37)</f>
        <v>0</v>
      </c>
      <c r="E38" s="87" t="n">
        <f aca="false">SUM(E36:E37)</f>
        <v>0</v>
      </c>
      <c r="F38" s="88" t="n">
        <f aca="false">SUM(F36:F37)</f>
        <v>0</v>
      </c>
    </row>
    <row r="39" customFormat="false" ht="12.75" hidden="false" customHeight="false" outlineLevel="0" collapsed="false">
      <c r="A39" s="76" t="s">
        <v>58</v>
      </c>
      <c r="B39" s="95" t="s">
        <v>59</v>
      </c>
      <c r="C39" s="96"/>
      <c r="D39" s="79" t="n">
        <f aca="false">'2000 Forecast'!P35+'2000 Forecast'!P36</f>
        <v>0</v>
      </c>
      <c r="E39" s="82" t="n">
        <f aca="false">+'2000 Budget'!P32</f>
        <v>0</v>
      </c>
      <c r="F39" s="81" t="n">
        <f aca="false">+E39-D39</f>
        <v>0</v>
      </c>
    </row>
    <row r="40" customFormat="false" ht="12.75" hidden="false" customHeight="false" outlineLevel="0" collapsed="false">
      <c r="A40" s="76" t="s">
        <v>60</v>
      </c>
      <c r="B40" s="95" t="s">
        <v>61</v>
      </c>
      <c r="C40" s="96"/>
      <c r="D40" s="79" t="n">
        <f aca="false">'2000 Forecast'!P37</f>
        <v>0</v>
      </c>
      <c r="E40" s="82" t="n">
        <f aca="false">+'2000 Budget'!P33</f>
        <v>0</v>
      </c>
      <c r="F40" s="81" t="n">
        <f aca="false">+E40-D40</f>
        <v>0</v>
      </c>
    </row>
    <row r="41" customFormat="false" ht="12.75" hidden="false" customHeight="false" outlineLevel="0" collapsed="false">
      <c r="A41" s="76" t="s">
        <v>58</v>
      </c>
      <c r="B41" s="95" t="s">
        <v>62</v>
      </c>
      <c r="C41" s="96"/>
      <c r="D41" s="79" t="n">
        <f aca="false">+'2000 Forecast'!P38</f>
        <v>0</v>
      </c>
      <c r="E41" s="82" t="n">
        <f aca="false">+'2000 Budget'!P34</f>
        <v>0</v>
      </c>
      <c r="F41" s="81" t="n">
        <f aca="false">+E41-D41</f>
        <v>0</v>
      </c>
    </row>
    <row r="42" customFormat="false" ht="12.75" hidden="false" customHeight="false" outlineLevel="0" collapsed="false">
      <c r="A42" s="76" t="s">
        <v>63</v>
      </c>
      <c r="B42" s="95" t="s">
        <v>64</v>
      </c>
      <c r="C42" s="96"/>
      <c r="D42" s="79" t="n">
        <f aca="false">+'2000 Forecast'!P39</f>
        <v>0</v>
      </c>
      <c r="E42" s="82" t="n">
        <f aca="false">+'2000 Budget'!P35</f>
        <v>0</v>
      </c>
      <c r="F42" s="81" t="n">
        <f aca="false">+E42-D42</f>
        <v>0</v>
      </c>
    </row>
    <row r="43" customFormat="false" ht="12.75" hidden="false" customHeight="false" outlineLevel="0" collapsed="false">
      <c r="A43" s="76" t="s">
        <v>65</v>
      </c>
      <c r="B43" s="95" t="s">
        <v>66</v>
      </c>
      <c r="C43" s="96"/>
      <c r="D43" s="79" t="n">
        <f aca="false">+'2000 Forecast'!P40</f>
        <v>0</v>
      </c>
      <c r="E43" s="82" t="n">
        <f aca="false">+'2000 Budget'!P36</f>
        <v>0</v>
      </c>
      <c r="F43" s="81" t="n">
        <f aca="false">+E43-D43</f>
        <v>0</v>
      </c>
    </row>
    <row r="44" customFormat="false" ht="12.75" hidden="false" customHeight="false" outlineLevel="0" collapsed="false">
      <c r="A44" s="97" t="s">
        <v>67</v>
      </c>
      <c r="B44" s="95" t="s">
        <v>68</v>
      </c>
      <c r="C44" s="96"/>
      <c r="D44" s="79" t="n">
        <f aca="false">+'2000 Forecast'!P41</f>
        <v>0</v>
      </c>
      <c r="E44" s="82" t="n">
        <f aca="false">+'2000 Budget'!P37</f>
        <v>0</v>
      </c>
      <c r="F44" s="81" t="n">
        <f aca="false">+E44-D44</f>
        <v>0</v>
      </c>
    </row>
    <row r="45" customFormat="false" ht="12.75" hidden="false" customHeight="false" outlineLevel="0" collapsed="false">
      <c r="A45" s="76" t="s">
        <v>69</v>
      </c>
      <c r="B45" s="95" t="s">
        <v>70</v>
      </c>
      <c r="C45" s="96"/>
      <c r="D45" s="79" t="n">
        <f aca="false">+'2000 Forecast'!P42</f>
        <v>0</v>
      </c>
      <c r="E45" s="82" t="n">
        <f aca="false">+'2000 Budget'!P38</f>
        <v>0</v>
      </c>
      <c r="F45" s="81" t="n">
        <f aca="false">+E45-D45</f>
        <v>0</v>
      </c>
    </row>
    <row r="46" customFormat="false" ht="12.75" hidden="false" customHeight="false" outlineLevel="0" collapsed="false">
      <c r="A46" s="83"/>
      <c r="B46" s="94" t="s">
        <v>71</v>
      </c>
      <c r="C46" s="85"/>
      <c r="D46" s="86" t="n">
        <f aca="false">SUM(D39:D45)</f>
        <v>0</v>
      </c>
      <c r="E46" s="87" t="n">
        <f aca="false">SUM(E39:E45)</f>
        <v>0</v>
      </c>
      <c r="F46" s="88" t="n">
        <f aca="false">SUM(F39:F45)</f>
        <v>0</v>
      </c>
    </row>
    <row r="47" customFormat="false" ht="12.75" hidden="false" customHeight="false" outlineLevel="0" collapsed="false">
      <c r="A47" s="76" t="s">
        <v>65</v>
      </c>
      <c r="B47" s="95" t="s">
        <v>72</v>
      </c>
      <c r="C47" s="96"/>
      <c r="D47" s="79" t="e">
        <f aca="false">+'2000 Forecast'!P44</f>
        <v>#NAME?</v>
      </c>
      <c r="E47" s="82" t="n">
        <f aca="false">+'2000 Budget'!P40</f>
        <v>0</v>
      </c>
      <c r="F47" s="81" t="e">
        <f aca="false">+E47-D47</f>
        <v>#NAME?</v>
      </c>
    </row>
    <row r="48" customFormat="false" ht="12.75" hidden="false" customHeight="false" outlineLevel="0" collapsed="false">
      <c r="A48" s="76" t="s">
        <v>73</v>
      </c>
      <c r="B48" s="95" t="s">
        <v>74</v>
      </c>
      <c r="C48" s="96"/>
      <c r="D48" s="79" t="e">
        <f aca="false">+'2000 Forecast'!P45</f>
        <v>#NAME?</v>
      </c>
      <c r="E48" s="82" t="n">
        <f aca="false">+'2000 Budget'!P41</f>
        <v>0</v>
      </c>
      <c r="F48" s="81" t="e">
        <f aca="false">+E48-D48</f>
        <v>#NAME?</v>
      </c>
    </row>
    <row r="49" customFormat="false" ht="12.75" hidden="false" customHeight="false" outlineLevel="0" collapsed="false">
      <c r="A49" s="76" t="s">
        <v>73</v>
      </c>
      <c r="B49" s="95" t="s">
        <v>75</v>
      </c>
      <c r="C49" s="96"/>
      <c r="D49" s="79" t="e">
        <f aca="false">+'2000 Forecast'!P46</f>
        <v>#NAME?</v>
      </c>
      <c r="E49" s="82" t="n">
        <f aca="false">+'2000 Budget'!P42</f>
        <v>0</v>
      </c>
      <c r="F49" s="81" t="e">
        <f aca="false">+E49-D49</f>
        <v>#NAME?</v>
      </c>
    </row>
    <row r="50" customFormat="false" ht="12.75" hidden="false" customHeight="false" outlineLevel="0" collapsed="false">
      <c r="A50" s="76" t="s">
        <v>73</v>
      </c>
      <c r="B50" s="95" t="s">
        <v>76</v>
      </c>
      <c r="C50" s="96"/>
      <c r="D50" s="79" t="e">
        <f aca="false">+'2000 Forecast'!P47</f>
        <v>#NAME?</v>
      </c>
      <c r="E50" s="82" t="n">
        <f aca="false">+'2000 Budget'!P43</f>
        <v>0</v>
      </c>
      <c r="F50" s="81" t="e">
        <f aca="false">+E50-D50</f>
        <v>#NAME?</v>
      </c>
    </row>
    <row r="51" customFormat="false" ht="12.75" hidden="false" customHeight="false" outlineLevel="0" collapsed="false">
      <c r="A51" s="76" t="s">
        <v>65</v>
      </c>
      <c r="B51" s="95" t="s">
        <v>77</v>
      </c>
      <c r="C51" s="96"/>
      <c r="D51" s="79" t="e">
        <f aca="false">+'2000 Forecast'!P48</f>
        <v>#NAME?</v>
      </c>
      <c r="E51" s="82" t="n">
        <f aca="false">+'2000 Budget'!P44</f>
        <v>0</v>
      </c>
      <c r="F51" s="81" t="e">
        <f aca="false">+E51-D51</f>
        <v>#NAME?</v>
      </c>
    </row>
    <row r="52" customFormat="false" ht="12.75" hidden="false" customHeight="false" outlineLevel="0" collapsed="false">
      <c r="A52" s="76" t="s">
        <v>73</v>
      </c>
      <c r="B52" s="95" t="s">
        <v>78</v>
      </c>
      <c r="C52" s="96"/>
      <c r="D52" s="79" t="e">
        <f aca="false">+'2000 Forecast'!P49</f>
        <v>#NAME?</v>
      </c>
      <c r="E52" s="82" t="n">
        <f aca="false">+'2000 Budget'!P45</f>
        <v>0</v>
      </c>
      <c r="F52" s="81" t="e">
        <f aca="false">+E52-D52</f>
        <v>#NAME?</v>
      </c>
    </row>
    <row r="53" customFormat="false" ht="12.75" hidden="false" customHeight="false" outlineLevel="0" collapsed="false">
      <c r="A53" s="83"/>
      <c r="B53" s="94" t="s">
        <v>79</v>
      </c>
      <c r="C53" s="85"/>
      <c r="D53" s="86" t="e">
        <f aca="false">SUM(D47:D52)</f>
        <v>#NAME?</v>
      </c>
      <c r="E53" s="87" t="n">
        <f aca="false">SUM(E47:E52)</f>
        <v>0</v>
      </c>
      <c r="F53" s="88" t="e">
        <f aca="false">SUM(F47:F52)</f>
        <v>#NAME?</v>
      </c>
    </row>
    <row r="54" customFormat="false" ht="12.75" hidden="false" customHeight="false" outlineLevel="0" collapsed="false">
      <c r="A54" s="76" t="s">
        <v>80</v>
      </c>
      <c r="B54" s="95" t="s">
        <v>81</v>
      </c>
      <c r="C54" s="96"/>
      <c r="D54" s="79" t="n">
        <f aca="false">+'2000 Forecast'!P51+'2000 Forecast'!P52</f>
        <v>0</v>
      </c>
      <c r="E54" s="82" t="n">
        <f aca="false">+'2000 Budget'!P47</f>
        <v>0</v>
      </c>
      <c r="F54" s="81" t="n">
        <f aca="false">+E54-D54</f>
        <v>0</v>
      </c>
    </row>
    <row r="55" customFormat="false" ht="12.75" hidden="false" customHeight="false" outlineLevel="0" collapsed="false">
      <c r="A55" s="76" t="s">
        <v>82</v>
      </c>
      <c r="B55" s="95" t="s">
        <v>83</v>
      </c>
      <c r="C55" s="96"/>
      <c r="D55" s="79" t="n">
        <f aca="false">+'2000 Forecast'!P53</f>
        <v>0</v>
      </c>
      <c r="E55" s="82" t="n">
        <f aca="false">+'2000 Budget'!P48</f>
        <v>0</v>
      </c>
      <c r="F55" s="81" t="n">
        <f aca="false">+E55-D55</f>
        <v>0</v>
      </c>
    </row>
    <row r="56" customFormat="false" ht="12.75" hidden="false" customHeight="false" outlineLevel="0" collapsed="false">
      <c r="A56" s="76" t="s">
        <v>80</v>
      </c>
      <c r="B56" s="95" t="s">
        <v>84</v>
      </c>
      <c r="C56" s="96"/>
      <c r="D56" s="79" t="n">
        <f aca="false">+'2000 Forecast'!P54+'2000 Forecast'!P55+'2000 Forecast'!P56</f>
        <v>0</v>
      </c>
      <c r="E56" s="82" t="n">
        <f aca="false">+'2000 Budget'!P49</f>
        <v>0</v>
      </c>
      <c r="F56" s="81" t="n">
        <f aca="false">+E56-D56</f>
        <v>0</v>
      </c>
    </row>
    <row r="57" customFormat="false" ht="12.75" hidden="false" customHeight="false" outlineLevel="0" collapsed="false">
      <c r="A57" s="83"/>
      <c r="B57" s="94" t="s">
        <v>85</v>
      </c>
      <c r="C57" s="85"/>
      <c r="D57" s="86" t="n">
        <f aca="false">SUM(D54:D56)</f>
        <v>0</v>
      </c>
      <c r="E57" s="87" t="n">
        <f aca="false">SUM(E54:E56)</f>
        <v>0</v>
      </c>
      <c r="F57" s="88" t="n">
        <f aca="false">SUM(F54:F56)</f>
        <v>0</v>
      </c>
    </row>
    <row r="58" customFormat="false" ht="12.75" hidden="false" customHeight="false" outlineLevel="0" collapsed="false">
      <c r="A58" s="76" t="s">
        <v>86</v>
      </c>
      <c r="B58" s="95" t="s">
        <v>87</v>
      </c>
      <c r="C58" s="96"/>
      <c r="D58" s="79" t="n">
        <f aca="false">+'2000 Forecast'!P58</f>
        <v>0</v>
      </c>
      <c r="E58" s="82" t="n">
        <f aca="false">+'2000 Budget'!P51</f>
        <v>0</v>
      </c>
      <c r="F58" s="81" t="n">
        <f aca="false">+E58-D58</f>
        <v>0</v>
      </c>
    </row>
    <row r="59" customFormat="false" ht="12.75" hidden="false" customHeight="false" outlineLevel="0" collapsed="false">
      <c r="A59" s="76" t="s">
        <v>88</v>
      </c>
      <c r="B59" s="95" t="s">
        <v>89</v>
      </c>
      <c r="C59" s="96"/>
      <c r="D59" s="79" t="n">
        <f aca="false">+'2000 Forecast'!P59</f>
        <v>0</v>
      </c>
      <c r="E59" s="82" t="n">
        <f aca="false">+'2000 Budget'!P52</f>
        <v>0</v>
      </c>
      <c r="F59" s="81" t="n">
        <f aca="false">+E59-D59</f>
        <v>0</v>
      </c>
    </row>
    <row r="60" customFormat="false" ht="12.75" hidden="false" customHeight="false" outlineLevel="0" collapsed="false">
      <c r="A60" s="76" t="s">
        <v>90</v>
      </c>
      <c r="B60" s="95" t="s">
        <v>91</v>
      </c>
      <c r="C60" s="96"/>
      <c r="D60" s="79" t="n">
        <f aca="false">+'2000 Forecast'!P60</f>
        <v>0</v>
      </c>
      <c r="E60" s="82" t="n">
        <f aca="false">+'2000 Budget'!P53</f>
        <v>0</v>
      </c>
      <c r="F60" s="81" t="n">
        <f aca="false">+E60-D60</f>
        <v>0</v>
      </c>
    </row>
    <row r="61" customFormat="false" ht="12.75" hidden="false" customHeight="false" outlineLevel="0" collapsed="false">
      <c r="A61" s="76" t="s">
        <v>92</v>
      </c>
      <c r="B61" s="95" t="s">
        <v>93</v>
      </c>
      <c r="C61" s="96"/>
      <c r="D61" s="79" t="n">
        <f aca="false">+'2000 Forecast'!P61</f>
        <v>0</v>
      </c>
      <c r="E61" s="82" t="n">
        <f aca="false">+'2000 Budget'!P54</f>
        <v>0</v>
      </c>
      <c r="F61" s="81" t="n">
        <f aca="false">+E61-D61</f>
        <v>0</v>
      </c>
    </row>
    <row r="62" customFormat="false" ht="12.75" hidden="false" customHeight="false" outlineLevel="0" collapsed="false">
      <c r="A62" s="76" t="s">
        <v>88</v>
      </c>
      <c r="B62" s="95" t="s">
        <v>94</v>
      </c>
      <c r="C62" s="96"/>
      <c r="D62" s="79" t="n">
        <f aca="false">+'2000 Forecast'!P62</f>
        <v>0</v>
      </c>
      <c r="E62" s="82" t="n">
        <f aca="false">+'2000 Budget'!P55</f>
        <v>0</v>
      </c>
      <c r="F62" s="81" t="n">
        <f aca="false">+E62-D62</f>
        <v>0</v>
      </c>
    </row>
    <row r="63" customFormat="false" ht="12.75" hidden="false" customHeight="false" outlineLevel="0" collapsed="false">
      <c r="A63" s="76" t="s">
        <v>88</v>
      </c>
      <c r="B63" s="95" t="s">
        <v>95</v>
      </c>
      <c r="C63" s="96"/>
      <c r="D63" s="79" t="n">
        <f aca="false">+'2000 Forecast'!P63</f>
        <v>0</v>
      </c>
      <c r="E63" s="82" t="n">
        <f aca="false">+'2000 Budget'!P56</f>
        <v>0</v>
      </c>
      <c r="F63" s="81" t="n">
        <f aca="false">+E63-D63</f>
        <v>0</v>
      </c>
    </row>
    <row r="64" customFormat="false" ht="12.75" hidden="false" customHeight="false" outlineLevel="0" collapsed="false">
      <c r="A64" s="76" t="s">
        <v>90</v>
      </c>
      <c r="B64" s="95" t="s">
        <v>96</v>
      </c>
      <c r="C64" s="96"/>
      <c r="D64" s="79" t="n">
        <f aca="false">+'2000 Forecast'!P64</f>
        <v>0</v>
      </c>
      <c r="E64" s="82" t="n">
        <f aca="false">+'2000 Budget'!P57</f>
        <v>0</v>
      </c>
      <c r="F64" s="81" t="n">
        <f aca="false">+E64-D64</f>
        <v>0</v>
      </c>
    </row>
    <row r="65" customFormat="false" ht="12.75" hidden="false" customHeight="false" outlineLevel="0" collapsed="false">
      <c r="A65" s="83"/>
      <c r="B65" s="94" t="s">
        <v>97</v>
      </c>
      <c r="C65" s="85"/>
      <c r="D65" s="86" t="n">
        <f aca="false">SUM(D58:D64)</f>
        <v>0</v>
      </c>
      <c r="E65" s="87" t="n">
        <f aca="false">SUM(E58:E64)</f>
        <v>0</v>
      </c>
      <c r="F65" s="88" t="n">
        <f aca="false">SUM(F58:F64)</f>
        <v>0</v>
      </c>
    </row>
    <row r="66" customFormat="false" ht="12.75" hidden="false" customHeight="false" outlineLevel="0" collapsed="false">
      <c r="A66" s="76" t="s">
        <v>98</v>
      </c>
      <c r="B66" s="95" t="s">
        <v>99</v>
      </c>
      <c r="C66" s="96"/>
      <c r="D66" s="79" t="n">
        <f aca="false">+'2000 Forecast'!P66</f>
        <v>0</v>
      </c>
      <c r="E66" s="82" t="n">
        <f aca="false">+'2000 Budget'!P59</f>
        <v>0</v>
      </c>
      <c r="F66" s="81" t="n">
        <f aca="false">+E66-D66</f>
        <v>0</v>
      </c>
    </row>
    <row r="67" customFormat="false" ht="12.75" hidden="false" customHeight="false" outlineLevel="0" collapsed="false">
      <c r="A67" s="76" t="s">
        <v>100</v>
      </c>
      <c r="B67" s="95" t="s">
        <v>101</v>
      </c>
      <c r="C67" s="96"/>
      <c r="D67" s="79" t="n">
        <f aca="false">+'2000 Forecast'!P67</f>
        <v>0</v>
      </c>
      <c r="E67" s="82" t="n">
        <f aca="false">+'2000 Budget'!P60</f>
        <v>0</v>
      </c>
      <c r="F67" s="81" t="n">
        <f aca="false">+E67-D67</f>
        <v>0</v>
      </c>
    </row>
    <row r="68" customFormat="false" ht="12.75" hidden="false" customHeight="false" outlineLevel="0" collapsed="false">
      <c r="A68" s="76" t="s">
        <v>100</v>
      </c>
      <c r="B68" s="95" t="s">
        <v>102</v>
      </c>
      <c r="C68" s="96"/>
      <c r="D68" s="79" t="n">
        <f aca="false">+'2000 Forecast'!P68</f>
        <v>0</v>
      </c>
      <c r="E68" s="82" t="n">
        <f aca="false">+'2000 Budget'!P61</f>
        <v>0</v>
      </c>
      <c r="F68" s="81" t="n">
        <f aca="false">+E68-D68</f>
        <v>0</v>
      </c>
    </row>
    <row r="69" customFormat="false" ht="12.75" hidden="false" customHeight="false" outlineLevel="0" collapsed="false">
      <c r="A69" s="76" t="s">
        <v>98</v>
      </c>
      <c r="B69" s="95" t="s">
        <v>103</v>
      </c>
      <c r="C69" s="96"/>
      <c r="D69" s="79" t="n">
        <f aca="false">+'2000 Forecast'!P69</f>
        <v>0</v>
      </c>
      <c r="E69" s="82" t="n">
        <f aca="false">+'2000 Budget'!P62</f>
        <v>0</v>
      </c>
      <c r="F69" s="81" t="n">
        <f aca="false">+E69-D69</f>
        <v>0</v>
      </c>
    </row>
    <row r="70" customFormat="false" ht="12.75" hidden="false" customHeight="false" outlineLevel="0" collapsed="false">
      <c r="A70" s="83"/>
      <c r="B70" s="94" t="s">
        <v>104</v>
      </c>
      <c r="C70" s="85"/>
      <c r="D70" s="86" t="n">
        <f aca="false">SUM(D66:D69)</f>
        <v>0</v>
      </c>
      <c r="E70" s="87" t="n">
        <f aca="false">SUM(E66:E69)</f>
        <v>0</v>
      </c>
      <c r="F70" s="88" t="n">
        <f aca="false">SUM(F66:F69)</f>
        <v>0</v>
      </c>
    </row>
    <row r="71" customFormat="false" ht="12.75" hidden="false" customHeight="false" outlineLevel="0" collapsed="false">
      <c r="A71" s="76" t="s">
        <v>105</v>
      </c>
      <c r="B71" s="98" t="s">
        <v>106</v>
      </c>
      <c r="C71" s="96"/>
      <c r="D71" s="79" t="n">
        <f aca="false">+'2000 Forecast'!P71</f>
        <v>0</v>
      </c>
      <c r="E71" s="82" t="n">
        <f aca="false">+'2000 Budget'!P64</f>
        <v>0</v>
      </c>
      <c r="F71" s="81" t="n">
        <f aca="false">+E71-D71</f>
        <v>0</v>
      </c>
    </row>
    <row r="72" customFormat="false" ht="12.75" hidden="false" customHeight="false" outlineLevel="0" collapsed="false">
      <c r="A72" s="76" t="s">
        <v>107</v>
      </c>
      <c r="B72" s="95" t="s">
        <v>108</v>
      </c>
      <c r="C72" s="96"/>
      <c r="D72" s="79" t="n">
        <f aca="false">+'2000 Forecast'!P72</f>
        <v>0</v>
      </c>
      <c r="E72" s="82" t="n">
        <f aca="false">+'2000 Budget'!P65</f>
        <v>0</v>
      </c>
      <c r="F72" s="81" t="n">
        <f aca="false">+E72-D72</f>
        <v>0</v>
      </c>
    </row>
    <row r="73" customFormat="false" ht="12.75" hidden="false" customHeight="false" outlineLevel="0" collapsed="false">
      <c r="A73" s="76" t="s">
        <v>109</v>
      </c>
      <c r="B73" s="95" t="s">
        <v>110</v>
      </c>
      <c r="C73" s="96"/>
      <c r="D73" s="79" t="n">
        <f aca="false">+'2000 Forecast'!P73</f>
        <v>0</v>
      </c>
      <c r="E73" s="82" t="n">
        <f aca="false">+'2000 Budget'!P66</f>
        <v>0</v>
      </c>
      <c r="F73" s="81" t="n">
        <f aca="false">+E73-D73</f>
        <v>0</v>
      </c>
    </row>
    <row r="74" customFormat="false" ht="12.75" hidden="false" customHeight="false" outlineLevel="0" collapsed="false">
      <c r="A74" s="83"/>
      <c r="B74" s="94" t="s">
        <v>111</v>
      </c>
      <c r="C74" s="85"/>
      <c r="D74" s="86" t="n">
        <f aca="false">SUM(D72:D73)</f>
        <v>0</v>
      </c>
      <c r="E74" s="87" t="n">
        <f aca="false">SUM(E72:E73)</f>
        <v>0</v>
      </c>
      <c r="F74" s="88" t="n">
        <f aca="false">SUM(F72:F73)</f>
        <v>0</v>
      </c>
    </row>
    <row r="75" customFormat="false" ht="12.75" hidden="false" customHeight="false" outlineLevel="0" collapsed="false">
      <c r="A75" s="76" t="s">
        <v>112</v>
      </c>
      <c r="B75" s="95" t="s">
        <v>113</v>
      </c>
      <c r="C75" s="78"/>
      <c r="D75" s="79" t="n">
        <f aca="false">+'2000 Forecast'!P77+'2000 Forecast'!P76+'2000 Forecast'!P75</f>
        <v>0</v>
      </c>
      <c r="E75" s="82" t="n">
        <f aca="false">+'2000 Budget'!P68</f>
        <v>0</v>
      </c>
      <c r="F75" s="81" t="n">
        <f aca="false">+E75-D75</f>
        <v>0</v>
      </c>
    </row>
    <row r="76" customFormat="false" ht="12.75" hidden="false" customHeight="false" outlineLevel="0" collapsed="false">
      <c r="A76" s="76" t="s">
        <v>114</v>
      </c>
      <c r="B76" s="95" t="s">
        <v>115</v>
      </c>
      <c r="C76" s="78"/>
      <c r="D76" s="79" t="n">
        <f aca="false">+'2000 Forecast'!P78</f>
        <v>0</v>
      </c>
      <c r="E76" s="82" t="n">
        <f aca="false">+'2000 Budget'!P69</f>
        <v>0</v>
      </c>
      <c r="F76" s="81" t="n">
        <f aca="false">+E76-D76</f>
        <v>0</v>
      </c>
    </row>
    <row r="77" customFormat="false" ht="12.75" hidden="false" customHeight="false" outlineLevel="0" collapsed="false">
      <c r="A77" s="76" t="s">
        <v>116</v>
      </c>
      <c r="B77" s="95" t="s">
        <v>117</v>
      </c>
      <c r="C77" s="78"/>
      <c r="D77" s="79" t="n">
        <f aca="false">+'2000 Forecast'!P79</f>
        <v>0</v>
      </c>
      <c r="E77" s="82" t="n">
        <f aca="false">+'2000 Budget'!P70</f>
        <v>0</v>
      </c>
      <c r="F77" s="81" t="n">
        <f aca="false">+E77-D77</f>
        <v>0</v>
      </c>
    </row>
    <row r="78" customFormat="false" ht="12.75" hidden="false" customHeight="false" outlineLevel="0" collapsed="false">
      <c r="A78" s="76" t="s">
        <v>118</v>
      </c>
      <c r="B78" s="95" t="s">
        <v>119</v>
      </c>
      <c r="C78" s="78"/>
      <c r="D78" s="79" t="n">
        <f aca="false">+'2000 Forecast'!P80</f>
        <v>0</v>
      </c>
      <c r="E78" s="82" t="n">
        <f aca="false">+'2000 Budget'!P71</f>
        <v>0</v>
      </c>
      <c r="F78" s="81" t="n">
        <f aca="false">+E78-D78</f>
        <v>0</v>
      </c>
    </row>
    <row r="79" customFormat="false" ht="12.75" hidden="false" customHeight="false" outlineLevel="0" collapsed="false">
      <c r="A79" s="76" t="s">
        <v>73</v>
      </c>
      <c r="B79" s="95" t="s">
        <v>120</v>
      </c>
      <c r="C79" s="78"/>
      <c r="D79" s="79"/>
      <c r="E79" s="82"/>
      <c r="F79" s="81" t="n">
        <f aca="false">+E79-D79</f>
        <v>0</v>
      </c>
    </row>
    <row r="80" customFormat="false" ht="12.75" hidden="false" customHeight="false" outlineLevel="0" collapsed="false">
      <c r="A80" s="76" t="s">
        <v>73</v>
      </c>
      <c r="B80" s="95" t="s">
        <v>121</v>
      </c>
      <c r="C80" s="78"/>
      <c r="D80" s="79" t="n">
        <f aca="false">+'2000 Forecast'!P82</f>
        <v>0</v>
      </c>
      <c r="E80" s="82" t="n">
        <f aca="false">+'2000 Budget'!P72</f>
        <v>0</v>
      </c>
      <c r="F80" s="81" t="n">
        <f aca="false">+E80-D80</f>
        <v>0</v>
      </c>
    </row>
    <row r="81" customFormat="false" ht="12.75" hidden="false" customHeight="false" outlineLevel="0" collapsed="false">
      <c r="A81" s="83"/>
      <c r="B81" s="94" t="s">
        <v>122</v>
      </c>
      <c r="C81" s="85"/>
      <c r="D81" s="86" t="e">
        <f aca="false">D35+D38+D46+D53+D57+D65+D70+D71+D74+SUM(D75:D80)</f>
        <v>#NAME?</v>
      </c>
      <c r="E81" s="87" t="n">
        <f aca="false">E35+E38+E46+E53+E57+E65+E70+E71+E74+SUM(E75:E80)</f>
        <v>0</v>
      </c>
      <c r="F81" s="88" t="e">
        <f aca="false">F35+F38+F46+F53+F57+F65+F70+F71+F74+SUM(F75:F80)</f>
        <v>#NAME?</v>
      </c>
    </row>
    <row r="82" customFormat="false" ht="12.75" hidden="false" customHeight="false" outlineLevel="0" collapsed="false">
      <c r="A82" s="76" t="s">
        <v>123</v>
      </c>
      <c r="B82" s="95" t="s">
        <v>124</v>
      </c>
      <c r="C82" s="78"/>
      <c r="D82" s="79"/>
      <c r="E82" s="82"/>
      <c r="F82" s="81" t="n">
        <f aca="false">+E82-D82</f>
        <v>0</v>
      </c>
    </row>
    <row r="83" customFormat="false" ht="12.75" hidden="false" customHeight="false" outlineLevel="0" collapsed="false">
      <c r="A83" s="76" t="s">
        <v>125</v>
      </c>
      <c r="B83" s="95" t="s">
        <v>126</v>
      </c>
      <c r="C83" s="78"/>
      <c r="D83" s="79"/>
      <c r="E83" s="82"/>
      <c r="F83" s="81" t="n">
        <f aca="false">+E83-D83</f>
        <v>0</v>
      </c>
    </row>
    <row r="84" customFormat="false" ht="12.75" hidden="false" customHeight="false" outlineLevel="0" collapsed="false">
      <c r="A84" s="99"/>
      <c r="B84" s="94" t="s">
        <v>127</v>
      </c>
      <c r="C84" s="85"/>
      <c r="D84" s="86" t="n">
        <f aca="false">SUM(D82:D83)</f>
        <v>0</v>
      </c>
      <c r="E84" s="87" t="n">
        <f aca="false">SUM(E82:E83)</f>
        <v>0</v>
      </c>
      <c r="F84" s="88" t="n">
        <f aca="false">SUM(F82:F83)</f>
        <v>0</v>
      </c>
    </row>
    <row r="85" customFormat="false" ht="12.75" hidden="false" customHeight="false" outlineLevel="0" collapsed="false">
      <c r="A85" s="100" t="s">
        <v>128</v>
      </c>
      <c r="B85" s="101" t="s">
        <v>129</v>
      </c>
      <c r="C85" s="102"/>
      <c r="D85" s="79"/>
      <c r="E85" s="82"/>
      <c r="F85" s="81" t="n">
        <f aca="false">+E85-D85</f>
        <v>0</v>
      </c>
    </row>
    <row r="86" customFormat="false" ht="13.5" hidden="false" customHeight="false" outlineLevel="0" collapsed="false">
      <c r="A86" s="103"/>
      <c r="B86" s="104" t="s">
        <v>130</v>
      </c>
      <c r="C86" s="105"/>
      <c r="D86" s="106" t="e">
        <f aca="false">D84+D81+D85</f>
        <v>#NAME?</v>
      </c>
      <c r="E86" s="107" t="n">
        <f aca="false">E84+E81+E85</f>
        <v>0</v>
      </c>
      <c r="F86" s="108" t="e">
        <f aca="false">F84+F81+F85</f>
        <v>#NAME?</v>
      </c>
    </row>
    <row r="87" customFormat="false" ht="12.75" hidden="false" customHeight="false" outlineLevel="0" collapsed="false">
      <c r="D87" s="109"/>
      <c r="E87" s="109"/>
    </row>
    <row r="88" customFormat="false" ht="12.75" hidden="false" customHeight="false" outlineLevel="0" collapsed="false">
      <c r="A88" s="110" t="str">
        <f aca="true">CELL("FILENAME")</f>
        <v>'file:///mnt/12tb/@roms/datasets/enron/EDRM Enron Email Data Set v2 XML/filtered-attachments/xls/Research_2001_budget_as_of_0922.xls'#$Forecast vs 00 budget</v>
      </c>
      <c r="D88" s="109"/>
      <c r="E88" s="109"/>
    </row>
    <row r="89" customFormat="false" ht="12.75" hidden="false" customHeight="false" outlineLevel="0" collapsed="false">
      <c r="D89" s="109"/>
      <c r="E89" s="109"/>
    </row>
    <row r="90" customFormat="false" ht="12.75" hidden="false" customHeight="false" outlineLevel="0" collapsed="false">
      <c r="D90" s="109"/>
      <c r="E90" s="109"/>
    </row>
    <row r="91" customFormat="false" ht="12.75" hidden="false" customHeight="false" outlineLevel="0" collapsed="false">
      <c r="D91" s="109"/>
      <c r="E91" s="109"/>
    </row>
    <row r="92" customFormat="false" ht="12.75" hidden="false" customHeight="false" outlineLevel="0" collapsed="false">
      <c r="D92" s="109"/>
      <c r="E92" s="109"/>
    </row>
    <row r="93" customFormat="false" ht="12.75" hidden="false" customHeight="false" outlineLevel="0" collapsed="false">
      <c r="D93" s="109"/>
      <c r="E93" s="109"/>
    </row>
    <row r="94" customFormat="false" ht="12.75" hidden="false" customHeight="false" outlineLevel="0" collapsed="false">
      <c r="D94" s="109"/>
      <c r="E94" s="109"/>
    </row>
    <row r="95" customFormat="false" ht="12.75" hidden="false" customHeight="false" outlineLevel="0" collapsed="false">
      <c r="D95" s="109"/>
      <c r="E95" s="109"/>
    </row>
    <row r="96" customFormat="false" ht="12.75" hidden="false" customHeight="false" outlineLevel="0" collapsed="false">
      <c r="D96" s="109"/>
      <c r="E96" s="109"/>
    </row>
    <row r="97" customFormat="false" ht="12.75" hidden="false" customHeight="false" outlineLevel="0" collapsed="false">
      <c r="D97" s="109"/>
      <c r="E97" s="109"/>
    </row>
    <row r="98" customFormat="false" ht="12.75" hidden="false" customHeight="false" outlineLevel="0" collapsed="false">
      <c r="D98" s="109"/>
      <c r="E98" s="109"/>
    </row>
    <row r="99" customFormat="false" ht="12.75" hidden="false" customHeight="false" outlineLevel="0" collapsed="false">
      <c r="D99" s="109"/>
      <c r="E99" s="109"/>
    </row>
    <row r="100" customFormat="false" ht="12.75" hidden="false" customHeight="false" outlineLevel="0" collapsed="false">
      <c r="D100" s="109"/>
      <c r="E100" s="109"/>
    </row>
    <row r="101" customFormat="false" ht="12.75" hidden="false" customHeight="false" outlineLevel="0" collapsed="false">
      <c r="D101" s="109"/>
      <c r="E101" s="109"/>
    </row>
    <row r="102" customFormat="false" ht="12.75" hidden="false" customHeight="false" outlineLevel="0" collapsed="false">
      <c r="D102" s="109"/>
      <c r="E102" s="109"/>
    </row>
    <row r="103" customFormat="false" ht="12.75" hidden="false" customHeight="false" outlineLevel="0" collapsed="false">
      <c r="D103" s="109"/>
      <c r="E103" s="109"/>
    </row>
    <row r="104" customFormat="false" ht="12.75" hidden="false" customHeight="false" outlineLevel="0" collapsed="false">
      <c r="D104" s="109"/>
      <c r="E104" s="109"/>
    </row>
    <row r="105" customFormat="false" ht="12.75" hidden="false" customHeight="false" outlineLevel="0" collapsed="false">
      <c r="D105" s="109"/>
      <c r="E105" s="109"/>
    </row>
    <row r="106" customFormat="false" ht="12.75" hidden="false" customHeight="false" outlineLevel="0" collapsed="false">
      <c r="D106" s="109"/>
      <c r="E106" s="109"/>
    </row>
    <row r="107" customFormat="false" ht="12.75" hidden="false" customHeight="false" outlineLevel="0" collapsed="false">
      <c r="D107" s="109"/>
      <c r="E107" s="109"/>
    </row>
    <row r="108" customFormat="false" ht="12.75" hidden="false" customHeight="false" outlineLevel="0" collapsed="false">
      <c r="D108" s="109"/>
      <c r="E108" s="109"/>
    </row>
    <row r="109" customFormat="false" ht="12.75" hidden="false" customHeight="false" outlineLevel="0" collapsed="false">
      <c r="D109" s="109"/>
      <c r="E109" s="109"/>
    </row>
    <row r="110" customFormat="false" ht="12.75" hidden="false" customHeight="false" outlineLevel="0" collapsed="false">
      <c r="D110" s="109"/>
      <c r="E110" s="109"/>
    </row>
    <row r="111" customFormat="false" ht="12.75" hidden="false" customHeight="false" outlineLevel="0" collapsed="false">
      <c r="D111" s="109"/>
      <c r="E111" s="109"/>
    </row>
    <row r="112" customFormat="false" ht="12.75" hidden="false" customHeight="false" outlineLevel="0" collapsed="false">
      <c r="D112" s="109"/>
      <c r="E112" s="109"/>
    </row>
    <row r="113" customFormat="false" ht="12.75" hidden="false" customHeight="false" outlineLevel="0" collapsed="false">
      <c r="D113" s="109"/>
      <c r="E113" s="109"/>
    </row>
    <row r="114" customFormat="false" ht="12.75" hidden="false" customHeight="false" outlineLevel="0" collapsed="false">
      <c r="D114" s="109"/>
      <c r="E114" s="109"/>
    </row>
    <row r="115" customFormat="false" ht="12.75" hidden="false" customHeight="false" outlineLevel="0" collapsed="false">
      <c r="D115" s="109"/>
      <c r="E115" s="109"/>
    </row>
    <row r="116" customFormat="false" ht="12.75" hidden="false" customHeight="false" outlineLevel="0" collapsed="false">
      <c r="D116" s="109"/>
      <c r="E116" s="109"/>
    </row>
    <row r="117" customFormat="false" ht="12.75" hidden="false" customHeight="false" outlineLevel="0" collapsed="false">
      <c r="D117" s="109"/>
      <c r="E117" s="109"/>
    </row>
    <row r="118" customFormat="false" ht="12.75" hidden="false" customHeight="false" outlineLevel="0" collapsed="false">
      <c r="D118" s="109"/>
      <c r="E118" s="109"/>
    </row>
    <row r="119" customFormat="false" ht="12.75" hidden="false" customHeight="false" outlineLevel="0" collapsed="false">
      <c r="D119" s="109"/>
      <c r="E119" s="109"/>
    </row>
    <row r="120" customFormat="false" ht="12.75" hidden="false" customHeight="false" outlineLevel="0" collapsed="false">
      <c r="D120" s="109"/>
      <c r="E120" s="109"/>
    </row>
    <row r="121" customFormat="false" ht="12.75" hidden="false" customHeight="false" outlineLevel="0" collapsed="false">
      <c r="D121" s="109"/>
      <c r="E121" s="109"/>
    </row>
    <row r="122" customFormat="false" ht="12.75" hidden="false" customHeight="false" outlineLevel="0" collapsed="false">
      <c r="D122" s="109"/>
      <c r="E122" s="109"/>
    </row>
    <row r="123" customFormat="false" ht="12.75" hidden="false" customHeight="false" outlineLevel="0" collapsed="false">
      <c r="D123" s="109"/>
      <c r="E123" s="109"/>
    </row>
    <row r="124" customFormat="false" ht="12.75" hidden="false" customHeight="false" outlineLevel="0" collapsed="false">
      <c r="E124" s="109"/>
    </row>
    <row r="125" customFormat="false" ht="12.75" hidden="false" customHeight="false" outlineLevel="0" collapsed="false">
      <c r="E125" s="109"/>
    </row>
  </sheetData>
  <mergeCells count="2">
    <mergeCell ref="D9:F9"/>
    <mergeCell ref="D31:F31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5"/>
  <sheetViews>
    <sheetView showFormulas="false" showGridLines="true" showRowColHeaders="true" showZeros="true" rightToLeft="false" tabSelected="true" showOutlineSymbols="true" defaultGridColor="true" view="normal" topLeftCell="B12" colorId="64" zoomScale="75" zoomScaleNormal="75" zoomScalePageLayoutView="100" workbookViewId="0">
      <selection pane="topLeft" activeCell="D81" activeCellId="0" sqref="D81"/>
    </sheetView>
  </sheetViews>
  <sheetFormatPr defaultColWidth="9.32421875" defaultRowHeight="12.75" customHeight="true" zeroHeight="false" outlineLevelRow="0" outlineLevelCol="0"/>
  <cols>
    <col collapsed="false" customWidth="true" hidden="true" outlineLevel="0" max="1" min="1" style="1" width="11.99"/>
    <col collapsed="false" customWidth="true" hidden="false" outlineLevel="0" max="2" min="2" style="1" width="33.49"/>
    <col collapsed="false" customWidth="true" hidden="false" outlineLevel="0" max="3" min="3" style="1" width="1.49"/>
    <col collapsed="false" customWidth="true" hidden="false" outlineLevel="0" max="6" min="4" style="1" width="18.65"/>
    <col collapsed="false" customWidth="false" hidden="false" outlineLevel="0" max="257" min="7" style="1" width="9.32"/>
  </cols>
  <sheetData>
    <row r="1" customFormat="false" ht="9.75" hidden="false" customHeight="true" outlineLevel="0" collapsed="false">
      <c r="A1" s="11"/>
      <c r="B1" s="12"/>
      <c r="C1" s="12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</row>
    <row r="2" customFormat="false" ht="27" hidden="false" customHeight="true" outlineLevel="0" collapsed="false">
      <c r="A2" s="14"/>
      <c r="B2" s="15" t="s">
        <v>19</v>
      </c>
      <c r="C2" s="15"/>
      <c r="D2" s="15"/>
      <c r="E2" s="16"/>
      <c r="F2" s="16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</row>
    <row r="3" customFormat="false" ht="27" hidden="false" customHeight="true" outlineLevel="0" collapsed="false">
      <c r="A3" s="14"/>
      <c r="B3" s="15" t="s">
        <v>131</v>
      </c>
      <c r="C3" s="15"/>
      <c r="D3" s="15"/>
      <c r="E3" s="16"/>
      <c r="F3" s="16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</row>
    <row r="4" customFormat="false" ht="13.5" hidden="false" customHeight="true" outlineLevel="0" collapsed="false">
      <c r="A4" s="17"/>
      <c r="B4" s="17"/>
      <c r="C4" s="18"/>
      <c r="D4" s="19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</row>
    <row r="5" customFormat="false" ht="13.5" hidden="true" customHeight="true" outlineLevel="0" collapsed="false">
      <c r="A5" s="17"/>
      <c r="B5" s="18" t="s">
        <v>21</v>
      </c>
      <c r="C5" s="17"/>
      <c r="D5" s="20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</row>
    <row r="6" customFormat="false" ht="14.25" hidden="true" customHeight="true" outlineLevel="0" collapsed="false">
      <c r="A6" s="17"/>
      <c r="B6" s="18" t="s">
        <v>22</v>
      </c>
      <c r="C6" s="17"/>
      <c r="D6" s="20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4.25" hidden="true" customHeight="true" outlineLevel="0" collapsed="false">
      <c r="A7" s="17"/>
      <c r="B7" s="18" t="s">
        <v>23</v>
      </c>
      <c r="C7" s="17"/>
      <c r="D7" s="20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13.5" hidden="false" customHeight="false" outlineLevel="0" collapsed="false">
      <c r="A8" s="17"/>
      <c r="B8" s="17"/>
      <c r="C8" s="18"/>
      <c r="D8" s="19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5.75" hidden="false" customHeight="false" outlineLevel="0" collapsed="false">
      <c r="A9" s="21"/>
      <c r="B9" s="22"/>
      <c r="C9" s="23"/>
      <c r="D9" s="24" t="str">
        <f aca="false">'Forecast vs 00 budget'!D9:F9</f>
        <v>Public Relations</v>
      </c>
      <c r="E9" s="24"/>
      <c r="F9" s="24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</row>
    <row r="10" customFormat="false" ht="15.75" hidden="false" customHeight="false" outlineLevel="0" collapsed="false">
      <c r="A10" s="26"/>
      <c r="B10" s="27" t="s">
        <v>25</v>
      </c>
      <c r="C10" s="28" t="n">
        <v>36892</v>
      </c>
      <c r="D10" s="29" t="s">
        <v>26</v>
      </c>
      <c r="E10" s="30" t="s">
        <v>132</v>
      </c>
      <c r="F10" s="31" t="s">
        <v>28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</row>
    <row r="11" customFormat="false" ht="15.75" hidden="false" customHeight="false" outlineLevel="0" collapsed="false">
      <c r="A11" s="32"/>
      <c r="B11" s="33" t="s">
        <v>29</v>
      </c>
      <c r="C11" s="34" t="n">
        <v>1</v>
      </c>
      <c r="D11" s="35"/>
      <c r="E11" s="36"/>
      <c r="F11" s="37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</row>
    <row r="12" customFormat="false" ht="15.75" hidden="false" customHeight="false" outlineLevel="0" collapsed="false">
      <c r="A12" s="39"/>
      <c r="B12" s="40" t="s">
        <v>30</v>
      </c>
      <c r="C12" s="41" t="n">
        <v>1</v>
      </c>
      <c r="D12" s="42"/>
      <c r="E12" s="43"/>
      <c r="F12" s="44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</row>
    <row r="13" customFormat="false" ht="15.75" hidden="false" customHeight="false" outlineLevel="0" collapsed="false">
      <c r="A13" s="39"/>
      <c r="B13" s="40" t="s">
        <v>31</v>
      </c>
      <c r="C13" s="41" t="n">
        <v>1</v>
      </c>
      <c r="D13" s="42"/>
      <c r="E13" s="43"/>
      <c r="F13" s="44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</row>
    <row r="14" customFormat="false" ht="15.75" hidden="false" customHeight="false" outlineLevel="0" collapsed="false">
      <c r="A14" s="39"/>
      <c r="B14" s="40" t="s">
        <v>32</v>
      </c>
      <c r="C14" s="45" t="n">
        <f aca="false">SUM(C12:C13)</f>
        <v>2</v>
      </c>
      <c r="D14" s="42"/>
      <c r="E14" s="43"/>
      <c r="F14" s="44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</row>
    <row r="15" customFormat="false" ht="15.75" hidden="false" customHeight="false" outlineLevel="0" collapsed="false">
      <c r="A15" s="39"/>
      <c r="B15" s="40" t="s">
        <v>33</v>
      </c>
      <c r="C15" s="41" t="n">
        <v>1</v>
      </c>
      <c r="D15" s="42" t="n">
        <f aca="false">'2000 Forecast'!K12</f>
        <v>0</v>
      </c>
      <c r="E15" s="43" t="n">
        <f aca="false">Research!P14</f>
        <v>6</v>
      </c>
      <c r="F15" s="44" t="n">
        <f aca="false">+D15-E15</f>
        <v>-6</v>
      </c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</row>
    <row r="16" customFormat="false" ht="15.75" hidden="false" customHeight="false" outlineLevel="0" collapsed="false">
      <c r="A16" s="39"/>
      <c r="B16" s="40" t="s">
        <v>34</v>
      </c>
      <c r="C16" s="41" t="n">
        <v>1</v>
      </c>
      <c r="D16" s="42" t="n">
        <f aca="false">'2000 Forecast'!K13</f>
        <v>0</v>
      </c>
      <c r="E16" s="43" t="n">
        <f aca="false">Research!P15</f>
        <v>5</v>
      </c>
      <c r="F16" s="44" t="n">
        <f aca="false">+D16-E16</f>
        <v>-5</v>
      </c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  <c r="IV16" s="38"/>
      <c r="IW16" s="38"/>
    </row>
    <row r="17" customFormat="false" ht="15.75" hidden="false" customHeight="false" outlineLevel="0" collapsed="false">
      <c r="A17" s="39"/>
      <c r="B17" s="40" t="s">
        <v>13</v>
      </c>
      <c r="C17" s="41" t="n">
        <v>1</v>
      </c>
      <c r="D17" s="42" t="n">
        <f aca="false">'2000 Forecast'!K14</f>
        <v>0</v>
      </c>
      <c r="E17" s="43" t="n">
        <f aca="false">Research!P16</f>
        <v>29</v>
      </c>
      <c r="F17" s="44" t="n">
        <f aca="false">+D17-E17</f>
        <v>-29</v>
      </c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</row>
    <row r="18" customFormat="false" ht="15.75" hidden="false" customHeight="false" outlineLevel="0" collapsed="false">
      <c r="A18" s="39"/>
      <c r="B18" s="40" t="s">
        <v>35</v>
      </c>
      <c r="C18" s="41" t="n">
        <v>1</v>
      </c>
      <c r="D18" s="42" t="n">
        <f aca="false">'2000 Forecast'!K15</f>
        <v>0</v>
      </c>
      <c r="E18" s="43" t="n">
        <f aca="false">Research!P17</f>
        <v>8</v>
      </c>
      <c r="F18" s="44" t="n">
        <f aca="false">+D18-E18</f>
        <v>-8</v>
      </c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  <c r="IW18" s="38"/>
    </row>
    <row r="19" customFormat="false" ht="15.75" hidden="false" customHeight="false" outlineLevel="0" collapsed="false">
      <c r="A19" s="39"/>
      <c r="B19" s="40" t="s">
        <v>36</v>
      </c>
      <c r="C19" s="41" t="n">
        <v>1</v>
      </c>
      <c r="D19" s="42"/>
      <c r="E19" s="43" t="n">
        <f aca="false">Research!P18</f>
        <v>3</v>
      </c>
      <c r="F19" s="44" t="n">
        <f aca="false">+D19-E19</f>
        <v>-3</v>
      </c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</row>
    <row r="20" customFormat="false" ht="15.75" hidden="false" customHeight="false" outlineLevel="0" collapsed="false">
      <c r="A20" s="39"/>
      <c r="B20" s="40" t="s">
        <v>37</v>
      </c>
      <c r="C20" s="41" t="n">
        <v>1</v>
      </c>
      <c r="D20" s="42" t="n">
        <f aca="false">'2000 Forecast'!K16</f>
        <v>0</v>
      </c>
      <c r="E20" s="43" t="n">
        <f aca="false">Research!P19</f>
        <v>0</v>
      </c>
      <c r="F20" s="44" t="n">
        <f aca="false">+D20-E20</f>
        <v>0</v>
      </c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</row>
    <row r="21" customFormat="false" ht="15.75" hidden="false" customHeight="false" outlineLevel="0" collapsed="false">
      <c r="A21" s="39"/>
      <c r="B21" s="40" t="s">
        <v>38</v>
      </c>
      <c r="C21" s="41" t="n">
        <v>1</v>
      </c>
      <c r="D21" s="42" t="n">
        <f aca="false">'2000 Forecast'!K17</f>
        <v>0</v>
      </c>
      <c r="E21" s="43" t="n">
        <f aca="false">Research!P20</f>
        <v>0</v>
      </c>
      <c r="F21" s="44" t="n">
        <f aca="false">+D21-E21</f>
        <v>0</v>
      </c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  <c r="IV21" s="38"/>
      <c r="IW21" s="38"/>
    </row>
    <row r="22" customFormat="false" ht="15.75" hidden="false" customHeight="false" outlineLevel="0" collapsed="false">
      <c r="A22" s="39"/>
      <c r="B22" s="40" t="s">
        <v>39</v>
      </c>
      <c r="C22" s="45" t="e">
        <f aca="false">#REF!+#REF!+#REF!+#REF!+#REF!+#REF!+#REF!+C11+C14+SUM(C15:C21)</f>
        <v>#REF!</v>
      </c>
      <c r="D22" s="42" t="n">
        <f aca="false">'2000 Forecast'!K18</f>
        <v>0</v>
      </c>
      <c r="E22" s="43" t="n">
        <f aca="false">Research!P21</f>
        <v>5</v>
      </c>
      <c r="F22" s="44" t="n">
        <f aca="false">+D22-E22</f>
        <v>-5</v>
      </c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  <c r="IV22" s="38"/>
      <c r="IW22" s="38"/>
    </row>
    <row r="23" customFormat="false" ht="15.75" hidden="false" customHeight="false" outlineLevel="0" collapsed="false">
      <c r="A23" s="39"/>
      <c r="B23" s="40" t="s">
        <v>40</v>
      </c>
      <c r="C23" s="45"/>
      <c r="D23" s="42" t="n">
        <f aca="false">'2000 Forecast'!K20</f>
        <v>0</v>
      </c>
      <c r="E23" s="43" t="n">
        <f aca="false">Research!P22</f>
        <v>4</v>
      </c>
      <c r="F23" s="44" t="n">
        <f aca="false">+D23-E23</f>
        <v>-4</v>
      </c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  <c r="IV23" s="38"/>
      <c r="IW23" s="38"/>
    </row>
    <row r="24" customFormat="false" ht="15.75" hidden="false" customHeight="false" outlineLevel="0" collapsed="false">
      <c r="A24" s="46"/>
      <c r="B24" s="47" t="s">
        <v>41</v>
      </c>
      <c r="C24" s="48" t="e">
        <f aca="false">SUM(#REF!)</f>
        <v>#REF!</v>
      </c>
      <c r="D24" s="49" t="n">
        <f aca="false">SUM(D11:D23)</f>
        <v>0</v>
      </c>
      <c r="E24" s="50" t="n">
        <f aca="false">SUM(E11:E23)</f>
        <v>60</v>
      </c>
      <c r="F24" s="51" t="n">
        <f aca="false">SUM(F11:F23)</f>
        <v>-60</v>
      </c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</row>
    <row r="25" customFormat="false" ht="15.75" hidden="false" customHeight="false" outlineLevel="0" collapsed="false">
      <c r="A25" s="39"/>
      <c r="B25" s="40" t="s">
        <v>40</v>
      </c>
      <c r="C25" s="41" t="n">
        <v>1</v>
      </c>
      <c r="D25" s="42" t="n">
        <f aca="false">+D23</f>
        <v>0</v>
      </c>
      <c r="E25" s="43" t="n">
        <f aca="false">+Research!P25</f>
        <v>0</v>
      </c>
      <c r="F25" s="44" t="n">
        <v>0</v>
      </c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</row>
    <row r="26" customFormat="false" ht="15.75" hidden="false" customHeight="false" outlineLevel="0" collapsed="false">
      <c r="A26" s="39"/>
      <c r="B26" s="40" t="s">
        <v>13</v>
      </c>
      <c r="C26" s="41"/>
      <c r="D26" s="42" t="n">
        <f aca="false">+D17</f>
        <v>0</v>
      </c>
      <c r="E26" s="43" t="n">
        <f aca="false">+Research!P26</f>
        <v>0</v>
      </c>
      <c r="F26" s="44" t="n">
        <v>0</v>
      </c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  <c r="IW26" s="38"/>
    </row>
    <row r="27" customFormat="false" ht="15.75" hidden="false" customHeight="false" outlineLevel="0" collapsed="false">
      <c r="A27" s="39"/>
      <c r="B27" s="40" t="s">
        <v>35</v>
      </c>
      <c r="C27" s="41"/>
      <c r="D27" s="42" t="n">
        <f aca="false">+D18</f>
        <v>0</v>
      </c>
      <c r="E27" s="43" t="n">
        <f aca="false">+Research!P27</f>
        <v>0</v>
      </c>
      <c r="F27" s="44" t="n">
        <v>0</v>
      </c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  <c r="IW27" s="38"/>
    </row>
    <row r="28" customFormat="false" ht="15.75" hidden="false" customHeight="false" outlineLevel="0" collapsed="false">
      <c r="A28" s="52"/>
      <c r="B28" s="53" t="s">
        <v>42</v>
      </c>
      <c r="C28" s="54"/>
      <c r="D28" s="55"/>
      <c r="E28" s="56" t="n">
        <f aca="false">+Research!P28</f>
        <v>0</v>
      </c>
      <c r="F28" s="54" t="n">
        <f aca="false">+D28-E28</f>
        <v>0</v>
      </c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  <c r="IR28" s="57"/>
      <c r="IS28" s="57"/>
      <c r="IT28" s="57"/>
      <c r="IU28" s="57"/>
      <c r="IV28" s="57"/>
      <c r="IW28" s="57"/>
    </row>
    <row r="29" customFormat="false" ht="16.5" hidden="false" customHeight="false" outlineLevel="0" collapsed="false">
      <c r="A29" s="58"/>
      <c r="B29" s="59" t="s">
        <v>43</v>
      </c>
      <c r="C29" s="60" t="e">
        <f aca="false">C24+C22+C25</f>
        <v>#REF!</v>
      </c>
      <c r="D29" s="61" t="n">
        <f aca="false">+D24-D25-D26-D27-D28</f>
        <v>0</v>
      </c>
      <c r="E29" s="62" t="n">
        <f aca="false">+E24-E25-E26-E27-E28</f>
        <v>60</v>
      </c>
      <c r="F29" s="60" t="n">
        <f aca="false">+F24-F25-F26-F27-F28</f>
        <v>-60</v>
      </c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  <c r="IR29" s="57"/>
      <c r="IS29" s="57"/>
      <c r="IT29" s="57"/>
      <c r="IU29" s="57"/>
      <c r="IV29" s="57"/>
      <c r="IW29" s="57"/>
    </row>
    <row r="30" customFormat="false" ht="16.5" hidden="false" customHeight="false" outlineLevel="0" collapsed="false">
      <c r="A30" s="63"/>
      <c r="B30" s="63"/>
      <c r="C30" s="64"/>
      <c r="D30" s="65"/>
      <c r="E30" s="65"/>
      <c r="F30" s="65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66"/>
      <c r="CQ30" s="66"/>
      <c r="CR30" s="66"/>
      <c r="CS30" s="66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66"/>
      <c r="GL30" s="66"/>
      <c r="GM30" s="66"/>
      <c r="GN30" s="66"/>
      <c r="GO30" s="66"/>
      <c r="GP30" s="66"/>
      <c r="GQ30" s="66"/>
      <c r="GR30" s="66"/>
      <c r="GS30" s="66"/>
      <c r="GT30" s="66"/>
      <c r="GU30" s="66"/>
      <c r="GV30" s="66"/>
      <c r="GW30" s="66"/>
      <c r="GX30" s="66"/>
      <c r="GY30" s="66"/>
      <c r="GZ30" s="66"/>
      <c r="HA30" s="66"/>
      <c r="HB30" s="66"/>
      <c r="HC30" s="66"/>
      <c r="HD30" s="66"/>
      <c r="HE30" s="66"/>
      <c r="HF30" s="66"/>
      <c r="HG30" s="66"/>
      <c r="HH30" s="66"/>
      <c r="HI30" s="66"/>
      <c r="HJ30" s="66"/>
      <c r="HK30" s="66"/>
      <c r="HL30" s="66"/>
      <c r="HM30" s="66"/>
      <c r="HN30" s="66"/>
      <c r="HO30" s="66"/>
      <c r="HP30" s="66"/>
      <c r="HQ30" s="66"/>
      <c r="HR30" s="66"/>
      <c r="HS30" s="66"/>
      <c r="HT30" s="66"/>
      <c r="HU30" s="66"/>
      <c r="HV30" s="66"/>
      <c r="HW30" s="66"/>
      <c r="HX30" s="66"/>
      <c r="HY30" s="66"/>
      <c r="HZ30" s="66"/>
      <c r="IA30" s="66"/>
      <c r="IB30" s="66"/>
      <c r="IC30" s="66"/>
      <c r="ID30" s="66"/>
      <c r="IE30" s="66"/>
      <c r="IF30" s="66"/>
      <c r="IG30" s="66"/>
      <c r="IH30" s="66"/>
      <c r="II30" s="66"/>
      <c r="IJ30" s="66"/>
      <c r="IK30" s="66"/>
      <c r="IL30" s="66"/>
      <c r="IM30" s="66"/>
      <c r="IN30" s="66"/>
      <c r="IO30" s="66"/>
      <c r="IP30" s="66"/>
      <c r="IQ30" s="66"/>
      <c r="IR30" s="66"/>
      <c r="IS30" s="66"/>
      <c r="IT30" s="66"/>
      <c r="IU30" s="66"/>
      <c r="IV30" s="66"/>
      <c r="IW30" s="66"/>
    </row>
    <row r="31" customFormat="false" ht="15.75" hidden="false" customHeight="false" outlineLevel="0" collapsed="false">
      <c r="A31" s="67" t="s">
        <v>44</v>
      </c>
      <c r="B31" s="68"/>
      <c r="C31" s="69"/>
      <c r="D31" s="24" t="str">
        <f aca="false">'Forecast vs 00 budget'!D31:F31</f>
        <v>Public Relations</v>
      </c>
      <c r="E31" s="24"/>
      <c r="F31" s="24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70"/>
      <c r="IV31" s="70"/>
      <c r="IW31" s="70"/>
    </row>
    <row r="32" customFormat="false" ht="16.5" hidden="false" customHeight="false" outlineLevel="0" collapsed="false">
      <c r="A32" s="26" t="s">
        <v>45</v>
      </c>
      <c r="B32" s="71" t="s">
        <v>46</v>
      </c>
      <c r="C32" s="72"/>
      <c r="D32" s="73" t="s">
        <v>27</v>
      </c>
      <c r="E32" s="74" t="s">
        <v>132</v>
      </c>
      <c r="F32" s="75" t="s">
        <v>28</v>
      </c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70"/>
      <c r="IV32" s="70"/>
      <c r="IW32" s="70"/>
    </row>
    <row r="33" customFormat="false" ht="12.75" hidden="false" customHeight="false" outlineLevel="0" collapsed="false">
      <c r="A33" s="76" t="s">
        <v>49</v>
      </c>
      <c r="B33" s="77" t="s">
        <v>50</v>
      </c>
      <c r="C33" s="78"/>
      <c r="D33" s="79" t="n">
        <f aca="false">+'2000 Budget'!O26</f>
        <v>4851588</v>
      </c>
      <c r="E33" s="82" t="n">
        <f aca="false">+Research!P33</f>
        <v>6458307</v>
      </c>
      <c r="F33" s="81" t="n">
        <f aca="false">+D33-E33</f>
        <v>-1606719</v>
      </c>
    </row>
    <row r="34" customFormat="false" ht="12.75" hidden="false" customHeight="false" outlineLevel="0" collapsed="false">
      <c r="A34" s="76" t="s">
        <v>49</v>
      </c>
      <c r="B34" s="77" t="s">
        <v>51</v>
      </c>
      <c r="C34" s="78"/>
      <c r="D34" s="79"/>
      <c r="E34" s="82" t="n">
        <f aca="false">+Research!P34</f>
        <v>54000</v>
      </c>
      <c r="F34" s="81" t="n">
        <f aca="false">+D34-E34</f>
        <v>-54000</v>
      </c>
    </row>
    <row r="35" customFormat="false" ht="12.75" hidden="false" customHeight="false" outlineLevel="0" collapsed="false">
      <c r="A35" s="83"/>
      <c r="B35" s="84" t="s">
        <v>52</v>
      </c>
      <c r="C35" s="85"/>
      <c r="D35" s="86" t="n">
        <f aca="false">SUM(D33:D34)</f>
        <v>4851588</v>
      </c>
      <c r="E35" s="87" t="n">
        <f aca="false">SUM(E33:E34)</f>
        <v>6512307</v>
      </c>
      <c r="F35" s="88" t="n">
        <f aca="false">SUM(F33:F34)</f>
        <v>-1660719</v>
      </c>
    </row>
    <row r="36" customFormat="false" ht="12.75" hidden="false" customHeight="false" outlineLevel="0" collapsed="false">
      <c r="A36" s="83" t="s">
        <v>53</v>
      </c>
      <c r="B36" s="89" t="s">
        <v>54</v>
      </c>
      <c r="C36" s="85"/>
      <c r="D36" s="90" t="n">
        <f aca="false">+'2000 Budget'!O29</f>
        <v>588768</v>
      </c>
      <c r="E36" s="91" t="n">
        <f aca="false">+Research!P36</f>
        <v>890388.3975</v>
      </c>
      <c r="F36" s="92" t="n">
        <f aca="false">+D36-E36</f>
        <v>-301620.3975</v>
      </c>
    </row>
    <row r="37" customFormat="false" ht="12.75" hidden="false" customHeight="false" outlineLevel="0" collapsed="false">
      <c r="A37" s="83" t="s">
        <v>55</v>
      </c>
      <c r="B37" s="93" t="s">
        <v>56</v>
      </c>
      <c r="C37" s="85"/>
      <c r="D37" s="90" t="n">
        <f aca="false">+'2000 Budget'!O30</f>
        <v>249204</v>
      </c>
      <c r="E37" s="91" t="n">
        <f aca="false">+Research!P37</f>
        <v>450286.14</v>
      </c>
      <c r="F37" s="92" t="n">
        <f aca="false">+D37-E37</f>
        <v>-201082.14</v>
      </c>
    </row>
    <row r="38" customFormat="false" ht="12.75" hidden="false" customHeight="false" outlineLevel="0" collapsed="false">
      <c r="A38" s="83"/>
      <c r="B38" s="94" t="s">
        <v>57</v>
      </c>
      <c r="C38" s="85"/>
      <c r="D38" s="86" t="n">
        <f aca="false">SUM(D36:D37)</f>
        <v>837972</v>
      </c>
      <c r="E38" s="87" t="n">
        <f aca="false">SUM(E36:E37)</f>
        <v>1340674.5375</v>
      </c>
      <c r="F38" s="88" t="n">
        <f aca="false">SUM(F36:F37)</f>
        <v>-502702.5375</v>
      </c>
    </row>
    <row r="39" customFormat="false" ht="12.75" hidden="false" customHeight="false" outlineLevel="0" collapsed="false">
      <c r="A39" s="76" t="s">
        <v>58</v>
      </c>
      <c r="B39" s="95" t="s">
        <v>59</v>
      </c>
      <c r="C39" s="96"/>
      <c r="D39" s="79" t="n">
        <f aca="false">+'2000 Budget'!O32</f>
        <v>15000</v>
      </c>
      <c r="E39" s="82" t="n">
        <f aca="false">+Research!P39</f>
        <v>252000</v>
      </c>
      <c r="F39" s="81" t="n">
        <f aca="false">+D39-E39</f>
        <v>-237000</v>
      </c>
    </row>
    <row r="40" customFormat="false" ht="12.75" hidden="false" customHeight="false" outlineLevel="0" collapsed="false">
      <c r="A40" s="76" t="s">
        <v>60</v>
      </c>
      <c r="B40" s="95" t="s">
        <v>61</v>
      </c>
      <c r="C40" s="96"/>
      <c r="D40" s="79" t="n">
        <f aca="false">+'2000 Budget'!O33</f>
        <v>3036</v>
      </c>
      <c r="E40" s="82" t="n">
        <f aca="false">+Research!P40</f>
        <v>9000</v>
      </c>
      <c r="F40" s="81" t="n">
        <f aca="false">+D40-E40</f>
        <v>-5964</v>
      </c>
    </row>
    <row r="41" customFormat="false" ht="12.75" hidden="false" customHeight="false" outlineLevel="0" collapsed="false">
      <c r="A41" s="76" t="s">
        <v>58</v>
      </c>
      <c r="B41" s="95" t="s">
        <v>62</v>
      </c>
      <c r="C41" s="96"/>
      <c r="D41" s="79" t="n">
        <f aca="false">+'2000 Budget'!O34</f>
        <v>46356</v>
      </c>
      <c r="E41" s="82" t="n">
        <f aca="false">+Research!P41</f>
        <v>90000</v>
      </c>
      <c r="F41" s="81" t="n">
        <f aca="false">+D41-E41</f>
        <v>-43644</v>
      </c>
    </row>
    <row r="42" customFormat="false" ht="12.75" hidden="false" customHeight="false" outlineLevel="0" collapsed="false">
      <c r="A42" s="76" t="s">
        <v>63</v>
      </c>
      <c r="B42" s="95" t="s">
        <v>64</v>
      </c>
      <c r="C42" s="96"/>
      <c r="D42" s="79" t="n">
        <f aca="false">+'2000 Budget'!O35</f>
        <v>3996</v>
      </c>
      <c r="E42" s="82" t="n">
        <f aca="false">+Research!P42</f>
        <v>36000</v>
      </c>
      <c r="F42" s="81" t="n">
        <f aca="false">+D42-E42</f>
        <v>-32004</v>
      </c>
    </row>
    <row r="43" customFormat="false" ht="12.75" hidden="false" customHeight="false" outlineLevel="0" collapsed="false">
      <c r="A43" s="76" t="s">
        <v>65</v>
      </c>
      <c r="B43" s="95" t="s">
        <v>66</v>
      </c>
      <c r="C43" s="96"/>
      <c r="D43" s="79" t="n">
        <f aca="false">+'2000 Budget'!O36</f>
        <v>159996</v>
      </c>
      <c r="E43" s="82" t="n">
        <f aca="false">+Research!P43</f>
        <v>300000</v>
      </c>
      <c r="F43" s="81" t="n">
        <f aca="false">+D43-E43</f>
        <v>-140004</v>
      </c>
    </row>
    <row r="44" customFormat="false" ht="12.75" hidden="false" customHeight="false" outlineLevel="0" collapsed="false">
      <c r="A44" s="97" t="s">
        <v>67</v>
      </c>
      <c r="B44" s="95" t="s">
        <v>68</v>
      </c>
      <c r="C44" s="96"/>
      <c r="D44" s="79" t="n">
        <f aca="false">+'2000 Budget'!O37</f>
        <v>0</v>
      </c>
      <c r="E44" s="82" t="n">
        <f aca="false">+Research!P44</f>
        <v>0</v>
      </c>
      <c r="F44" s="81" t="n">
        <f aca="false">+D44-E44</f>
        <v>0</v>
      </c>
    </row>
    <row r="45" customFormat="false" ht="12.75" hidden="false" customHeight="false" outlineLevel="0" collapsed="false">
      <c r="A45" s="76" t="s">
        <v>69</v>
      </c>
      <c r="B45" s="95" t="s">
        <v>70</v>
      </c>
      <c r="C45" s="96"/>
      <c r="D45" s="79" t="n">
        <f aca="false">+'2000 Budget'!O38</f>
        <v>30000</v>
      </c>
      <c r="E45" s="82" t="n">
        <f aca="false">+Research!P45</f>
        <v>18000</v>
      </c>
      <c r="F45" s="81" t="n">
        <f aca="false">+D45-E45</f>
        <v>12000</v>
      </c>
    </row>
    <row r="46" customFormat="false" ht="12.75" hidden="false" customHeight="false" outlineLevel="0" collapsed="false">
      <c r="A46" s="83"/>
      <c r="B46" s="94" t="s">
        <v>71</v>
      </c>
      <c r="C46" s="85"/>
      <c r="D46" s="86" t="n">
        <f aca="false">SUM(D39:D45)</f>
        <v>258384</v>
      </c>
      <c r="E46" s="87" t="n">
        <f aca="false">SUM(E39:E45)</f>
        <v>705000</v>
      </c>
      <c r="F46" s="88" t="n">
        <f aca="false">SUM(F39:F45)</f>
        <v>-446616</v>
      </c>
    </row>
    <row r="47" customFormat="false" ht="12.75" hidden="false" customHeight="false" outlineLevel="0" collapsed="false">
      <c r="A47" s="76" t="s">
        <v>65</v>
      </c>
      <c r="B47" s="95" t="s">
        <v>72</v>
      </c>
      <c r="C47" s="96"/>
      <c r="D47" s="79" t="n">
        <f aca="false">+'2000 Budget'!O40</f>
        <v>0</v>
      </c>
      <c r="E47" s="82" t="n">
        <f aca="false">+Research!P47</f>
        <v>0</v>
      </c>
      <c r="F47" s="81" t="n">
        <f aca="false">+D47-E47</f>
        <v>0</v>
      </c>
    </row>
    <row r="48" customFormat="false" ht="12.75" hidden="false" customHeight="false" outlineLevel="0" collapsed="false">
      <c r="A48" s="76" t="s">
        <v>73</v>
      </c>
      <c r="B48" s="95" t="s">
        <v>74</v>
      </c>
      <c r="C48" s="96"/>
      <c r="D48" s="79" t="n">
        <f aca="false">+'2000 Budget'!O41</f>
        <v>0</v>
      </c>
      <c r="E48" s="82" t="n">
        <f aca="false">+Research!P48</f>
        <v>0</v>
      </c>
      <c r="F48" s="81" t="n">
        <f aca="false">+D48-E48</f>
        <v>0</v>
      </c>
    </row>
    <row r="49" customFormat="false" ht="12.75" hidden="false" customHeight="false" outlineLevel="0" collapsed="false">
      <c r="A49" s="76" t="s">
        <v>73</v>
      </c>
      <c r="B49" s="95" t="s">
        <v>75</v>
      </c>
      <c r="C49" s="96"/>
      <c r="D49" s="79" t="n">
        <f aca="false">+'2000 Budget'!O42</f>
        <v>0</v>
      </c>
      <c r="E49" s="82" t="n">
        <f aca="false">+Research!P49</f>
        <v>0</v>
      </c>
      <c r="F49" s="81" t="n">
        <f aca="false">+D49-E49</f>
        <v>0</v>
      </c>
    </row>
    <row r="50" customFormat="false" ht="12.75" hidden="false" customHeight="false" outlineLevel="0" collapsed="false">
      <c r="A50" s="76" t="s">
        <v>73</v>
      </c>
      <c r="B50" s="95" t="s">
        <v>76</v>
      </c>
      <c r="C50" s="96"/>
      <c r="D50" s="79" t="n">
        <f aca="false">+'2000 Budget'!O43</f>
        <v>0</v>
      </c>
      <c r="E50" s="82" t="n">
        <f aca="false">+Research!P50</f>
        <v>0</v>
      </c>
      <c r="F50" s="81" t="n">
        <f aca="false">+D50-E50</f>
        <v>0</v>
      </c>
    </row>
    <row r="51" customFormat="false" ht="12.75" hidden="false" customHeight="false" outlineLevel="0" collapsed="false">
      <c r="A51" s="76" t="s">
        <v>65</v>
      </c>
      <c r="B51" s="95" t="s">
        <v>77</v>
      </c>
      <c r="C51" s="96"/>
      <c r="D51" s="79" t="n">
        <f aca="false">+'2000 Budget'!O44</f>
        <v>0</v>
      </c>
      <c r="E51" s="82" t="n">
        <f aca="false">+Research!P51</f>
        <v>0</v>
      </c>
      <c r="F51" s="81" t="n">
        <f aca="false">+D51-E51</f>
        <v>0</v>
      </c>
    </row>
    <row r="52" customFormat="false" ht="12.75" hidden="false" customHeight="false" outlineLevel="0" collapsed="false">
      <c r="A52" s="76" t="s">
        <v>73</v>
      </c>
      <c r="B52" s="95" t="s">
        <v>78</v>
      </c>
      <c r="C52" s="96"/>
      <c r="D52" s="79" t="n">
        <f aca="false">+'2000 Budget'!O45</f>
        <v>0</v>
      </c>
      <c r="E52" s="82" t="n">
        <f aca="false">+Research!P52</f>
        <v>0</v>
      </c>
      <c r="F52" s="81" t="n">
        <f aca="false">+D52-E52</f>
        <v>0</v>
      </c>
    </row>
    <row r="53" customFormat="false" ht="12.75" hidden="false" customHeight="false" outlineLevel="0" collapsed="false">
      <c r="A53" s="83"/>
      <c r="B53" s="94" t="s">
        <v>79</v>
      </c>
      <c r="C53" s="85"/>
      <c r="D53" s="86" t="n">
        <f aca="false">SUM(D47:D52)</f>
        <v>0</v>
      </c>
      <c r="E53" s="87" t="n">
        <f aca="false">SUM(E47:E52)</f>
        <v>0</v>
      </c>
      <c r="F53" s="88" t="n">
        <f aca="false">SUM(F47:F52)</f>
        <v>0</v>
      </c>
    </row>
    <row r="54" customFormat="false" ht="12.75" hidden="false" customHeight="false" outlineLevel="0" collapsed="false">
      <c r="A54" s="76" t="s">
        <v>80</v>
      </c>
      <c r="B54" s="95" t="s">
        <v>81</v>
      </c>
      <c r="C54" s="96"/>
      <c r="D54" s="79" t="n">
        <f aca="false">+'2000 Budget'!O47</f>
        <v>123096</v>
      </c>
      <c r="E54" s="82" t="n">
        <f aca="false">+Research!P54</f>
        <v>458000</v>
      </c>
      <c r="F54" s="81" t="n">
        <f aca="false">+D54-E54</f>
        <v>-334904</v>
      </c>
    </row>
    <row r="55" customFormat="false" ht="12.75" hidden="false" customHeight="false" outlineLevel="0" collapsed="false">
      <c r="A55" s="76" t="s">
        <v>82</v>
      </c>
      <c r="B55" s="95" t="s">
        <v>83</v>
      </c>
      <c r="C55" s="96"/>
      <c r="D55" s="79" t="n">
        <f aca="false">+'2000 Budget'!O48</f>
        <v>0</v>
      </c>
      <c r="E55" s="82" t="n">
        <f aca="false">+Research!P55</f>
        <v>0</v>
      </c>
      <c r="F55" s="81" t="n">
        <f aca="false">+D55-E55</f>
        <v>0</v>
      </c>
    </row>
    <row r="56" customFormat="false" ht="12.75" hidden="false" customHeight="false" outlineLevel="0" collapsed="false">
      <c r="A56" s="76" t="s">
        <v>80</v>
      </c>
      <c r="B56" s="95" t="s">
        <v>84</v>
      </c>
      <c r="C56" s="96"/>
      <c r="D56" s="79" t="n">
        <f aca="false">+'2000 Budget'!O49</f>
        <v>75804</v>
      </c>
      <c r="E56" s="82" t="n">
        <f aca="false">+Research!P56</f>
        <v>0</v>
      </c>
      <c r="F56" s="81" t="n">
        <f aca="false">+D56-E56</f>
        <v>75804</v>
      </c>
    </row>
    <row r="57" customFormat="false" ht="12.75" hidden="false" customHeight="false" outlineLevel="0" collapsed="false">
      <c r="A57" s="83"/>
      <c r="B57" s="94" t="s">
        <v>85</v>
      </c>
      <c r="C57" s="85"/>
      <c r="D57" s="86" t="n">
        <f aca="false">SUM(D54:D56)</f>
        <v>198900</v>
      </c>
      <c r="E57" s="87" t="n">
        <f aca="false">SUM(E54:E56)</f>
        <v>458000</v>
      </c>
      <c r="F57" s="88" t="n">
        <f aca="false">SUM(F54:F56)</f>
        <v>-259100</v>
      </c>
    </row>
    <row r="58" customFormat="false" ht="12.75" hidden="false" customHeight="false" outlineLevel="0" collapsed="false">
      <c r="A58" s="76" t="s">
        <v>86</v>
      </c>
      <c r="B58" s="95" t="s">
        <v>87</v>
      </c>
      <c r="C58" s="96"/>
      <c r="D58" s="79" t="n">
        <f aca="false">+'2000 Budget'!O51</f>
        <v>0</v>
      </c>
      <c r="E58" s="82" t="n">
        <f aca="false">+Research!P58</f>
        <v>0</v>
      </c>
      <c r="F58" s="81" t="n">
        <f aca="false">+D58-E58</f>
        <v>0</v>
      </c>
    </row>
    <row r="59" customFormat="false" ht="12.75" hidden="false" customHeight="false" outlineLevel="0" collapsed="false">
      <c r="A59" s="76" t="s">
        <v>88</v>
      </c>
      <c r="B59" s="95" t="s">
        <v>89</v>
      </c>
      <c r="C59" s="96"/>
      <c r="D59" s="79" t="n">
        <f aca="false">+'2000 Budget'!O52</f>
        <v>0</v>
      </c>
      <c r="E59" s="82" t="n">
        <f aca="false">+Research!P59</f>
        <v>0</v>
      </c>
      <c r="F59" s="81" t="n">
        <f aca="false">+D59-E59</f>
        <v>0</v>
      </c>
    </row>
    <row r="60" customFormat="false" ht="12.75" hidden="false" customHeight="false" outlineLevel="0" collapsed="false">
      <c r="A60" s="76" t="s">
        <v>90</v>
      </c>
      <c r="B60" s="95" t="s">
        <v>91</v>
      </c>
      <c r="C60" s="96"/>
      <c r="D60" s="79" t="n">
        <f aca="false">+'2000 Budget'!O53</f>
        <v>93552</v>
      </c>
      <c r="E60" s="82" t="n">
        <f aca="false">+Research!P60</f>
        <v>37000</v>
      </c>
      <c r="F60" s="81" t="n">
        <f aca="false">+D60-E60</f>
        <v>56552</v>
      </c>
    </row>
    <row r="61" customFormat="false" ht="12.75" hidden="false" customHeight="false" outlineLevel="0" collapsed="false">
      <c r="A61" s="76" t="s">
        <v>92</v>
      </c>
      <c r="B61" s="95" t="s">
        <v>93</v>
      </c>
      <c r="C61" s="96"/>
      <c r="D61" s="79" t="n">
        <f aca="false">+'2000 Budget'!O54</f>
        <v>0</v>
      </c>
      <c r="E61" s="82" t="n">
        <f aca="false">+Research!P61</f>
        <v>6000</v>
      </c>
      <c r="F61" s="81" t="n">
        <f aca="false">+D61-E61</f>
        <v>-6000</v>
      </c>
    </row>
    <row r="62" customFormat="false" ht="12.75" hidden="false" customHeight="false" outlineLevel="0" collapsed="false">
      <c r="A62" s="76" t="s">
        <v>88</v>
      </c>
      <c r="B62" s="95" t="s">
        <v>94</v>
      </c>
      <c r="C62" s="96"/>
      <c r="D62" s="79" t="n">
        <f aca="false">+'2000 Budget'!O55</f>
        <v>0</v>
      </c>
      <c r="E62" s="82" t="n">
        <f aca="false">+Research!P62</f>
        <v>0</v>
      </c>
      <c r="F62" s="81" t="n">
        <f aca="false">+D62-E62</f>
        <v>0</v>
      </c>
    </row>
    <row r="63" customFormat="false" ht="12.75" hidden="false" customHeight="false" outlineLevel="0" collapsed="false">
      <c r="A63" s="76" t="s">
        <v>88</v>
      </c>
      <c r="B63" s="95" t="s">
        <v>95</v>
      </c>
      <c r="C63" s="96"/>
      <c r="D63" s="79" t="n">
        <f aca="false">+'2000 Budget'!O56</f>
        <v>0</v>
      </c>
      <c r="E63" s="82" t="n">
        <f aca="false">+Research!P63</f>
        <v>120000</v>
      </c>
      <c r="F63" s="81" t="n">
        <f aca="false">+D63-E63</f>
        <v>-120000</v>
      </c>
    </row>
    <row r="64" customFormat="false" ht="12.75" hidden="false" customHeight="false" outlineLevel="0" collapsed="false">
      <c r="A64" s="76" t="s">
        <v>90</v>
      </c>
      <c r="B64" s="95" t="s">
        <v>96</v>
      </c>
      <c r="C64" s="96"/>
      <c r="D64" s="79" t="n">
        <f aca="false">+'2000 Budget'!O57</f>
        <v>0</v>
      </c>
      <c r="E64" s="82" t="n">
        <f aca="false">+Research!P64</f>
        <v>500</v>
      </c>
      <c r="F64" s="81" t="n">
        <f aca="false">+D64-E64</f>
        <v>-500</v>
      </c>
    </row>
    <row r="65" customFormat="false" ht="12.75" hidden="false" customHeight="false" outlineLevel="0" collapsed="false">
      <c r="A65" s="83"/>
      <c r="B65" s="94" t="s">
        <v>97</v>
      </c>
      <c r="C65" s="85"/>
      <c r="D65" s="86" t="n">
        <f aca="false">SUM(D58:D64)</f>
        <v>93552</v>
      </c>
      <c r="E65" s="87" t="n">
        <f aca="false">SUM(E58:E64)</f>
        <v>163500</v>
      </c>
      <c r="F65" s="88" t="n">
        <f aca="false">SUM(F58:F64)</f>
        <v>-69948</v>
      </c>
    </row>
    <row r="66" customFormat="false" ht="12.75" hidden="false" customHeight="false" outlineLevel="0" collapsed="false">
      <c r="A66" s="76" t="s">
        <v>98</v>
      </c>
      <c r="B66" s="95" t="s">
        <v>99</v>
      </c>
      <c r="C66" s="96"/>
      <c r="D66" s="79" t="n">
        <f aca="false">+'2000 Budget'!O59</f>
        <v>36060</v>
      </c>
      <c r="E66" s="82" t="n">
        <f aca="false">+Research!P66</f>
        <v>24000</v>
      </c>
      <c r="F66" s="81" t="n">
        <f aca="false">+D66-E66</f>
        <v>12060</v>
      </c>
    </row>
    <row r="67" customFormat="false" ht="12.75" hidden="false" customHeight="false" outlineLevel="0" collapsed="false">
      <c r="A67" s="76" t="s">
        <v>100</v>
      </c>
      <c r="B67" s="95" t="s">
        <v>101</v>
      </c>
      <c r="C67" s="96"/>
      <c r="D67" s="79" t="n">
        <f aca="false">+'2000 Budget'!O60</f>
        <v>0</v>
      </c>
      <c r="E67" s="82" t="n">
        <f aca="false">+Research!P67</f>
        <v>0</v>
      </c>
      <c r="F67" s="81" t="n">
        <f aca="false">+D67-E67</f>
        <v>0</v>
      </c>
    </row>
    <row r="68" customFormat="false" ht="12.75" hidden="false" customHeight="false" outlineLevel="0" collapsed="false">
      <c r="A68" s="76" t="s">
        <v>100</v>
      </c>
      <c r="B68" s="95" t="s">
        <v>102</v>
      </c>
      <c r="C68" s="96"/>
      <c r="D68" s="79" t="n">
        <f aca="false">+'2000 Budget'!O61</f>
        <v>0</v>
      </c>
      <c r="E68" s="82" t="n">
        <f aca="false">+Research!P68</f>
        <v>0</v>
      </c>
      <c r="F68" s="81" t="n">
        <f aca="false">+D68-E68</f>
        <v>0</v>
      </c>
    </row>
    <row r="69" customFormat="false" ht="12.75" hidden="false" customHeight="false" outlineLevel="0" collapsed="false">
      <c r="A69" s="76" t="s">
        <v>98</v>
      </c>
      <c r="B69" s="95" t="s">
        <v>103</v>
      </c>
      <c r="C69" s="96"/>
      <c r="D69" s="79" t="n">
        <f aca="false">+'2000 Budget'!O62</f>
        <v>0</v>
      </c>
      <c r="E69" s="82" t="n">
        <f aca="false">+Research!P69</f>
        <v>0</v>
      </c>
      <c r="F69" s="81" t="n">
        <f aca="false">+D69-E69</f>
        <v>0</v>
      </c>
    </row>
    <row r="70" customFormat="false" ht="12.75" hidden="false" customHeight="false" outlineLevel="0" collapsed="false">
      <c r="A70" s="83"/>
      <c r="B70" s="94" t="s">
        <v>104</v>
      </c>
      <c r="C70" s="85"/>
      <c r="D70" s="86" t="n">
        <f aca="false">SUM(D66:D69)</f>
        <v>36060</v>
      </c>
      <c r="E70" s="87" t="n">
        <f aca="false">SUM(E66:E69)</f>
        <v>24000</v>
      </c>
      <c r="F70" s="88" t="n">
        <f aca="false">SUM(F66:F69)</f>
        <v>12060</v>
      </c>
    </row>
    <row r="71" customFormat="false" ht="12.75" hidden="false" customHeight="false" outlineLevel="0" collapsed="false">
      <c r="A71" s="76" t="s">
        <v>105</v>
      </c>
      <c r="B71" s="98" t="s">
        <v>106</v>
      </c>
      <c r="C71" s="96"/>
      <c r="D71" s="79" t="n">
        <f aca="false">+'2000 Budget'!O64</f>
        <v>0</v>
      </c>
      <c r="E71" s="82" t="n">
        <f aca="false">+Research!P71</f>
        <v>0</v>
      </c>
      <c r="F71" s="81" t="n">
        <f aca="false">+D71-E71</f>
        <v>0</v>
      </c>
    </row>
    <row r="72" customFormat="false" ht="12.75" hidden="false" customHeight="false" outlineLevel="0" collapsed="false">
      <c r="A72" s="76" t="s">
        <v>107</v>
      </c>
      <c r="B72" s="95" t="s">
        <v>108</v>
      </c>
      <c r="C72" s="96"/>
      <c r="D72" s="79" t="n">
        <f aca="false">+'2000 Budget'!O65</f>
        <v>2064</v>
      </c>
      <c r="E72" s="82" t="n">
        <f aca="false">+Research!P72</f>
        <v>0</v>
      </c>
      <c r="F72" s="81" t="n">
        <f aca="false">+D72-E72</f>
        <v>2064</v>
      </c>
    </row>
    <row r="73" customFormat="false" ht="12.75" hidden="false" customHeight="false" outlineLevel="0" collapsed="false">
      <c r="A73" s="76" t="s">
        <v>109</v>
      </c>
      <c r="B73" s="95" t="s">
        <v>110</v>
      </c>
      <c r="C73" s="96"/>
      <c r="D73" s="79" t="n">
        <f aca="false">+'2000 Budget'!O66</f>
        <v>0</v>
      </c>
      <c r="E73" s="82" t="n">
        <f aca="false">+Research!P73</f>
        <v>0</v>
      </c>
      <c r="F73" s="81" t="n">
        <f aca="false">+D73-E73</f>
        <v>0</v>
      </c>
    </row>
    <row r="74" customFormat="false" ht="12.75" hidden="false" customHeight="false" outlineLevel="0" collapsed="false">
      <c r="A74" s="83"/>
      <c r="B74" s="94" t="s">
        <v>111</v>
      </c>
      <c r="C74" s="85"/>
      <c r="D74" s="86" t="n">
        <f aca="false">SUM(D72:D73)</f>
        <v>2064</v>
      </c>
      <c r="E74" s="87" t="n">
        <f aca="false">SUM(E72:E73)</f>
        <v>0</v>
      </c>
      <c r="F74" s="88" t="n">
        <f aca="false">SUM(F72:F73)</f>
        <v>2064</v>
      </c>
    </row>
    <row r="75" customFormat="false" ht="12.75" hidden="false" customHeight="false" outlineLevel="0" collapsed="false">
      <c r="A75" s="76" t="s">
        <v>112</v>
      </c>
      <c r="B75" s="95" t="s">
        <v>113</v>
      </c>
      <c r="C75" s="78"/>
      <c r="D75" s="79" t="n">
        <f aca="false">+'2000 Budget'!O68</f>
        <v>75996</v>
      </c>
      <c r="E75" s="82" t="n">
        <f aca="false">+Research!P75</f>
        <v>270000</v>
      </c>
      <c r="F75" s="81" t="n">
        <f aca="false">+D75-E75</f>
        <v>-194004</v>
      </c>
    </row>
    <row r="76" customFormat="false" ht="12.75" hidden="false" customHeight="false" outlineLevel="0" collapsed="false">
      <c r="A76" s="76" t="s">
        <v>114</v>
      </c>
      <c r="B76" s="95" t="s">
        <v>115</v>
      </c>
      <c r="C76" s="78"/>
      <c r="D76" s="79" t="n">
        <f aca="false">+'2000 Budget'!O69</f>
        <v>0</v>
      </c>
      <c r="E76" s="82" t="n">
        <f aca="false">+Research!P76</f>
        <v>0</v>
      </c>
      <c r="F76" s="81" t="n">
        <f aca="false">+D76-E76</f>
        <v>0</v>
      </c>
    </row>
    <row r="77" customFormat="false" ht="12.75" hidden="false" customHeight="false" outlineLevel="0" collapsed="false">
      <c r="A77" s="76" t="s">
        <v>116</v>
      </c>
      <c r="B77" s="95" t="s">
        <v>117</v>
      </c>
      <c r="C77" s="78"/>
      <c r="D77" s="79" t="n">
        <f aca="false">+'2000 Budget'!O70</f>
        <v>296448</v>
      </c>
      <c r="E77" s="82" t="n">
        <f aca="false">+Research!P77</f>
        <v>240000</v>
      </c>
      <c r="F77" s="81" t="n">
        <f aca="false">+D77-E77</f>
        <v>56448</v>
      </c>
    </row>
    <row r="78" customFormat="false" ht="12.75" hidden="false" customHeight="false" outlineLevel="0" collapsed="false">
      <c r="A78" s="76" t="s">
        <v>118</v>
      </c>
      <c r="B78" s="95" t="s">
        <v>119</v>
      </c>
      <c r="C78" s="78"/>
      <c r="D78" s="79" t="n">
        <f aca="false">+'2000 Budget'!O71</f>
        <v>203520</v>
      </c>
      <c r="E78" s="82" t="n">
        <f aca="false">+Research!P78</f>
        <v>540000</v>
      </c>
      <c r="F78" s="81" t="n">
        <f aca="false">+D78-E78</f>
        <v>-336480</v>
      </c>
    </row>
    <row r="79" customFormat="false" ht="12.75" hidden="false" customHeight="false" outlineLevel="0" collapsed="false">
      <c r="A79" s="76" t="s">
        <v>73</v>
      </c>
      <c r="B79" s="95" t="s">
        <v>120</v>
      </c>
      <c r="C79" s="78"/>
      <c r="D79" s="79"/>
      <c r="E79" s="82" t="n">
        <f aca="false">+Research!P79</f>
        <v>267048</v>
      </c>
      <c r="F79" s="81" t="n">
        <f aca="false">+D79-E79</f>
        <v>-267048</v>
      </c>
    </row>
    <row r="80" customFormat="false" ht="12.75" hidden="false" customHeight="false" outlineLevel="0" collapsed="false">
      <c r="A80" s="76" t="s">
        <v>73</v>
      </c>
      <c r="B80" s="95" t="s">
        <v>121</v>
      </c>
      <c r="C80" s="78"/>
      <c r="D80" s="79" t="n">
        <f aca="false">+'2000 Budget'!O72</f>
        <v>188040</v>
      </c>
      <c r="E80" s="82" t="n">
        <f aca="false">+Research!P80</f>
        <v>0</v>
      </c>
      <c r="F80" s="81" t="n">
        <f aca="false">+D80-E80</f>
        <v>188040</v>
      </c>
    </row>
    <row r="81" customFormat="false" ht="12.75" hidden="false" customHeight="false" outlineLevel="0" collapsed="false">
      <c r="A81" s="83"/>
      <c r="B81" s="94" t="s">
        <v>122</v>
      </c>
      <c r="C81" s="85"/>
      <c r="D81" s="86" t="n">
        <f aca="false">D35+D38+D46+D53+D57+D65+D70+D71+D74+SUM(D75:D80)</f>
        <v>7042524</v>
      </c>
      <c r="E81" s="87" t="n">
        <f aca="false">E35+E38+E46+E53+E57+E65+E70+E71+E74+SUM(E75:E80)</f>
        <v>10520529.5375</v>
      </c>
      <c r="F81" s="88" t="n">
        <f aca="false">F35+F38+F46+F53+F57+F65+F70+F71+F74+SUM(F75:F80)</f>
        <v>-3478005.5375</v>
      </c>
    </row>
    <row r="82" customFormat="false" ht="12.75" hidden="false" customHeight="false" outlineLevel="0" collapsed="false">
      <c r="A82" s="76" t="s">
        <v>123</v>
      </c>
      <c r="B82" s="95" t="s">
        <v>124</v>
      </c>
      <c r="C82" s="78"/>
      <c r="D82" s="79"/>
      <c r="E82" s="82" t="n">
        <f aca="false">+Research!P82</f>
        <v>0</v>
      </c>
      <c r="F82" s="81" t="n">
        <f aca="false">+D82-E82</f>
        <v>0</v>
      </c>
    </row>
    <row r="83" customFormat="false" ht="12.75" hidden="false" customHeight="false" outlineLevel="0" collapsed="false">
      <c r="A83" s="76" t="s">
        <v>125</v>
      </c>
      <c r="B83" s="95" t="s">
        <v>126</v>
      </c>
      <c r="C83" s="78"/>
      <c r="D83" s="79"/>
      <c r="E83" s="82" t="n">
        <f aca="false">+Research!P83</f>
        <v>0</v>
      </c>
      <c r="F83" s="81" t="n">
        <f aca="false">+D83-E83</f>
        <v>0</v>
      </c>
    </row>
    <row r="84" customFormat="false" ht="12.75" hidden="false" customHeight="false" outlineLevel="0" collapsed="false">
      <c r="A84" s="99"/>
      <c r="B84" s="94" t="s">
        <v>127</v>
      </c>
      <c r="C84" s="85"/>
      <c r="D84" s="86" t="n">
        <f aca="false">SUM(D82:D83)</f>
        <v>0</v>
      </c>
      <c r="E84" s="87" t="n">
        <f aca="false">SUM(E82:E83)</f>
        <v>0</v>
      </c>
      <c r="F84" s="88" t="n">
        <f aca="false">SUM(F82:F83)</f>
        <v>0</v>
      </c>
    </row>
    <row r="85" customFormat="false" ht="12.75" hidden="false" customHeight="false" outlineLevel="0" collapsed="false">
      <c r="A85" s="100" t="s">
        <v>128</v>
      </c>
      <c r="B85" s="101" t="s">
        <v>129</v>
      </c>
      <c r="C85" s="102"/>
      <c r="D85" s="79"/>
      <c r="E85" s="82" t="n">
        <f aca="false">+Research!P85</f>
        <v>0</v>
      </c>
      <c r="F85" s="81" t="n">
        <f aca="false">+D85-E85</f>
        <v>0</v>
      </c>
    </row>
    <row r="86" customFormat="false" ht="13.5" hidden="false" customHeight="false" outlineLevel="0" collapsed="false">
      <c r="A86" s="103"/>
      <c r="B86" s="104" t="s">
        <v>130</v>
      </c>
      <c r="C86" s="105"/>
      <c r="D86" s="106" t="n">
        <f aca="false">D84+D81+D85</f>
        <v>7042524</v>
      </c>
      <c r="E86" s="107" t="n">
        <f aca="false">E84+E81+E85</f>
        <v>10520529.5375</v>
      </c>
      <c r="F86" s="108" t="n">
        <f aca="false">F84+F81+F85</f>
        <v>-3478005.5375</v>
      </c>
    </row>
    <row r="87" customFormat="false" ht="12.75" hidden="false" customHeight="false" outlineLevel="0" collapsed="false">
      <c r="D87" s="109"/>
    </row>
    <row r="88" customFormat="false" ht="12.75" hidden="false" customHeight="false" outlineLevel="0" collapsed="false">
      <c r="A88" s="110" t="str">
        <f aca="true">CELL("FILENAME")</f>
        <v>'file:///mnt/12tb/@roms/datasets/enron/EDRM Enron Email Data Set v2 XML/filtered-attachments/xls/Research_2001_budget_as_of_0922.xls'#$Budget vs budget</v>
      </c>
      <c r="D88" s="109"/>
    </row>
    <row r="89" customFormat="false" ht="12.75" hidden="false" customHeight="false" outlineLevel="0" collapsed="false">
      <c r="D89" s="109"/>
    </row>
    <row r="90" customFormat="false" ht="12.75" hidden="false" customHeight="false" outlineLevel="0" collapsed="false">
      <c r="D90" s="109"/>
    </row>
    <row r="91" customFormat="false" ht="12.75" hidden="false" customHeight="false" outlineLevel="0" collapsed="false">
      <c r="D91" s="109"/>
    </row>
    <row r="92" customFormat="false" ht="12.75" hidden="false" customHeight="false" outlineLevel="0" collapsed="false">
      <c r="D92" s="109"/>
    </row>
    <row r="93" customFormat="false" ht="12.75" hidden="false" customHeight="false" outlineLevel="0" collapsed="false">
      <c r="D93" s="109"/>
    </row>
    <row r="94" customFormat="false" ht="12.75" hidden="false" customHeight="false" outlineLevel="0" collapsed="false">
      <c r="D94" s="109"/>
    </row>
    <row r="95" customFormat="false" ht="12.75" hidden="false" customHeight="false" outlineLevel="0" collapsed="false">
      <c r="D95" s="109"/>
    </row>
    <row r="96" customFormat="false" ht="12.75" hidden="false" customHeight="false" outlineLevel="0" collapsed="false">
      <c r="D96" s="109"/>
    </row>
    <row r="97" customFormat="false" ht="12.75" hidden="false" customHeight="false" outlineLevel="0" collapsed="false">
      <c r="D97" s="109"/>
    </row>
    <row r="98" customFormat="false" ht="12.75" hidden="false" customHeight="false" outlineLevel="0" collapsed="false">
      <c r="D98" s="109"/>
    </row>
    <row r="99" customFormat="false" ht="12.75" hidden="false" customHeight="false" outlineLevel="0" collapsed="false">
      <c r="D99" s="109"/>
    </row>
    <row r="100" customFormat="false" ht="12.75" hidden="false" customHeight="false" outlineLevel="0" collapsed="false">
      <c r="D100" s="109"/>
    </row>
    <row r="101" customFormat="false" ht="12.75" hidden="false" customHeight="false" outlineLevel="0" collapsed="false">
      <c r="D101" s="109"/>
    </row>
    <row r="102" customFormat="false" ht="12.75" hidden="false" customHeight="false" outlineLevel="0" collapsed="false">
      <c r="D102" s="109"/>
    </row>
    <row r="103" customFormat="false" ht="12.75" hidden="false" customHeight="false" outlineLevel="0" collapsed="false">
      <c r="D103" s="109"/>
    </row>
    <row r="104" customFormat="false" ht="12.75" hidden="false" customHeight="false" outlineLevel="0" collapsed="false">
      <c r="D104" s="109"/>
    </row>
    <row r="105" customFormat="false" ht="12.75" hidden="false" customHeight="false" outlineLevel="0" collapsed="false">
      <c r="D105" s="109"/>
    </row>
    <row r="106" customFormat="false" ht="12.75" hidden="false" customHeight="false" outlineLevel="0" collapsed="false">
      <c r="D106" s="109"/>
    </row>
    <row r="107" customFormat="false" ht="12.75" hidden="false" customHeight="false" outlineLevel="0" collapsed="false">
      <c r="D107" s="109"/>
    </row>
    <row r="108" customFormat="false" ht="12.75" hidden="false" customHeight="false" outlineLevel="0" collapsed="false">
      <c r="D108" s="109"/>
    </row>
    <row r="109" customFormat="false" ht="12.75" hidden="false" customHeight="false" outlineLevel="0" collapsed="false">
      <c r="D109" s="109"/>
    </row>
    <row r="110" customFormat="false" ht="12.75" hidden="false" customHeight="false" outlineLevel="0" collapsed="false">
      <c r="D110" s="109"/>
    </row>
    <row r="111" customFormat="false" ht="12.75" hidden="false" customHeight="false" outlineLevel="0" collapsed="false">
      <c r="D111" s="109"/>
    </row>
    <row r="112" customFormat="false" ht="12.75" hidden="false" customHeight="false" outlineLevel="0" collapsed="false">
      <c r="D112" s="109"/>
    </row>
    <row r="113" customFormat="false" ht="12.75" hidden="false" customHeight="false" outlineLevel="0" collapsed="false">
      <c r="D113" s="109"/>
    </row>
    <row r="114" customFormat="false" ht="12.75" hidden="false" customHeight="false" outlineLevel="0" collapsed="false">
      <c r="D114" s="109"/>
    </row>
    <row r="115" customFormat="false" ht="12.75" hidden="false" customHeight="false" outlineLevel="0" collapsed="false">
      <c r="D115" s="109"/>
    </row>
    <row r="116" customFormat="false" ht="12.75" hidden="false" customHeight="false" outlineLevel="0" collapsed="false">
      <c r="D116" s="109"/>
    </row>
    <row r="117" customFormat="false" ht="12.75" hidden="false" customHeight="false" outlineLevel="0" collapsed="false">
      <c r="D117" s="109"/>
    </row>
    <row r="118" customFormat="false" ht="12.75" hidden="false" customHeight="false" outlineLevel="0" collapsed="false">
      <c r="D118" s="109"/>
    </row>
    <row r="119" customFormat="false" ht="12.75" hidden="false" customHeight="false" outlineLevel="0" collapsed="false">
      <c r="D119" s="109"/>
    </row>
    <row r="120" customFormat="false" ht="12.75" hidden="false" customHeight="false" outlineLevel="0" collapsed="false">
      <c r="D120" s="109"/>
    </row>
    <row r="121" customFormat="false" ht="12.75" hidden="false" customHeight="false" outlineLevel="0" collapsed="false">
      <c r="D121" s="109"/>
    </row>
    <row r="122" customFormat="false" ht="12.75" hidden="false" customHeight="false" outlineLevel="0" collapsed="false">
      <c r="D122" s="109"/>
    </row>
    <row r="123" customFormat="false" ht="12.75" hidden="false" customHeight="false" outlineLevel="0" collapsed="false">
      <c r="D123" s="109"/>
    </row>
    <row r="124" customFormat="false" ht="12.75" hidden="false" customHeight="false" outlineLevel="0" collapsed="false">
      <c r="D124" s="109"/>
    </row>
    <row r="125" customFormat="false" ht="12.75" hidden="false" customHeight="false" outlineLevel="0" collapsed="false">
      <c r="D125" s="109"/>
    </row>
  </sheetData>
  <mergeCells count="2">
    <mergeCell ref="D9:F9"/>
    <mergeCell ref="D31:F31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true" showRowColHeaders="true" showZeros="true" rightToLeft="false" tabSelected="false" showOutlineSymbols="true" defaultGridColor="true" view="normal" topLeftCell="B9" colorId="64" zoomScale="75" zoomScaleNormal="75" zoomScalePageLayoutView="100" workbookViewId="0">
      <selection pane="topLeft" activeCell="D29" activeCellId="0" sqref="D29"/>
    </sheetView>
  </sheetViews>
  <sheetFormatPr defaultColWidth="9.32421875" defaultRowHeight="12.75" customHeight="true" zeroHeight="false" outlineLevelRow="0" outlineLevelCol="0"/>
  <cols>
    <col collapsed="false" customWidth="true" hidden="true" outlineLevel="0" max="1" min="1" style="1" width="11.99"/>
    <col collapsed="false" customWidth="true" hidden="false" outlineLevel="0" max="2" min="2" style="1" width="33.49"/>
    <col collapsed="false" customWidth="true" hidden="false" outlineLevel="0" max="3" min="3" style="1" width="1.49"/>
    <col collapsed="false" customWidth="true" hidden="false" outlineLevel="0" max="6" min="4" style="1" width="19.32"/>
    <col collapsed="false" customWidth="false" hidden="false" outlineLevel="0" max="257" min="7" style="1" width="9.32"/>
  </cols>
  <sheetData>
    <row r="1" customFormat="false" ht="9.75" hidden="false" customHeight="true" outlineLevel="0" collapsed="false">
      <c r="A1" s="11"/>
      <c r="B1" s="12"/>
      <c r="C1" s="12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</row>
    <row r="2" customFormat="false" ht="27" hidden="false" customHeight="true" outlineLevel="0" collapsed="false">
      <c r="A2" s="14"/>
      <c r="B2" s="15" t="s">
        <v>19</v>
      </c>
      <c r="C2" s="15"/>
      <c r="D2" s="15"/>
      <c r="E2" s="16"/>
      <c r="F2" s="16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</row>
    <row r="3" customFormat="false" ht="27" hidden="false" customHeight="true" outlineLevel="0" collapsed="false">
      <c r="A3" s="14"/>
      <c r="B3" s="15" t="s">
        <v>133</v>
      </c>
      <c r="C3" s="15"/>
      <c r="D3" s="15"/>
      <c r="E3" s="16"/>
      <c r="F3" s="16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</row>
    <row r="4" customFormat="false" ht="13.5" hidden="false" customHeight="true" outlineLevel="0" collapsed="false">
      <c r="A4" s="17"/>
      <c r="B4" s="17"/>
      <c r="C4" s="18"/>
      <c r="D4" s="19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</row>
    <row r="5" customFormat="false" ht="13.5" hidden="true" customHeight="true" outlineLevel="0" collapsed="false">
      <c r="A5" s="17"/>
      <c r="B5" s="18" t="s">
        <v>21</v>
      </c>
      <c r="C5" s="17"/>
      <c r="D5" s="20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</row>
    <row r="6" customFormat="false" ht="14.25" hidden="true" customHeight="true" outlineLevel="0" collapsed="false">
      <c r="A6" s="17"/>
      <c r="B6" s="18" t="s">
        <v>22</v>
      </c>
      <c r="C6" s="17"/>
      <c r="D6" s="20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4.25" hidden="true" customHeight="true" outlineLevel="0" collapsed="false">
      <c r="A7" s="17"/>
      <c r="B7" s="18" t="s">
        <v>23</v>
      </c>
      <c r="C7" s="17"/>
      <c r="D7" s="20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13.5" hidden="false" customHeight="false" outlineLevel="0" collapsed="false">
      <c r="A8" s="17"/>
      <c r="B8" s="17"/>
      <c r="C8" s="18"/>
      <c r="D8" s="19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5.75" hidden="false" customHeight="false" outlineLevel="0" collapsed="false">
      <c r="A9" s="21"/>
      <c r="B9" s="22"/>
      <c r="C9" s="23"/>
      <c r="D9" s="24" t="str">
        <f aca="false">'Forecast vs 00 budget'!D9:F9</f>
        <v>Public Relations</v>
      </c>
      <c r="E9" s="24"/>
      <c r="F9" s="24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</row>
    <row r="10" customFormat="false" ht="15.75" hidden="false" customHeight="false" outlineLevel="0" collapsed="false">
      <c r="A10" s="26"/>
      <c r="B10" s="27" t="s">
        <v>25</v>
      </c>
      <c r="C10" s="28" t="n">
        <v>36892</v>
      </c>
      <c r="D10" s="29" t="s">
        <v>26</v>
      </c>
      <c r="E10" s="30" t="s">
        <v>132</v>
      </c>
      <c r="F10" s="31" t="s">
        <v>28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</row>
    <row r="11" customFormat="false" ht="15.75" hidden="false" customHeight="false" outlineLevel="0" collapsed="false">
      <c r="A11" s="32"/>
      <c r="B11" s="33" t="s">
        <v>29</v>
      </c>
      <c r="C11" s="34" t="n">
        <v>1</v>
      </c>
      <c r="D11" s="35"/>
      <c r="E11" s="36"/>
      <c r="F11" s="37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</row>
    <row r="12" customFormat="false" ht="15.75" hidden="false" customHeight="false" outlineLevel="0" collapsed="false">
      <c r="A12" s="39"/>
      <c r="B12" s="40" t="s">
        <v>30</v>
      </c>
      <c r="C12" s="41" t="n">
        <v>1</v>
      </c>
      <c r="D12" s="42"/>
      <c r="E12" s="43"/>
      <c r="F12" s="44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</row>
    <row r="13" customFormat="false" ht="15.75" hidden="false" customHeight="false" outlineLevel="0" collapsed="false">
      <c r="A13" s="39"/>
      <c r="B13" s="40" t="s">
        <v>31</v>
      </c>
      <c r="C13" s="41" t="n">
        <v>1</v>
      </c>
      <c r="D13" s="42"/>
      <c r="E13" s="43"/>
      <c r="F13" s="44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</row>
    <row r="14" customFormat="false" ht="15.75" hidden="false" customHeight="false" outlineLevel="0" collapsed="false">
      <c r="A14" s="39"/>
      <c r="B14" s="40" t="s">
        <v>32</v>
      </c>
      <c r="C14" s="45" t="n">
        <f aca="false">SUM(C12:C13)</f>
        <v>2</v>
      </c>
      <c r="D14" s="42"/>
      <c r="E14" s="43"/>
      <c r="F14" s="44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</row>
    <row r="15" customFormat="false" ht="15.75" hidden="false" customHeight="false" outlineLevel="0" collapsed="false">
      <c r="A15" s="39"/>
      <c r="B15" s="40" t="s">
        <v>33</v>
      </c>
      <c r="C15" s="41" t="n">
        <v>1</v>
      </c>
      <c r="D15" s="42" t="n">
        <f aca="false">'2000 Forecast'!K12</f>
        <v>0</v>
      </c>
      <c r="E15" s="43" t="n">
        <f aca="false">Research!P14</f>
        <v>6</v>
      </c>
      <c r="F15" s="44" t="n">
        <f aca="false">+D15-E15</f>
        <v>-6</v>
      </c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</row>
    <row r="16" customFormat="false" ht="15.75" hidden="false" customHeight="false" outlineLevel="0" collapsed="false">
      <c r="A16" s="39"/>
      <c r="B16" s="40" t="s">
        <v>34</v>
      </c>
      <c r="C16" s="41" t="n">
        <v>1</v>
      </c>
      <c r="D16" s="42" t="n">
        <f aca="false">'2000 Forecast'!K13</f>
        <v>0</v>
      </c>
      <c r="E16" s="43" t="n">
        <f aca="false">Research!P15</f>
        <v>5</v>
      </c>
      <c r="F16" s="44" t="n">
        <f aca="false">+D16-E16</f>
        <v>-5</v>
      </c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  <c r="IV16" s="38"/>
      <c r="IW16" s="38"/>
    </row>
    <row r="17" customFormat="false" ht="15.75" hidden="false" customHeight="false" outlineLevel="0" collapsed="false">
      <c r="A17" s="39"/>
      <c r="B17" s="40" t="s">
        <v>13</v>
      </c>
      <c r="C17" s="41" t="n">
        <v>1</v>
      </c>
      <c r="D17" s="42" t="n">
        <f aca="false">'2000 Forecast'!K14</f>
        <v>0</v>
      </c>
      <c r="E17" s="43" t="n">
        <f aca="false">Research!P16</f>
        <v>29</v>
      </c>
      <c r="F17" s="44" t="n">
        <f aca="false">+D17-E17</f>
        <v>-29</v>
      </c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</row>
    <row r="18" customFormat="false" ht="15.75" hidden="false" customHeight="false" outlineLevel="0" collapsed="false">
      <c r="A18" s="39"/>
      <c r="B18" s="40" t="s">
        <v>35</v>
      </c>
      <c r="C18" s="41" t="n">
        <v>1</v>
      </c>
      <c r="D18" s="42" t="n">
        <f aca="false">'2000 Forecast'!K15</f>
        <v>0</v>
      </c>
      <c r="E18" s="43" t="n">
        <f aca="false">Research!P17</f>
        <v>8</v>
      </c>
      <c r="F18" s="44" t="n">
        <f aca="false">+D18-E18</f>
        <v>-8</v>
      </c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  <c r="IW18" s="38"/>
    </row>
    <row r="19" customFormat="false" ht="15.75" hidden="false" customHeight="false" outlineLevel="0" collapsed="false">
      <c r="A19" s="39"/>
      <c r="B19" s="40" t="s">
        <v>36</v>
      </c>
      <c r="C19" s="41" t="n">
        <v>1</v>
      </c>
      <c r="D19" s="42"/>
      <c r="E19" s="43" t="n">
        <f aca="false">Research!P18</f>
        <v>3</v>
      </c>
      <c r="F19" s="44" t="n">
        <f aca="false">+D19-E19</f>
        <v>-3</v>
      </c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</row>
    <row r="20" customFormat="false" ht="15.75" hidden="false" customHeight="false" outlineLevel="0" collapsed="false">
      <c r="A20" s="39"/>
      <c r="B20" s="40" t="s">
        <v>37</v>
      </c>
      <c r="C20" s="41" t="n">
        <v>1</v>
      </c>
      <c r="D20" s="42" t="n">
        <f aca="false">'2000 Forecast'!K16</f>
        <v>0</v>
      </c>
      <c r="E20" s="43" t="n">
        <f aca="false">Research!P19</f>
        <v>0</v>
      </c>
      <c r="F20" s="44" t="n">
        <f aca="false">+D20-E20</f>
        <v>0</v>
      </c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</row>
    <row r="21" customFormat="false" ht="15.75" hidden="false" customHeight="false" outlineLevel="0" collapsed="false">
      <c r="A21" s="39"/>
      <c r="B21" s="40" t="s">
        <v>38</v>
      </c>
      <c r="C21" s="41" t="n">
        <v>1</v>
      </c>
      <c r="D21" s="42" t="n">
        <f aca="false">'2000 Forecast'!K17</f>
        <v>0</v>
      </c>
      <c r="E21" s="43" t="n">
        <f aca="false">Research!P20</f>
        <v>0</v>
      </c>
      <c r="F21" s="44" t="n">
        <f aca="false">+D21-E21</f>
        <v>0</v>
      </c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  <c r="IV21" s="38"/>
      <c r="IW21" s="38"/>
    </row>
    <row r="22" customFormat="false" ht="15.75" hidden="false" customHeight="false" outlineLevel="0" collapsed="false">
      <c r="A22" s="39"/>
      <c r="B22" s="40" t="s">
        <v>39</v>
      </c>
      <c r="C22" s="45" t="e">
        <f aca="false">#REF!+#REF!+#REF!+#REF!+#REF!+#REF!+#REF!+C11+C14+SUM(C15:C21)</f>
        <v>#REF!</v>
      </c>
      <c r="D22" s="42" t="n">
        <f aca="false">'2000 Forecast'!K18</f>
        <v>0</v>
      </c>
      <c r="E22" s="43" t="n">
        <f aca="false">Research!P21</f>
        <v>5</v>
      </c>
      <c r="F22" s="44" t="n">
        <f aca="false">+D22-E22</f>
        <v>-5</v>
      </c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  <c r="IV22" s="38"/>
      <c r="IW22" s="38"/>
    </row>
    <row r="23" customFormat="false" ht="15.75" hidden="false" customHeight="false" outlineLevel="0" collapsed="false">
      <c r="A23" s="39"/>
      <c r="B23" s="40" t="s">
        <v>40</v>
      </c>
      <c r="C23" s="45"/>
      <c r="D23" s="42" t="n">
        <f aca="false">'2000 Forecast'!K20</f>
        <v>0</v>
      </c>
      <c r="E23" s="43" t="n">
        <f aca="false">Research!P22</f>
        <v>4</v>
      </c>
      <c r="F23" s="44" t="n">
        <f aca="false">+D23-E23</f>
        <v>-4</v>
      </c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  <c r="IV23" s="38"/>
      <c r="IW23" s="38"/>
    </row>
    <row r="24" customFormat="false" ht="15.75" hidden="false" customHeight="false" outlineLevel="0" collapsed="false">
      <c r="A24" s="46"/>
      <c r="B24" s="47" t="s">
        <v>41</v>
      </c>
      <c r="C24" s="48" t="e">
        <f aca="false">SUM(#REF!)</f>
        <v>#REF!</v>
      </c>
      <c r="D24" s="49" t="n">
        <f aca="false">SUM(D11:D23)</f>
        <v>0</v>
      </c>
      <c r="E24" s="50" t="n">
        <f aca="false">SUM(E11:E23)</f>
        <v>60</v>
      </c>
      <c r="F24" s="51" t="n">
        <f aca="false">SUM(F11:F23)</f>
        <v>-60</v>
      </c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</row>
    <row r="25" customFormat="false" ht="15.75" hidden="false" customHeight="false" outlineLevel="0" collapsed="false">
      <c r="A25" s="39"/>
      <c r="B25" s="40" t="s">
        <v>40</v>
      </c>
      <c r="C25" s="41" t="n">
        <v>1</v>
      </c>
      <c r="D25" s="42" t="n">
        <f aca="false">+D23</f>
        <v>0</v>
      </c>
      <c r="E25" s="43" t="n">
        <f aca="false">+Research!P25</f>
        <v>0</v>
      </c>
      <c r="F25" s="44" t="n">
        <v>0</v>
      </c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</row>
    <row r="26" customFormat="false" ht="15.75" hidden="false" customHeight="false" outlineLevel="0" collapsed="false">
      <c r="A26" s="39"/>
      <c r="B26" s="40" t="s">
        <v>13</v>
      </c>
      <c r="C26" s="41"/>
      <c r="D26" s="42" t="n">
        <f aca="false">+D17</f>
        <v>0</v>
      </c>
      <c r="E26" s="43" t="n">
        <f aca="false">+Research!P26</f>
        <v>0</v>
      </c>
      <c r="F26" s="44" t="n">
        <v>0</v>
      </c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  <c r="IW26" s="38"/>
    </row>
    <row r="27" customFormat="false" ht="15.75" hidden="false" customHeight="false" outlineLevel="0" collapsed="false">
      <c r="A27" s="39"/>
      <c r="B27" s="40" t="s">
        <v>35</v>
      </c>
      <c r="C27" s="41"/>
      <c r="D27" s="42" t="n">
        <f aca="false">+D18</f>
        <v>0</v>
      </c>
      <c r="E27" s="43" t="n">
        <f aca="false">+Research!P27</f>
        <v>0</v>
      </c>
      <c r="F27" s="44" t="n">
        <v>0</v>
      </c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  <c r="IW27" s="38"/>
    </row>
    <row r="28" customFormat="false" ht="15.75" hidden="false" customHeight="false" outlineLevel="0" collapsed="false">
      <c r="A28" s="52"/>
      <c r="B28" s="53" t="s">
        <v>42</v>
      </c>
      <c r="C28" s="54"/>
      <c r="D28" s="55"/>
      <c r="E28" s="56" t="n">
        <f aca="false">+Research!P28</f>
        <v>0</v>
      </c>
      <c r="F28" s="54" t="n">
        <f aca="false">+D28-E28</f>
        <v>0</v>
      </c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  <c r="IR28" s="57"/>
      <c r="IS28" s="57"/>
      <c r="IT28" s="57"/>
      <c r="IU28" s="57"/>
      <c r="IV28" s="57"/>
      <c r="IW28" s="57"/>
    </row>
    <row r="29" customFormat="false" ht="16.5" hidden="false" customHeight="false" outlineLevel="0" collapsed="false">
      <c r="A29" s="58"/>
      <c r="B29" s="59" t="s">
        <v>43</v>
      </c>
      <c r="C29" s="60" t="e">
        <f aca="false">C24+C22+C25</f>
        <v>#REF!</v>
      </c>
      <c r="D29" s="61" t="n">
        <f aca="false">+D24-D25-D26-D27-D28</f>
        <v>0</v>
      </c>
      <c r="E29" s="62" t="n">
        <f aca="false">+E24-E25-E26-E27-E28</f>
        <v>60</v>
      </c>
      <c r="F29" s="60" t="n">
        <f aca="false">+F24-F25-F26-F27-F28</f>
        <v>-60</v>
      </c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  <c r="IR29" s="57"/>
      <c r="IS29" s="57"/>
      <c r="IT29" s="57"/>
      <c r="IU29" s="57"/>
      <c r="IV29" s="57"/>
      <c r="IW29" s="57"/>
    </row>
    <row r="30" customFormat="false" ht="16.5" hidden="false" customHeight="false" outlineLevel="0" collapsed="false">
      <c r="A30" s="63"/>
      <c r="B30" s="63"/>
      <c r="C30" s="64"/>
      <c r="D30" s="65"/>
      <c r="E30" s="65"/>
      <c r="F30" s="65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66"/>
      <c r="CQ30" s="66"/>
      <c r="CR30" s="66"/>
      <c r="CS30" s="66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66"/>
      <c r="GL30" s="66"/>
      <c r="GM30" s="66"/>
      <c r="GN30" s="66"/>
      <c r="GO30" s="66"/>
      <c r="GP30" s="66"/>
      <c r="GQ30" s="66"/>
      <c r="GR30" s="66"/>
      <c r="GS30" s="66"/>
      <c r="GT30" s="66"/>
      <c r="GU30" s="66"/>
      <c r="GV30" s="66"/>
      <c r="GW30" s="66"/>
      <c r="GX30" s="66"/>
      <c r="GY30" s="66"/>
      <c r="GZ30" s="66"/>
      <c r="HA30" s="66"/>
      <c r="HB30" s="66"/>
      <c r="HC30" s="66"/>
      <c r="HD30" s="66"/>
      <c r="HE30" s="66"/>
      <c r="HF30" s="66"/>
      <c r="HG30" s="66"/>
      <c r="HH30" s="66"/>
      <c r="HI30" s="66"/>
      <c r="HJ30" s="66"/>
      <c r="HK30" s="66"/>
      <c r="HL30" s="66"/>
      <c r="HM30" s="66"/>
      <c r="HN30" s="66"/>
      <c r="HO30" s="66"/>
      <c r="HP30" s="66"/>
      <c r="HQ30" s="66"/>
      <c r="HR30" s="66"/>
      <c r="HS30" s="66"/>
      <c r="HT30" s="66"/>
      <c r="HU30" s="66"/>
      <c r="HV30" s="66"/>
      <c r="HW30" s="66"/>
      <c r="HX30" s="66"/>
      <c r="HY30" s="66"/>
      <c r="HZ30" s="66"/>
      <c r="IA30" s="66"/>
      <c r="IB30" s="66"/>
      <c r="IC30" s="66"/>
      <c r="ID30" s="66"/>
      <c r="IE30" s="66"/>
      <c r="IF30" s="66"/>
      <c r="IG30" s="66"/>
      <c r="IH30" s="66"/>
      <c r="II30" s="66"/>
      <c r="IJ30" s="66"/>
      <c r="IK30" s="66"/>
      <c r="IL30" s="66"/>
      <c r="IM30" s="66"/>
      <c r="IN30" s="66"/>
      <c r="IO30" s="66"/>
      <c r="IP30" s="66"/>
      <c r="IQ30" s="66"/>
      <c r="IR30" s="66"/>
      <c r="IS30" s="66"/>
      <c r="IT30" s="66"/>
      <c r="IU30" s="66"/>
      <c r="IV30" s="66"/>
      <c r="IW30" s="66"/>
    </row>
    <row r="31" customFormat="false" ht="15.75" hidden="false" customHeight="false" outlineLevel="0" collapsed="false">
      <c r="A31" s="67" t="s">
        <v>44</v>
      </c>
      <c r="B31" s="68"/>
      <c r="C31" s="69"/>
      <c r="D31" s="24" t="str">
        <f aca="false">'Forecast vs 00 budget'!D31:F31</f>
        <v>Public Relations</v>
      </c>
      <c r="E31" s="24"/>
      <c r="F31" s="24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70"/>
      <c r="IV31" s="70"/>
      <c r="IW31" s="70"/>
    </row>
    <row r="32" customFormat="false" ht="16.5" hidden="false" customHeight="false" outlineLevel="0" collapsed="false">
      <c r="A32" s="26" t="s">
        <v>45</v>
      </c>
      <c r="B32" s="71" t="s">
        <v>46</v>
      </c>
      <c r="C32" s="72"/>
      <c r="D32" s="73" t="s">
        <v>47</v>
      </c>
      <c r="E32" s="74" t="s">
        <v>48</v>
      </c>
      <c r="F32" s="75" t="s">
        <v>28</v>
      </c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70"/>
      <c r="IV32" s="70"/>
      <c r="IW32" s="70"/>
    </row>
    <row r="33" customFormat="false" ht="12.75" hidden="false" customHeight="false" outlineLevel="0" collapsed="false">
      <c r="A33" s="76" t="s">
        <v>49</v>
      </c>
      <c r="B33" s="77" t="s">
        <v>50</v>
      </c>
      <c r="C33" s="78"/>
      <c r="D33" s="79" t="n">
        <f aca="false">'2000 Forecast'!P26</f>
        <v>0</v>
      </c>
      <c r="E33" s="82" t="n">
        <f aca="false">+Research!P33</f>
        <v>6458307</v>
      </c>
      <c r="F33" s="81" t="n">
        <f aca="false">+D33-E33</f>
        <v>-6458307</v>
      </c>
    </row>
    <row r="34" customFormat="false" ht="12.75" hidden="false" customHeight="false" outlineLevel="0" collapsed="false">
      <c r="A34" s="76" t="s">
        <v>49</v>
      </c>
      <c r="B34" s="77" t="s">
        <v>51</v>
      </c>
      <c r="C34" s="78"/>
      <c r="D34" s="79"/>
      <c r="E34" s="82" t="n">
        <f aca="false">+Research!P34</f>
        <v>54000</v>
      </c>
      <c r="F34" s="81" t="n">
        <f aca="false">+D34-E34</f>
        <v>-54000</v>
      </c>
    </row>
    <row r="35" customFormat="false" ht="12.75" hidden="false" customHeight="false" outlineLevel="0" collapsed="false">
      <c r="A35" s="83"/>
      <c r="B35" s="84" t="s">
        <v>52</v>
      </c>
      <c r="C35" s="85"/>
      <c r="D35" s="86" t="n">
        <f aca="false">SUM(D33:D34)</f>
        <v>0</v>
      </c>
      <c r="E35" s="87" t="n">
        <f aca="false">SUM(E33:E34)</f>
        <v>6512307</v>
      </c>
      <c r="F35" s="88" t="n">
        <f aca="false">SUM(F33:F34)</f>
        <v>-6512307</v>
      </c>
    </row>
    <row r="36" customFormat="false" ht="12.75" hidden="false" customHeight="false" outlineLevel="0" collapsed="false">
      <c r="A36" s="83" t="s">
        <v>53</v>
      </c>
      <c r="B36" s="89" t="s">
        <v>54</v>
      </c>
      <c r="C36" s="85"/>
      <c r="D36" s="90" t="n">
        <f aca="false">'2000 Forecast'!P29+'2000 Forecast'!P30+'2000 Forecast'!P31</f>
        <v>0</v>
      </c>
      <c r="E36" s="91" t="n">
        <f aca="false">+Research!P36</f>
        <v>890388.3975</v>
      </c>
      <c r="F36" s="92" t="n">
        <f aca="false">+D36-E36</f>
        <v>-890388.3975</v>
      </c>
    </row>
    <row r="37" customFormat="false" ht="12.75" hidden="false" customHeight="false" outlineLevel="0" collapsed="false">
      <c r="A37" s="83" t="s">
        <v>55</v>
      </c>
      <c r="B37" s="93" t="s">
        <v>56</v>
      </c>
      <c r="C37" s="85"/>
      <c r="D37" s="90" t="n">
        <f aca="false">+'2000 Forecast'!P33</f>
        <v>0</v>
      </c>
      <c r="E37" s="91" t="n">
        <f aca="false">+Research!P37</f>
        <v>450286.14</v>
      </c>
      <c r="F37" s="92" t="n">
        <f aca="false">+D37-E37</f>
        <v>-450286.14</v>
      </c>
    </row>
    <row r="38" customFormat="false" ht="12.75" hidden="false" customHeight="false" outlineLevel="0" collapsed="false">
      <c r="A38" s="83"/>
      <c r="B38" s="94" t="s">
        <v>57</v>
      </c>
      <c r="C38" s="85"/>
      <c r="D38" s="86" t="n">
        <f aca="false">SUM(D36:D37)</f>
        <v>0</v>
      </c>
      <c r="E38" s="87" t="n">
        <f aca="false">SUM(E36:E37)</f>
        <v>1340674.5375</v>
      </c>
      <c r="F38" s="88" t="n">
        <f aca="false">SUM(F36:F37)</f>
        <v>-1340674.5375</v>
      </c>
    </row>
    <row r="39" customFormat="false" ht="12.75" hidden="false" customHeight="false" outlineLevel="0" collapsed="false">
      <c r="A39" s="76" t="s">
        <v>58</v>
      </c>
      <c r="B39" s="95" t="s">
        <v>59</v>
      </c>
      <c r="C39" s="96"/>
      <c r="D39" s="79" t="n">
        <f aca="false">'2000 Forecast'!P35+'2000 Forecast'!P36</f>
        <v>0</v>
      </c>
      <c r="E39" s="82" t="n">
        <f aca="false">+Research!P39</f>
        <v>252000</v>
      </c>
      <c r="F39" s="81" t="n">
        <f aca="false">+D39-E39</f>
        <v>-252000</v>
      </c>
    </row>
    <row r="40" customFormat="false" ht="12.75" hidden="false" customHeight="false" outlineLevel="0" collapsed="false">
      <c r="A40" s="76" t="s">
        <v>60</v>
      </c>
      <c r="B40" s="95" t="s">
        <v>61</v>
      </c>
      <c r="C40" s="96"/>
      <c r="D40" s="79" t="n">
        <f aca="false">'2000 Forecast'!P37</f>
        <v>0</v>
      </c>
      <c r="E40" s="82" t="n">
        <f aca="false">+Research!P40</f>
        <v>9000</v>
      </c>
      <c r="F40" s="81" t="n">
        <f aca="false">+D40-E40</f>
        <v>-9000</v>
      </c>
    </row>
    <row r="41" customFormat="false" ht="12.75" hidden="false" customHeight="false" outlineLevel="0" collapsed="false">
      <c r="A41" s="76" t="s">
        <v>58</v>
      </c>
      <c r="B41" s="95" t="s">
        <v>62</v>
      </c>
      <c r="C41" s="96"/>
      <c r="D41" s="79" t="n">
        <f aca="false">+'2000 Forecast'!P38</f>
        <v>0</v>
      </c>
      <c r="E41" s="82" t="n">
        <f aca="false">+Research!P41</f>
        <v>90000</v>
      </c>
      <c r="F41" s="81" t="n">
        <f aca="false">+D41-E41</f>
        <v>-90000</v>
      </c>
    </row>
    <row r="42" customFormat="false" ht="12.75" hidden="false" customHeight="false" outlineLevel="0" collapsed="false">
      <c r="A42" s="76" t="s">
        <v>63</v>
      </c>
      <c r="B42" s="95" t="s">
        <v>64</v>
      </c>
      <c r="C42" s="96"/>
      <c r="D42" s="79" t="n">
        <f aca="false">+'2000 Forecast'!P39</f>
        <v>0</v>
      </c>
      <c r="E42" s="82" t="n">
        <f aca="false">+Research!P42</f>
        <v>36000</v>
      </c>
      <c r="F42" s="81" t="n">
        <f aca="false">+D42-E42</f>
        <v>-36000</v>
      </c>
    </row>
    <row r="43" customFormat="false" ht="12.75" hidden="false" customHeight="false" outlineLevel="0" collapsed="false">
      <c r="A43" s="76" t="s">
        <v>65</v>
      </c>
      <c r="B43" s="95" t="s">
        <v>66</v>
      </c>
      <c r="C43" s="96"/>
      <c r="D43" s="79" t="n">
        <f aca="false">+'2000 Forecast'!P40</f>
        <v>0</v>
      </c>
      <c r="E43" s="82" t="n">
        <f aca="false">+Research!P43</f>
        <v>300000</v>
      </c>
      <c r="F43" s="81" t="n">
        <f aca="false">+D43-E43</f>
        <v>-300000</v>
      </c>
    </row>
    <row r="44" customFormat="false" ht="12.75" hidden="false" customHeight="false" outlineLevel="0" collapsed="false">
      <c r="A44" s="97" t="s">
        <v>67</v>
      </c>
      <c r="B44" s="95" t="s">
        <v>68</v>
      </c>
      <c r="C44" s="96"/>
      <c r="D44" s="79" t="n">
        <f aca="false">+'2000 Forecast'!P41</f>
        <v>0</v>
      </c>
      <c r="E44" s="82" t="n">
        <f aca="false">+Research!P44</f>
        <v>0</v>
      </c>
      <c r="F44" s="81" t="n">
        <f aca="false">+D44-E44</f>
        <v>0</v>
      </c>
    </row>
    <row r="45" customFormat="false" ht="12.75" hidden="false" customHeight="false" outlineLevel="0" collapsed="false">
      <c r="A45" s="76" t="s">
        <v>69</v>
      </c>
      <c r="B45" s="95" t="s">
        <v>70</v>
      </c>
      <c r="C45" s="96"/>
      <c r="D45" s="79" t="n">
        <f aca="false">+'2000 Forecast'!P42</f>
        <v>0</v>
      </c>
      <c r="E45" s="82" t="n">
        <f aca="false">+Research!P45</f>
        <v>18000</v>
      </c>
      <c r="F45" s="81" t="n">
        <f aca="false">+D45-E45</f>
        <v>-18000</v>
      </c>
    </row>
    <row r="46" customFormat="false" ht="12.75" hidden="false" customHeight="false" outlineLevel="0" collapsed="false">
      <c r="A46" s="83"/>
      <c r="B46" s="94" t="s">
        <v>71</v>
      </c>
      <c r="C46" s="85"/>
      <c r="D46" s="86" t="n">
        <f aca="false">SUM(D39:D45)</f>
        <v>0</v>
      </c>
      <c r="E46" s="87" t="n">
        <f aca="false">SUM(E39:E45)</f>
        <v>705000</v>
      </c>
      <c r="F46" s="88" t="n">
        <f aca="false">SUM(F39:F45)</f>
        <v>-705000</v>
      </c>
    </row>
    <row r="47" customFormat="false" ht="12.75" hidden="false" customHeight="false" outlineLevel="0" collapsed="false">
      <c r="A47" s="76" t="s">
        <v>65</v>
      </c>
      <c r="B47" s="95" t="s">
        <v>72</v>
      </c>
      <c r="C47" s="96"/>
      <c r="D47" s="79" t="e">
        <f aca="false">+'2000 Forecast'!P44</f>
        <v>#NAME?</v>
      </c>
      <c r="E47" s="82" t="n">
        <f aca="false">+Research!P47</f>
        <v>0</v>
      </c>
      <c r="F47" s="81" t="e">
        <f aca="false">+D47-E47</f>
        <v>#NAME?</v>
      </c>
    </row>
    <row r="48" customFormat="false" ht="12.75" hidden="false" customHeight="false" outlineLevel="0" collapsed="false">
      <c r="A48" s="76" t="s">
        <v>73</v>
      </c>
      <c r="B48" s="95" t="s">
        <v>74</v>
      </c>
      <c r="C48" s="96"/>
      <c r="D48" s="79" t="e">
        <f aca="false">+'2000 Forecast'!P45</f>
        <v>#NAME?</v>
      </c>
      <c r="E48" s="82" t="n">
        <f aca="false">+Research!P48</f>
        <v>0</v>
      </c>
      <c r="F48" s="81" t="e">
        <f aca="false">+D48-E48</f>
        <v>#NAME?</v>
      </c>
    </row>
    <row r="49" customFormat="false" ht="12.75" hidden="false" customHeight="false" outlineLevel="0" collapsed="false">
      <c r="A49" s="76" t="s">
        <v>73</v>
      </c>
      <c r="B49" s="95" t="s">
        <v>75</v>
      </c>
      <c r="C49" s="96"/>
      <c r="D49" s="79" t="e">
        <f aca="false">+'2000 Forecast'!P46</f>
        <v>#NAME?</v>
      </c>
      <c r="E49" s="82" t="n">
        <f aca="false">+Research!P49</f>
        <v>0</v>
      </c>
      <c r="F49" s="81" t="e">
        <f aca="false">+D49-E49</f>
        <v>#NAME?</v>
      </c>
    </row>
    <row r="50" customFormat="false" ht="12.75" hidden="false" customHeight="false" outlineLevel="0" collapsed="false">
      <c r="A50" s="76" t="s">
        <v>73</v>
      </c>
      <c r="B50" s="95" t="s">
        <v>76</v>
      </c>
      <c r="C50" s="96"/>
      <c r="D50" s="79" t="e">
        <f aca="false">+'2000 Forecast'!P47</f>
        <v>#NAME?</v>
      </c>
      <c r="E50" s="82" t="n">
        <f aca="false">+Research!P50</f>
        <v>0</v>
      </c>
      <c r="F50" s="81" t="e">
        <f aca="false">+D50-E50</f>
        <v>#NAME?</v>
      </c>
    </row>
    <row r="51" customFormat="false" ht="12.75" hidden="false" customHeight="false" outlineLevel="0" collapsed="false">
      <c r="A51" s="76" t="s">
        <v>65</v>
      </c>
      <c r="B51" s="95" t="s">
        <v>77</v>
      </c>
      <c r="C51" s="96"/>
      <c r="D51" s="79" t="e">
        <f aca="false">+'2000 Forecast'!P48</f>
        <v>#NAME?</v>
      </c>
      <c r="E51" s="82" t="n">
        <f aca="false">+Research!P51</f>
        <v>0</v>
      </c>
      <c r="F51" s="81" t="e">
        <f aca="false">+D51-E51</f>
        <v>#NAME?</v>
      </c>
    </row>
    <row r="52" customFormat="false" ht="12.75" hidden="false" customHeight="false" outlineLevel="0" collapsed="false">
      <c r="A52" s="76" t="s">
        <v>73</v>
      </c>
      <c r="B52" s="95" t="s">
        <v>78</v>
      </c>
      <c r="C52" s="96"/>
      <c r="D52" s="79" t="e">
        <f aca="false">+'2000 Forecast'!P49</f>
        <v>#NAME?</v>
      </c>
      <c r="E52" s="82" t="n">
        <f aca="false">+Research!P52</f>
        <v>0</v>
      </c>
      <c r="F52" s="81" t="e">
        <f aca="false">+D52-E52</f>
        <v>#NAME?</v>
      </c>
    </row>
    <row r="53" customFormat="false" ht="12.75" hidden="false" customHeight="false" outlineLevel="0" collapsed="false">
      <c r="A53" s="83"/>
      <c r="B53" s="94" t="s">
        <v>79</v>
      </c>
      <c r="C53" s="85"/>
      <c r="D53" s="86" t="e">
        <f aca="false">SUM(D47:D52)</f>
        <v>#NAME?</v>
      </c>
      <c r="E53" s="87" t="n">
        <f aca="false">SUM(E47:E52)</f>
        <v>0</v>
      </c>
      <c r="F53" s="88" t="e">
        <f aca="false">SUM(F47:F52)</f>
        <v>#NAME?</v>
      </c>
    </row>
    <row r="54" customFormat="false" ht="12.75" hidden="false" customHeight="false" outlineLevel="0" collapsed="false">
      <c r="A54" s="76" t="s">
        <v>80</v>
      </c>
      <c r="B54" s="95" t="s">
        <v>81</v>
      </c>
      <c r="C54" s="96"/>
      <c r="D54" s="79" t="n">
        <f aca="false">+'2000 Forecast'!P51+'2000 Forecast'!P52</f>
        <v>0</v>
      </c>
      <c r="E54" s="82" t="n">
        <f aca="false">+Research!P54</f>
        <v>458000</v>
      </c>
      <c r="F54" s="81" t="n">
        <f aca="false">+D54-E54</f>
        <v>-458000</v>
      </c>
    </row>
    <row r="55" customFormat="false" ht="12.75" hidden="false" customHeight="false" outlineLevel="0" collapsed="false">
      <c r="A55" s="76" t="s">
        <v>82</v>
      </c>
      <c r="B55" s="95" t="s">
        <v>83</v>
      </c>
      <c r="C55" s="96"/>
      <c r="D55" s="79" t="n">
        <f aca="false">+'2000 Forecast'!P53</f>
        <v>0</v>
      </c>
      <c r="E55" s="82" t="n">
        <f aca="false">+Research!P55</f>
        <v>0</v>
      </c>
      <c r="F55" s="81" t="n">
        <f aca="false">+D55-E55</f>
        <v>0</v>
      </c>
    </row>
    <row r="56" customFormat="false" ht="12.75" hidden="false" customHeight="false" outlineLevel="0" collapsed="false">
      <c r="A56" s="76" t="s">
        <v>80</v>
      </c>
      <c r="B56" s="95" t="s">
        <v>84</v>
      </c>
      <c r="C56" s="96"/>
      <c r="D56" s="79" t="n">
        <f aca="false">+'2000 Forecast'!P54+'2000 Forecast'!P55+'2000 Forecast'!P56</f>
        <v>0</v>
      </c>
      <c r="E56" s="82" t="n">
        <f aca="false">+Research!P56</f>
        <v>0</v>
      </c>
      <c r="F56" s="81" t="n">
        <f aca="false">+D56-E56</f>
        <v>0</v>
      </c>
    </row>
    <row r="57" customFormat="false" ht="12.75" hidden="false" customHeight="false" outlineLevel="0" collapsed="false">
      <c r="A57" s="83"/>
      <c r="B57" s="94" t="s">
        <v>85</v>
      </c>
      <c r="C57" s="85"/>
      <c r="D57" s="86" t="n">
        <f aca="false">SUM(D54:D56)</f>
        <v>0</v>
      </c>
      <c r="E57" s="87" t="n">
        <f aca="false">SUM(E54:E56)</f>
        <v>458000</v>
      </c>
      <c r="F57" s="88" t="n">
        <f aca="false">SUM(F54:F56)</f>
        <v>-458000</v>
      </c>
    </row>
    <row r="58" customFormat="false" ht="12.75" hidden="false" customHeight="false" outlineLevel="0" collapsed="false">
      <c r="A58" s="76" t="s">
        <v>86</v>
      </c>
      <c r="B58" s="95" t="s">
        <v>87</v>
      </c>
      <c r="C58" s="96"/>
      <c r="D58" s="79" t="n">
        <f aca="false">+'2000 Forecast'!P58</f>
        <v>0</v>
      </c>
      <c r="E58" s="82" t="n">
        <f aca="false">+Research!P58</f>
        <v>0</v>
      </c>
      <c r="F58" s="81" t="n">
        <f aca="false">+D58-E58</f>
        <v>0</v>
      </c>
    </row>
    <row r="59" customFormat="false" ht="12.75" hidden="false" customHeight="false" outlineLevel="0" collapsed="false">
      <c r="A59" s="76" t="s">
        <v>88</v>
      </c>
      <c r="B59" s="95" t="s">
        <v>89</v>
      </c>
      <c r="C59" s="96"/>
      <c r="D59" s="79" t="n">
        <f aca="false">+'2000 Forecast'!P59</f>
        <v>0</v>
      </c>
      <c r="E59" s="82" t="n">
        <f aca="false">+Research!P59</f>
        <v>0</v>
      </c>
      <c r="F59" s="81" t="n">
        <f aca="false">+D59-E59</f>
        <v>0</v>
      </c>
    </row>
    <row r="60" customFormat="false" ht="12.75" hidden="false" customHeight="false" outlineLevel="0" collapsed="false">
      <c r="A60" s="76" t="s">
        <v>90</v>
      </c>
      <c r="B60" s="95" t="s">
        <v>91</v>
      </c>
      <c r="C60" s="96"/>
      <c r="D60" s="79" t="n">
        <f aca="false">+'2000 Forecast'!P60</f>
        <v>0</v>
      </c>
      <c r="E60" s="82" t="n">
        <f aca="false">+Research!P60</f>
        <v>37000</v>
      </c>
      <c r="F60" s="81" t="n">
        <f aca="false">+D60-E60</f>
        <v>-37000</v>
      </c>
    </row>
    <row r="61" customFormat="false" ht="12.75" hidden="false" customHeight="false" outlineLevel="0" collapsed="false">
      <c r="A61" s="76" t="s">
        <v>92</v>
      </c>
      <c r="B61" s="95" t="s">
        <v>93</v>
      </c>
      <c r="C61" s="96"/>
      <c r="D61" s="79" t="n">
        <f aca="false">+'2000 Forecast'!P61</f>
        <v>0</v>
      </c>
      <c r="E61" s="82" t="n">
        <f aca="false">+Research!P61</f>
        <v>6000</v>
      </c>
      <c r="F61" s="81" t="n">
        <f aca="false">+D61-E61</f>
        <v>-6000</v>
      </c>
    </row>
    <row r="62" customFormat="false" ht="12.75" hidden="false" customHeight="false" outlineLevel="0" collapsed="false">
      <c r="A62" s="76" t="s">
        <v>88</v>
      </c>
      <c r="B62" s="95" t="s">
        <v>94</v>
      </c>
      <c r="C62" s="96"/>
      <c r="D62" s="79" t="n">
        <f aca="false">+'2000 Forecast'!P62</f>
        <v>0</v>
      </c>
      <c r="E62" s="82" t="n">
        <f aca="false">+Research!P62</f>
        <v>0</v>
      </c>
      <c r="F62" s="81" t="n">
        <f aca="false">+D62-E62</f>
        <v>0</v>
      </c>
    </row>
    <row r="63" customFormat="false" ht="12.75" hidden="false" customHeight="false" outlineLevel="0" collapsed="false">
      <c r="A63" s="76" t="s">
        <v>88</v>
      </c>
      <c r="B63" s="95" t="s">
        <v>95</v>
      </c>
      <c r="C63" s="96"/>
      <c r="D63" s="79" t="n">
        <f aca="false">+'2000 Forecast'!P63</f>
        <v>0</v>
      </c>
      <c r="E63" s="82" t="n">
        <f aca="false">+Research!P63</f>
        <v>120000</v>
      </c>
      <c r="F63" s="81" t="n">
        <f aca="false">+D63-E63</f>
        <v>-120000</v>
      </c>
    </row>
    <row r="64" customFormat="false" ht="12.75" hidden="false" customHeight="false" outlineLevel="0" collapsed="false">
      <c r="A64" s="76" t="s">
        <v>90</v>
      </c>
      <c r="B64" s="95" t="s">
        <v>96</v>
      </c>
      <c r="C64" s="96"/>
      <c r="D64" s="79" t="n">
        <f aca="false">+'2000 Forecast'!P64</f>
        <v>0</v>
      </c>
      <c r="E64" s="82" t="n">
        <f aca="false">+Research!P64</f>
        <v>500</v>
      </c>
      <c r="F64" s="81" t="n">
        <f aca="false">+D64-E64</f>
        <v>-500</v>
      </c>
    </row>
    <row r="65" customFormat="false" ht="12.75" hidden="false" customHeight="false" outlineLevel="0" collapsed="false">
      <c r="A65" s="83"/>
      <c r="B65" s="94" t="s">
        <v>97</v>
      </c>
      <c r="C65" s="85"/>
      <c r="D65" s="86" t="n">
        <f aca="false">SUM(D58:D64)</f>
        <v>0</v>
      </c>
      <c r="E65" s="87" t="n">
        <f aca="false">SUM(E58:E64)</f>
        <v>163500</v>
      </c>
      <c r="F65" s="88" t="n">
        <f aca="false">SUM(F58:F64)</f>
        <v>-163500</v>
      </c>
    </row>
    <row r="66" customFormat="false" ht="12.75" hidden="false" customHeight="false" outlineLevel="0" collapsed="false">
      <c r="A66" s="76" t="s">
        <v>98</v>
      </c>
      <c r="B66" s="95" t="s">
        <v>99</v>
      </c>
      <c r="C66" s="96"/>
      <c r="D66" s="79" t="n">
        <f aca="false">+'2000 Forecast'!P66</f>
        <v>0</v>
      </c>
      <c r="E66" s="82" t="n">
        <f aca="false">+Research!P66</f>
        <v>24000</v>
      </c>
      <c r="F66" s="81" t="n">
        <f aca="false">+D66-E66</f>
        <v>-24000</v>
      </c>
    </row>
    <row r="67" customFormat="false" ht="12.75" hidden="false" customHeight="false" outlineLevel="0" collapsed="false">
      <c r="A67" s="76" t="s">
        <v>100</v>
      </c>
      <c r="B67" s="95" t="s">
        <v>101</v>
      </c>
      <c r="C67" s="96"/>
      <c r="D67" s="79" t="n">
        <f aca="false">+'2000 Forecast'!P67</f>
        <v>0</v>
      </c>
      <c r="E67" s="82" t="n">
        <f aca="false">+Research!P67</f>
        <v>0</v>
      </c>
      <c r="F67" s="81" t="n">
        <f aca="false">+D67-E67</f>
        <v>0</v>
      </c>
    </row>
    <row r="68" customFormat="false" ht="12.75" hidden="false" customHeight="false" outlineLevel="0" collapsed="false">
      <c r="A68" s="76" t="s">
        <v>100</v>
      </c>
      <c r="B68" s="95" t="s">
        <v>102</v>
      </c>
      <c r="C68" s="96"/>
      <c r="D68" s="79" t="n">
        <f aca="false">+'2000 Forecast'!P68</f>
        <v>0</v>
      </c>
      <c r="E68" s="82" t="n">
        <f aca="false">+Research!P68</f>
        <v>0</v>
      </c>
      <c r="F68" s="81" t="n">
        <f aca="false">+D68-E68</f>
        <v>0</v>
      </c>
    </row>
    <row r="69" customFormat="false" ht="12.75" hidden="false" customHeight="false" outlineLevel="0" collapsed="false">
      <c r="A69" s="76" t="s">
        <v>98</v>
      </c>
      <c r="B69" s="95" t="s">
        <v>103</v>
      </c>
      <c r="C69" s="96"/>
      <c r="D69" s="79" t="n">
        <f aca="false">+'2000 Forecast'!P69</f>
        <v>0</v>
      </c>
      <c r="E69" s="82" t="n">
        <f aca="false">+Research!P69</f>
        <v>0</v>
      </c>
      <c r="F69" s="81" t="n">
        <f aca="false">+D69-E69</f>
        <v>0</v>
      </c>
    </row>
    <row r="70" customFormat="false" ht="12.75" hidden="false" customHeight="false" outlineLevel="0" collapsed="false">
      <c r="A70" s="83"/>
      <c r="B70" s="94" t="s">
        <v>104</v>
      </c>
      <c r="C70" s="85"/>
      <c r="D70" s="86" t="n">
        <f aca="false">SUM(D66:D69)</f>
        <v>0</v>
      </c>
      <c r="E70" s="87" t="n">
        <f aca="false">SUM(E66:E69)</f>
        <v>24000</v>
      </c>
      <c r="F70" s="88" t="n">
        <f aca="false">SUM(F66:F69)</f>
        <v>-24000</v>
      </c>
    </row>
    <row r="71" customFormat="false" ht="12.75" hidden="false" customHeight="false" outlineLevel="0" collapsed="false">
      <c r="A71" s="76" t="s">
        <v>105</v>
      </c>
      <c r="B71" s="98" t="s">
        <v>106</v>
      </c>
      <c r="C71" s="96"/>
      <c r="D71" s="79" t="n">
        <f aca="false">+'2000 Forecast'!P71</f>
        <v>0</v>
      </c>
      <c r="E71" s="82" t="n">
        <f aca="false">+Research!P71</f>
        <v>0</v>
      </c>
      <c r="F71" s="81" t="n">
        <f aca="false">+D71-E71</f>
        <v>0</v>
      </c>
    </row>
    <row r="72" customFormat="false" ht="12.75" hidden="false" customHeight="false" outlineLevel="0" collapsed="false">
      <c r="A72" s="76" t="s">
        <v>107</v>
      </c>
      <c r="B72" s="95" t="s">
        <v>108</v>
      </c>
      <c r="C72" s="96"/>
      <c r="D72" s="79" t="n">
        <f aca="false">+'2000 Forecast'!P72</f>
        <v>0</v>
      </c>
      <c r="E72" s="82" t="n">
        <f aca="false">+Research!P72</f>
        <v>0</v>
      </c>
      <c r="F72" s="81" t="n">
        <f aca="false">+D72-E72</f>
        <v>0</v>
      </c>
    </row>
    <row r="73" customFormat="false" ht="12.75" hidden="false" customHeight="false" outlineLevel="0" collapsed="false">
      <c r="A73" s="76" t="s">
        <v>109</v>
      </c>
      <c r="B73" s="95" t="s">
        <v>110</v>
      </c>
      <c r="C73" s="96"/>
      <c r="D73" s="79" t="n">
        <f aca="false">+'2000 Forecast'!P73</f>
        <v>0</v>
      </c>
      <c r="E73" s="82" t="n">
        <f aca="false">+Research!P73</f>
        <v>0</v>
      </c>
      <c r="F73" s="81" t="n">
        <f aca="false">+D73-E73</f>
        <v>0</v>
      </c>
    </row>
    <row r="74" customFormat="false" ht="12.75" hidden="false" customHeight="false" outlineLevel="0" collapsed="false">
      <c r="A74" s="83"/>
      <c r="B74" s="94" t="s">
        <v>111</v>
      </c>
      <c r="C74" s="85"/>
      <c r="D74" s="86" t="n">
        <f aca="false">SUM(D72:D73)</f>
        <v>0</v>
      </c>
      <c r="E74" s="87" t="n">
        <f aca="false">SUM(E72:E73)</f>
        <v>0</v>
      </c>
      <c r="F74" s="88" t="n">
        <f aca="false">SUM(F72:F73)</f>
        <v>0</v>
      </c>
    </row>
    <row r="75" customFormat="false" ht="12.75" hidden="false" customHeight="false" outlineLevel="0" collapsed="false">
      <c r="A75" s="76" t="s">
        <v>112</v>
      </c>
      <c r="B75" s="95" t="s">
        <v>113</v>
      </c>
      <c r="C75" s="78"/>
      <c r="D75" s="79" t="n">
        <f aca="false">+'2000 Forecast'!P77+'2000 Forecast'!P76+'2000 Forecast'!P75</f>
        <v>0</v>
      </c>
      <c r="E75" s="82" t="n">
        <f aca="false">+Research!P75</f>
        <v>270000</v>
      </c>
      <c r="F75" s="81" t="n">
        <f aca="false">+D75-E75</f>
        <v>-270000</v>
      </c>
    </row>
    <row r="76" customFormat="false" ht="12.75" hidden="false" customHeight="false" outlineLevel="0" collapsed="false">
      <c r="A76" s="76" t="s">
        <v>114</v>
      </c>
      <c r="B76" s="95" t="s">
        <v>115</v>
      </c>
      <c r="C76" s="78"/>
      <c r="D76" s="79" t="n">
        <f aca="false">+'2000 Forecast'!P78</f>
        <v>0</v>
      </c>
      <c r="E76" s="82" t="n">
        <f aca="false">+Research!P76</f>
        <v>0</v>
      </c>
      <c r="F76" s="81" t="n">
        <f aca="false">+D76-E76</f>
        <v>0</v>
      </c>
    </row>
    <row r="77" customFormat="false" ht="12.75" hidden="false" customHeight="false" outlineLevel="0" collapsed="false">
      <c r="A77" s="76" t="s">
        <v>116</v>
      </c>
      <c r="B77" s="95" t="s">
        <v>117</v>
      </c>
      <c r="C77" s="78"/>
      <c r="D77" s="79" t="n">
        <f aca="false">+'2000 Forecast'!P79</f>
        <v>0</v>
      </c>
      <c r="E77" s="82" t="n">
        <f aca="false">+Research!P77</f>
        <v>240000</v>
      </c>
      <c r="F77" s="81" t="n">
        <f aca="false">+D77-E77</f>
        <v>-240000</v>
      </c>
    </row>
    <row r="78" customFormat="false" ht="12.75" hidden="false" customHeight="false" outlineLevel="0" collapsed="false">
      <c r="A78" s="76" t="s">
        <v>118</v>
      </c>
      <c r="B78" s="95" t="s">
        <v>119</v>
      </c>
      <c r="C78" s="78"/>
      <c r="D78" s="79" t="n">
        <f aca="false">+'2000 Forecast'!P80</f>
        <v>0</v>
      </c>
      <c r="E78" s="82" t="n">
        <f aca="false">+Research!P78</f>
        <v>540000</v>
      </c>
      <c r="F78" s="81" t="n">
        <f aca="false">+D78-E78</f>
        <v>-540000</v>
      </c>
    </row>
    <row r="79" customFormat="false" ht="12.75" hidden="false" customHeight="false" outlineLevel="0" collapsed="false">
      <c r="A79" s="76" t="s">
        <v>73</v>
      </c>
      <c r="B79" s="95" t="s">
        <v>120</v>
      </c>
      <c r="C79" s="78"/>
      <c r="D79" s="79"/>
      <c r="E79" s="82" t="n">
        <f aca="false">+Research!P79</f>
        <v>267048</v>
      </c>
      <c r="F79" s="81" t="n">
        <f aca="false">+D79-E79</f>
        <v>-267048</v>
      </c>
    </row>
    <row r="80" customFormat="false" ht="12.75" hidden="false" customHeight="false" outlineLevel="0" collapsed="false">
      <c r="A80" s="76" t="s">
        <v>73</v>
      </c>
      <c r="B80" s="95" t="s">
        <v>121</v>
      </c>
      <c r="C80" s="78"/>
      <c r="D80" s="79" t="n">
        <f aca="false">+'2000 Forecast'!P82</f>
        <v>0</v>
      </c>
      <c r="E80" s="82" t="n">
        <f aca="false">+Research!P80</f>
        <v>0</v>
      </c>
      <c r="F80" s="81" t="n">
        <f aca="false">+D80-E80</f>
        <v>0</v>
      </c>
    </row>
    <row r="81" customFormat="false" ht="12.75" hidden="false" customHeight="false" outlineLevel="0" collapsed="false">
      <c r="A81" s="83"/>
      <c r="B81" s="94" t="s">
        <v>122</v>
      </c>
      <c r="C81" s="85"/>
      <c r="D81" s="86" t="e">
        <f aca="false">D35+D38+D46+D53+D57+D65+D70+D71+D74+SUM(D75:D80)</f>
        <v>#NAME?</v>
      </c>
      <c r="E81" s="87" t="n">
        <f aca="false">E35+E38+E46+E53+E57+E65+E70+E71+E74+SUM(E75:E80)</f>
        <v>10520529.5375</v>
      </c>
      <c r="F81" s="88" t="e">
        <f aca="false">F35+F38+F46+F53+F57+F65+F70+F71+F74+SUM(F75:F80)</f>
        <v>#NAME?</v>
      </c>
    </row>
    <row r="82" customFormat="false" ht="12.75" hidden="false" customHeight="false" outlineLevel="0" collapsed="false">
      <c r="A82" s="76" t="s">
        <v>123</v>
      </c>
      <c r="B82" s="95" t="s">
        <v>124</v>
      </c>
      <c r="C82" s="78"/>
      <c r="D82" s="79"/>
      <c r="E82" s="82" t="n">
        <f aca="false">+Research!P82</f>
        <v>0</v>
      </c>
      <c r="F82" s="81" t="n">
        <f aca="false">+D82-E82</f>
        <v>0</v>
      </c>
    </row>
    <row r="83" customFormat="false" ht="12.75" hidden="false" customHeight="false" outlineLevel="0" collapsed="false">
      <c r="A83" s="76" t="s">
        <v>125</v>
      </c>
      <c r="B83" s="95" t="s">
        <v>126</v>
      </c>
      <c r="C83" s="78"/>
      <c r="D83" s="79"/>
      <c r="E83" s="82" t="n">
        <f aca="false">+Research!P83</f>
        <v>0</v>
      </c>
      <c r="F83" s="81" t="n">
        <f aca="false">+D83-E83</f>
        <v>0</v>
      </c>
    </row>
    <row r="84" customFormat="false" ht="12.75" hidden="false" customHeight="false" outlineLevel="0" collapsed="false">
      <c r="A84" s="99"/>
      <c r="B84" s="94" t="s">
        <v>127</v>
      </c>
      <c r="C84" s="85"/>
      <c r="D84" s="86" t="n">
        <f aca="false">SUM(D82:D83)</f>
        <v>0</v>
      </c>
      <c r="E84" s="87" t="n">
        <f aca="false">SUM(E82:E83)</f>
        <v>0</v>
      </c>
      <c r="F84" s="88" t="n">
        <f aca="false">SUM(F82:F83)</f>
        <v>0</v>
      </c>
    </row>
    <row r="85" customFormat="false" ht="12.75" hidden="false" customHeight="false" outlineLevel="0" collapsed="false">
      <c r="A85" s="100" t="s">
        <v>128</v>
      </c>
      <c r="B85" s="101" t="s">
        <v>129</v>
      </c>
      <c r="C85" s="102"/>
      <c r="D85" s="79"/>
      <c r="E85" s="82" t="n">
        <f aca="false">+Research!P85</f>
        <v>0</v>
      </c>
      <c r="F85" s="81" t="n">
        <f aca="false">+D85-E85</f>
        <v>0</v>
      </c>
    </row>
    <row r="86" customFormat="false" ht="13.5" hidden="false" customHeight="false" outlineLevel="0" collapsed="false">
      <c r="A86" s="103"/>
      <c r="B86" s="104" t="s">
        <v>130</v>
      </c>
      <c r="C86" s="105"/>
      <c r="D86" s="106" t="e">
        <f aca="false">D84+D81+D85</f>
        <v>#NAME?</v>
      </c>
      <c r="E86" s="107" t="n">
        <f aca="false">E84+E81+E85</f>
        <v>10520529.5375</v>
      </c>
      <c r="F86" s="108" t="e">
        <f aca="false">F84+F81+F85</f>
        <v>#NAME?</v>
      </c>
    </row>
    <row r="87" customFormat="false" ht="12.75" hidden="false" customHeight="false" outlineLevel="0" collapsed="false">
      <c r="D87" s="109"/>
    </row>
    <row r="88" customFormat="false" ht="12.75" hidden="false" customHeight="false" outlineLevel="0" collapsed="false">
      <c r="A88" s="110" t="str">
        <f aca="true">CELL("FILENAME")</f>
        <v>'file:///mnt/12tb/@roms/datasets/enron/EDRM Enron Email Data Set v2 XML/filtered-attachments/xls/Research_2001_budget_as_of_0922.xls'#$Forecast vs 01 budget</v>
      </c>
      <c r="D88" s="109"/>
    </row>
    <row r="89" customFormat="false" ht="12.75" hidden="false" customHeight="false" outlineLevel="0" collapsed="false">
      <c r="D89" s="109"/>
    </row>
    <row r="90" customFormat="false" ht="12.75" hidden="false" customHeight="false" outlineLevel="0" collapsed="false">
      <c r="D90" s="109"/>
    </row>
    <row r="91" customFormat="false" ht="12.75" hidden="false" customHeight="false" outlineLevel="0" collapsed="false">
      <c r="D91" s="109"/>
    </row>
    <row r="92" customFormat="false" ht="12.75" hidden="false" customHeight="false" outlineLevel="0" collapsed="false">
      <c r="D92" s="109"/>
    </row>
    <row r="93" customFormat="false" ht="12.75" hidden="false" customHeight="false" outlineLevel="0" collapsed="false">
      <c r="D93" s="109"/>
    </row>
    <row r="94" customFormat="false" ht="12.75" hidden="false" customHeight="false" outlineLevel="0" collapsed="false">
      <c r="D94" s="109"/>
    </row>
    <row r="95" customFormat="false" ht="12.75" hidden="false" customHeight="false" outlineLevel="0" collapsed="false">
      <c r="D95" s="109"/>
    </row>
    <row r="96" customFormat="false" ht="12.75" hidden="false" customHeight="false" outlineLevel="0" collapsed="false">
      <c r="D96" s="109"/>
    </row>
    <row r="97" customFormat="false" ht="12.75" hidden="false" customHeight="false" outlineLevel="0" collapsed="false">
      <c r="D97" s="109"/>
    </row>
    <row r="98" customFormat="false" ht="12.75" hidden="false" customHeight="false" outlineLevel="0" collapsed="false">
      <c r="D98" s="109"/>
    </row>
    <row r="99" customFormat="false" ht="12.75" hidden="false" customHeight="false" outlineLevel="0" collapsed="false">
      <c r="D99" s="109"/>
    </row>
    <row r="100" customFormat="false" ht="12.75" hidden="false" customHeight="false" outlineLevel="0" collapsed="false">
      <c r="D100" s="109"/>
    </row>
    <row r="101" customFormat="false" ht="12.75" hidden="false" customHeight="false" outlineLevel="0" collapsed="false">
      <c r="D101" s="109"/>
    </row>
    <row r="102" customFormat="false" ht="12.75" hidden="false" customHeight="false" outlineLevel="0" collapsed="false">
      <c r="D102" s="109"/>
    </row>
    <row r="103" customFormat="false" ht="12.75" hidden="false" customHeight="false" outlineLevel="0" collapsed="false">
      <c r="D103" s="109"/>
    </row>
    <row r="104" customFormat="false" ht="12.75" hidden="false" customHeight="false" outlineLevel="0" collapsed="false">
      <c r="D104" s="109"/>
    </row>
    <row r="105" customFormat="false" ht="12.75" hidden="false" customHeight="false" outlineLevel="0" collapsed="false">
      <c r="D105" s="109"/>
    </row>
    <row r="106" customFormat="false" ht="12.75" hidden="false" customHeight="false" outlineLevel="0" collapsed="false">
      <c r="D106" s="109"/>
    </row>
    <row r="107" customFormat="false" ht="12.75" hidden="false" customHeight="false" outlineLevel="0" collapsed="false">
      <c r="D107" s="109"/>
    </row>
    <row r="108" customFormat="false" ht="12.75" hidden="false" customHeight="false" outlineLevel="0" collapsed="false">
      <c r="D108" s="109"/>
    </row>
    <row r="109" customFormat="false" ht="12.75" hidden="false" customHeight="false" outlineLevel="0" collapsed="false">
      <c r="D109" s="109"/>
    </row>
    <row r="110" customFormat="false" ht="12.75" hidden="false" customHeight="false" outlineLevel="0" collapsed="false">
      <c r="D110" s="109"/>
    </row>
    <row r="111" customFormat="false" ht="12.75" hidden="false" customHeight="false" outlineLevel="0" collapsed="false">
      <c r="D111" s="109"/>
    </row>
    <row r="112" customFormat="false" ht="12.75" hidden="false" customHeight="false" outlineLevel="0" collapsed="false">
      <c r="D112" s="109"/>
    </row>
    <row r="113" customFormat="false" ht="12.75" hidden="false" customHeight="false" outlineLevel="0" collapsed="false">
      <c r="D113" s="109"/>
    </row>
    <row r="114" customFormat="false" ht="12.75" hidden="false" customHeight="false" outlineLevel="0" collapsed="false">
      <c r="D114" s="109"/>
    </row>
    <row r="115" customFormat="false" ht="12.75" hidden="false" customHeight="false" outlineLevel="0" collapsed="false">
      <c r="D115" s="109"/>
    </row>
    <row r="116" customFormat="false" ht="12.75" hidden="false" customHeight="false" outlineLevel="0" collapsed="false">
      <c r="D116" s="109"/>
    </row>
    <row r="117" customFormat="false" ht="12.75" hidden="false" customHeight="false" outlineLevel="0" collapsed="false">
      <c r="D117" s="109"/>
    </row>
    <row r="118" customFormat="false" ht="12.75" hidden="false" customHeight="false" outlineLevel="0" collapsed="false">
      <c r="D118" s="109"/>
    </row>
    <row r="119" customFormat="false" ht="12.75" hidden="false" customHeight="false" outlineLevel="0" collapsed="false">
      <c r="D119" s="109"/>
    </row>
    <row r="120" customFormat="false" ht="12.75" hidden="false" customHeight="false" outlineLevel="0" collapsed="false">
      <c r="D120" s="109"/>
    </row>
    <row r="121" customFormat="false" ht="12.75" hidden="false" customHeight="false" outlineLevel="0" collapsed="false">
      <c r="D121" s="109"/>
    </row>
    <row r="122" customFormat="false" ht="12.75" hidden="false" customHeight="false" outlineLevel="0" collapsed="false">
      <c r="D122" s="109"/>
    </row>
    <row r="123" customFormat="false" ht="12.75" hidden="false" customHeight="false" outlineLevel="0" collapsed="false">
      <c r="D123" s="109"/>
    </row>
  </sheetData>
  <mergeCells count="2">
    <mergeCell ref="D9:F9"/>
    <mergeCell ref="D31:F31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5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C20" activeCellId="0" sqref="C20"/>
    </sheetView>
  </sheetViews>
  <sheetFormatPr defaultColWidth="9.32421875" defaultRowHeight="12.75" customHeight="true" zeroHeight="false" outlineLevelRow="0" outlineLevelCol="0"/>
  <cols>
    <col collapsed="false" customWidth="false" hidden="false" outlineLevel="0" max="2" min="1" style="111" width="9.32"/>
    <col collapsed="false" customWidth="true" hidden="false" outlineLevel="0" max="3" min="3" style="111" width="34.99"/>
    <col collapsed="false" customWidth="true" hidden="true" outlineLevel="0" max="4" min="4" style="111" width="9.05"/>
    <col collapsed="false" customWidth="true" hidden="true" outlineLevel="0" max="5" min="5" style="111" width="11.65"/>
    <col collapsed="false" customWidth="true" hidden="false" outlineLevel="0" max="6" min="6" style="111" width="40.32"/>
    <col collapsed="false" customWidth="true" hidden="false" outlineLevel="0" max="7" min="7" style="111" width="15.32"/>
    <col collapsed="false" customWidth="true" hidden="false" outlineLevel="0" max="8" min="8" style="112" width="17.82"/>
    <col collapsed="false" customWidth="true" hidden="true" outlineLevel="0" max="9" min="9" style="111" width="1.15"/>
    <col collapsed="false" customWidth="true" hidden="true" outlineLevel="0" max="11" min="10" style="111" width="9.05"/>
    <col collapsed="false" customWidth="true" hidden="true" outlineLevel="0" max="12" min="12" style="111" width="1.15"/>
    <col collapsed="false" customWidth="true" hidden="true" outlineLevel="0" max="13" min="13" style="111" width="10.99"/>
    <col collapsed="false" customWidth="true" hidden="true" outlineLevel="0" max="14" min="14" style="111" width="12.65"/>
    <col collapsed="false" customWidth="true" hidden="true" outlineLevel="0" max="15" min="15" style="111" width="1.15"/>
    <col collapsed="false" customWidth="true" hidden="true" outlineLevel="0" max="17" min="16" style="111" width="9.05"/>
    <col collapsed="false" customWidth="true" hidden="true" outlineLevel="0" max="18" min="18" style="111" width="1.15"/>
    <col collapsed="false" customWidth="true" hidden="true" outlineLevel="0" max="20" min="19" style="111" width="9.05"/>
    <col collapsed="false" customWidth="true" hidden="true" outlineLevel="0" max="21" min="21" style="111" width="1.15"/>
    <col collapsed="false" customWidth="true" hidden="true" outlineLevel="0" max="22" min="22" style="111" width="11.82"/>
    <col collapsed="false" customWidth="true" hidden="true" outlineLevel="0" max="23" min="23" style="111" width="12.15"/>
    <col collapsed="false" customWidth="true" hidden="true" outlineLevel="0" max="24" min="24" style="111" width="1.32"/>
    <col collapsed="false" customWidth="true" hidden="true" outlineLevel="0" max="26" min="25" style="111" width="9.05"/>
    <col collapsed="false" customWidth="true" hidden="true" outlineLevel="0" max="27" min="27" style="111" width="1.15"/>
    <col collapsed="false" customWidth="true" hidden="true" outlineLevel="0" max="28" min="28" style="111" width="11.65"/>
    <col collapsed="false" customWidth="true" hidden="true" outlineLevel="0" max="31" min="29" style="111" width="9.05"/>
    <col collapsed="false" customWidth="false" hidden="false" outlineLevel="0" max="257" min="32" style="111" width="9.32"/>
  </cols>
  <sheetData>
    <row r="1" customFormat="false" ht="12.75" hidden="true" customHeight="false" outlineLevel="0" collapsed="false">
      <c r="C1" s="111" t="s">
        <v>134</v>
      </c>
      <c r="D1" s="113"/>
      <c r="E1" s="114" t="n">
        <f aca="false">+D1*$E$82</f>
        <v>0</v>
      </c>
      <c r="F1" s="115"/>
      <c r="G1" s="116" t="n">
        <v>0</v>
      </c>
      <c r="H1" s="117" t="n">
        <f aca="false">+G1*$H$82</f>
        <v>0</v>
      </c>
      <c r="I1" s="115"/>
      <c r="J1" s="116" t="n">
        <v>0.05</v>
      </c>
      <c r="K1" s="118" t="n">
        <f aca="false">+J1*$K$82</f>
        <v>8132.95</v>
      </c>
      <c r="L1" s="115"/>
      <c r="M1" s="113"/>
      <c r="N1" s="118" t="n">
        <f aca="false">+M1*$N$82</f>
        <v>0</v>
      </c>
      <c r="O1" s="115"/>
      <c r="P1" s="116"/>
      <c r="Q1" s="118" t="n">
        <f aca="false">+P1*$Q$82</f>
        <v>0</v>
      </c>
      <c r="R1" s="115"/>
      <c r="S1" s="113" t="n">
        <v>0.1</v>
      </c>
      <c r="T1" s="118" t="n">
        <f aca="false">+S1*$T$82</f>
        <v>5628</v>
      </c>
      <c r="U1" s="115"/>
      <c r="V1" s="113" t="n">
        <v>0.01</v>
      </c>
      <c r="W1" s="118" t="n">
        <f aca="false">+V1*$W$82</f>
        <v>1466.17</v>
      </c>
      <c r="X1" s="115"/>
      <c r="Y1" s="116" t="n">
        <f aca="false">(+V1+S1+P1+M1+J1+G1+D1)/7</f>
        <v>0.0228571428571429</v>
      </c>
      <c r="Z1" s="118" t="n">
        <f aca="false">+Y1*$Z$82</f>
        <v>1028.57142857143</v>
      </c>
    </row>
    <row r="2" customFormat="false" ht="12.75" hidden="true" customHeight="false" outlineLevel="0" collapsed="false">
      <c r="D2" s="119"/>
      <c r="E2" s="120"/>
      <c r="F2" s="115"/>
      <c r="G2" s="112"/>
      <c r="I2" s="115"/>
      <c r="J2" s="112"/>
      <c r="K2" s="121"/>
      <c r="L2" s="115"/>
      <c r="M2" s="119"/>
      <c r="N2" s="121"/>
      <c r="O2" s="115"/>
      <c r="P2" s="112"/>
      <c r="Q2" s="121"/>
      <c r="R2" s="115"/>
      <c r="S2" s="119"/>
      <c r="T2" s="121"/>
      <c r="U2" s="115"/>
      <c r="V2" s="119"/>
      <c r="W2" s="121" t="s">
        <v>135</v>
      </c>
      <c r="X2" s="115"/>
      <c r="Y2" s="112"/>
      <c r="Z2" s="122" t="n">
        <v>-14019</v>
      </c>
      <c r="AB2" s="111" t="n">
        <f aca="false">(+Z2+Z2)/12</f>
        <v>-2336.5</v>
      </c>
      <c r="AC2" s="111" t="s">
        <v>136</v>
      </c>
    </row>
    <row r="3" customFormat="false" ht="12.75" hidden="true" customHeight="false" outlineLevel="0" collapsed="false">
      <c r="W3" s="111" t="s">
        <v>137</v>
      </c>
    </row>
    <row r="4" customFormat="false" ht="12.75" hidden="true" customHeight="false" outlineLevel="0" collapsed="false">
      <c r="C4" s="111" t="s">
        <v>138</v>
      </c>
      <c r="G4" s="116" t="n">
        <v>0</v>
      </c>
      <c r="H4" s="117" t="n">
        <f aca="false">+G4*$H$82</f>
        <v>0</v>
      </c>
      <c r="I4" s="115"/>
      <c r="J4" s="116" t="n">
        <v>0</v>
      </c>
      <c r="K4" s="118" t="n">
        <f aca="false">+J4*$K$82</f>
        <v>0</v>
      </c>
      <c r="L4" s="115"/>
      <c r="M4" s="113" t="n">
        <v>0.4</v>
      </c>
      <c r="N4" s="118" t="n">
        <f aca="false">+M4*$N$82</f>
        <v>41230.8</v>
      </c>
      <c r="O4" s="115"/>
      <c r="P4" s="116" t="n">
        <v>0.4</v>
      </c>
      <c r="Q4" s="118" t="n">
        <f aca="false">+P4*$Q$82</f>
        <v>46260</v>
      </c>
      <c r="R4" s="115"/>
      <c r="S4" s="113"/>
      <c r="T4" s="118" t="n">
        <f aca="false">+S4*$T$82</f>
        <v>0</v>
      </c>
      <c r="U4" s="115"/>
      <c r="V4" s="113" t="n">
        <v>0.02</v>
      </c>
      <c r="W4" s="118" t="n">
        <f aca="false">+V4*$W$82</f>
        <v>2932.34</v>
      </c>
      <c r="X4" s="115"/>
      <c r="Y4" s="116" t="n">
        <f aca="false">(+V4+S4+P4+M4+J4+G4+D4)/7</f>
        <v>0.117142857142857</v>
      </c>
      <c r="Z4" s="118" t="n">
        <f aca="false">+Y4*$Z$82</f>
        <v>5271.42857142857</v>
      </c>
    </row>
    <row r="5" customFormat="false" ht="12.75" hidden="true" customHeight="false" outlineLevel="0" collapsed="false"/>
    <row r="6" customFormat="false" ht="12.75" hidden="true" customHeight="false" outlineLevel="0" collapsed="false">
      <c r="C6" s="123" t="s">
        <v>139</v>
      </c>
      <c r="D6" s="113"/>
      <c r="E6" s="114" t="n">
        <f aca="false">+D6*$E$82</f>
        <v>0</v>
      </c>
      <c r="F6" s="115"/>
      <c r="G6" s="116"/>
      <c r="H6" s="117" t="n">
        <f aca="false">+G6*$H$82</f>
        <v>0</v>
      </c>
      <c r="I6" s="115"/>
      <c r="J6" s="116"/>
      <c r="K6" s="118" t="n">
        <f aca="false">+J6*$K$82</f>
        <v>0</v>
      </c>
      <c r="L6" s="115"/>
      <c r="M6" s="113"/>
      <c r="N6" s="118" t="n">
        <f aca="false">+M6*$N$82</f>
        <v>0</v>
      </c>
      <c r="O6" s="115"/>
      <c r="P6" s="116"/>
      <c r="Q6" s="118" t="n">
        <f aca="false">+P6*$Q$82</f>
        <v>0</v>
      </c>
      <c r="R6" s="115"/>
      <c r="S6" s="113" t="n">
        <v>0.1</v>
      </c>
      <c r="T6" s="118" t="n">
        <f aca="false">+S6*$T$82</f>
        <v>5628</v>
      </c>
      <c r="U6" s="115"/>
      <c r="V6" s="113"/>
      <c r="W6" s="118" t="n">
        <f aca="false">+V6*$W$82</f>
        <v>0</v>
      </c>
      <c r="X6" s="115"/>
      <c r="Y6" s="116" t="n">
        <f aca="false">(+V6+S6+P6+M6+J6+G6+D6)/7</f>
        <v>0.0142857142857143</v>
      </c>
      <c r="Z6" s="118" t="n">
        <f aca="false">+Y6*$Z$82</f>
        <v>642.857142857143</v>
      </c>
      <c r="AA6" s="115"/>
      <c r="AB6" s="124" t="n">
        <f aca="false">+Z6+W6+T6+Q6+N6+K6+H6+E6</f>
        <v>6270.85714285714</v>
      </c>
    </row>
    <row r="7" customFormat="false" ht="12.75" hidden="true" customHeight="false" outlineLevel="0" collapsed="false"/>
    <row r="8" customFormat="false" ht="12.75" hidden="true" customHeight="false" outlineLevel="0" collapsed="false"/>
    <row r="9" customFormat="false" ht="12.75" hidden="true" customHeight="false" outlineLevel="0" collapsed="false"/>
    <row r="10" customFormat="false" ht="12.75" hidden="true" customHeight="false" outlineLevel="0" collapsed="false"/>
    <row r="15" customFormat="false" ht="20.25" hidden="false" customHeight="false" outlineLevel="0" collapsed="false">
      <c r="C15" s="125" t="s">
        <v>140</v>
      </c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</row>
    <row r="16" customFormat="false" ht="20.25" hidden="false" customHeight="false" outlineLevel="0" collapsed="false">
      <c r="C16" s="125" t="s">
        <v>141</v>
      </c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</row>
    <row r="17" customFormat="false" ht="20.25" hidden="false" customHeight="false" outlineLevel="0" collapsed="false"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</row>
    <row r="18" customFormat="false" ht="13.5" hidden="false" customHeight="false" outlineLevel="0" collapsed="false"/>
    <row r="19" customFormat="false" ht="12.75" hidden="false" customHeight="false" outlineLevel="0" collapsed="false">
      <c r="C19" s="126"/>
      <c r="D19" s="127" t="s">
        <v>142</v>
      </c>
      <c r="E19" s="127"/>
      <c r="F19" s="128"/>
      <c r="G19" s="129" t="s">
        <v>143</v>
      </c>
      <c r="H19" s="129"/>
      <c r="I19" s="128"/>
      <c r="J19" s="127" t="s">
        <v>144</v>
      </c>
      <c r="K19" s="127"/>
      <c r="L19" s="128"/>
      <c r="M19" s="127" t="s">
        <v>145</v>
      </c>
      <c r="N19" s="127"/>
      <c r="O19" s="128"/>
      <c r="P19" s="127" t="s">
        <v>146</v>
      </c>
      <c r="Q19" s="127"/>
      <c r="R19" s="128"/>
      <c r="S19" s="127" t="s">
        <v>147</v>
      </c>
      <c r="T19" s="127"/>
      <c r="U19" s="128"/>
      <c r="V19" s="127" t="s">
        <v>148</v>
      </c>
      <c r="W19" s="127"/>
      <c r="X19" s="128"/>
      <c r="Y19" s="127" t="s">
        <v>149</v>
      </c>
      <c r="Z19" s="127"/>
      <c r="AA19" s="128"/>
      <c r="AB19" s="130"/>
    </row>
    <row r="20" customFormat="false" ht="12.75" hidden="false" customHeight="false" outlineLevel="0" collapsed="false">
      <c r="C20" s="131" t="s">
        <v>150</v>
      </c>
      <c r="D20" s="132" t="s">
        <v>151</v>
      </c>
      <c r="E20" s="132"/>
      <c r="F20" s="115"/>
      <c r="G20" s="133" t="s">
        <v>151</v>
      </c>
      <c r="H20" s="133"/>
      <c r="I20" s="115"/>
      <c r="J20" s="132" t="s">
        <v>151</v>
      </c>
      <c r="K20" s="132"/>
      <c r="L20" s="115"/>
      <c r="M20" s="132" t="s">
        <v>151</v>
      </c>
      <c r="N20" s="132"/>
      <c r="O20" s="115"/>
      <c r="P20" s="132" t="s">
        <v>151</v>
      </c>
      <c r="Q20" s="132"/>
      <c r="R20" s="115"/>
      <c r="S20" s="132" t="s">
        <v>151</v>
      </c>
      <c r="T20" s="132"/>
      <c r="U20" s="115"/>
      <c r="V20" s="132" t="s">
        <v>151</v>
      </c>
      <c r="W20" s="132"/>
      <c r="X20" s="115"/>
      <c r="Y20" s="132" t="s">
        <v>152</v>
      </c>
      <c r="Z20" s="132"/>
      <c r="AA20" s="115"/>
      <c r="AB20" s="134" t="s">
        <v>153</v>
      </c>
      <c r="AD20" s="111" t="s">
        <v>154</v>
      </c>
    </row>
    <row r="21" customFormat="false" ht="13.5" hidden="false" customHeight="false" outlineLevel="0" collapsed="false">
      <c r="C21" s="123"/>
      <c r="D21" s="135" t="s">
        <v>155</v>
      </c>
      <c r="E21" s="136" t="s">
        <v>156</v>
      </c>
      <c r="F21" s="115"/>
      <c r="G21" s="135" t="s">
        <v>157</v>
      </c>
      <c r="H21" s="137" t="s">
        <v>158</v>
      </c>
      <c r="I21" s="115"/>
      <c r="J21" s="135" t="s">
        <v>155</v>
      </c>
      <c r="K21" s="136" t="s">
        <v>156</v>
      </c>
      <c r="L21" s="115"/>
      <c r="M21" s="135" t="s">
        <v>155</v>
      </c>
      <c r="N21" s="136" t="s">
        <v>156</v>
      </c>
      <c r="O21" s="115"/>
      <c r="P21" s="135" t="s">
        <v>155</v>
      </c>
      <c r="Q21" s="136" t="s">
        <v>156</v>
      </c>
      <c r="R21" s="115"/>
      <c r="S21" s="135" t="s">
        <v>155</v>
      </c>
      <c r="T21" s="136" t="s">
        <v>156</v>
      </c>
      <c r="U21" s="115"/>
      <c r="V21" s="135" t="s">
        <v>155</v>
      </c>
      <c r="W21" s="136" t="s">
        <v>156</v>
      </c>
      <c r="X21" s="115"/>
      <c r="Y21" s="135" t="s">
        <v>155</v>
      </c>
      <c r="Z21" s="136" t="s">
        <v>156</v>
      </c>
      <c r="AA21" s="115"/>
      <c r="AB21" s="138"/>
    </row>
    <row r="22" customFormat="false" ht="12.75" hidden="false" customHeight="false" outlineLevel="0" collapsed="false">
      <c r="C22" s="123"/>
      <c r="D22" s="123"/>
      <c r="E22" s="139"/>
      <c r="F22" s="115"/>
      <c r="G22" s="123"/>
      <c r="H22" s="117"/>
      <c r="I22" s="115"/>
      <c r="J22" s="123"/>
      <c r="K22" s="139"/>
      <c r="L22" s="115"/>
      <c r="M22" s="123"/>
      <c r="N22" s="139"/>
      <c r="O22" s="115"/>
      <c r="P22" s="123"/>
      <c r="Q22" s="139"/>
      <c r="R22" s="115"/>
      <c r="S22" s="113"/>
      <c r="T22" s="139"/>
      <c r="U22" s="115"/>
      <c r="V22" s="123"/>
      <c r="W22" s="139"/>
      <c r="X22" s="115"/>
      <c r="Y22" s="123"/>
      <c r="Z22" s="139"/>
      <c r="AA22" s="115"/>
      <c r="AB22" s="140"/>
    </row>
    <row r="23" customFormat="false" ht="12.75" hidden="false" customHeight="false" outlineLevel="0" collapsed="false">
      <c r="B23" s="141" t="s">
        <v>159</v>
      </c>
      <c r="C23" s="123" t="s">
        <v>160</v>
      </c>
      <c r="D23" s="113"/>
      <c r="E23" s="114" t="n">
        <f aca="false">+D23*$E$82</f>
        <v>0</v>
      </c>
      <c r="F23" s="115"/>
      <c r="G23" s="116"/>
      <c r="H23" s="117"/>
      <c r="I23" s="115"/>
      <c r="J23" s="116"/>
      <c r="K23" s="118" t="n">
        <f aca="false">+J23*$K$82</f>
        <v>0</v>
      </c>
      <c r="L23" s="115"/>
      <c r="M23" s="116"/>
      <c r="N23" s="118" t="n">
        <f aca="false">+M23*$N$82</f>
        <v>0</v>
      </c>
      <c r="O23" s="115"/>
      <c r="P23" s="116"/>
      <c r="Q23" s="118" t="n">
        <f aca="false">+P23*$Q$82</f>
        <v>0</v>
      </c>
      <c r="R23" s="115"/>
      <c r="S23" s="116"/>
      <c r="T23" s="118" t="n">
        <f aca="false">+S23*$T$82</f>
        <v>0</v>
      </c>
      <c r="U23" s="115"/>
      <c r="V23" s="116"/>
      <c r="W23" s="118" t="n">
        <f aca="false">+V23*$W$82</f>
        <v>0</v>
      </c>
      <c r="X23" s="115"/>
      <c r="Y23" s="116"/>
      <c r="Z23" s="118"/>
      <c r="AA23" s="115"/>
      <c r="AB23" s="124" t="n">
        <f aca="false">+Z23+W23+T23+Q23+N23+K23+H23+E23</f>
        <v>0</v>
      </c>
      <c r="AD23" s="111" t="n">
        <f aca="false">VLOOKUP(C23,[1]Headct!$C$23:$G$76,2,FALSE())</f>
        <v>4</v>
      </c>
      <c r="AE23" s="141" t="s">
        <v>159</v>
      </c>
    </row>
    <row r="24" customFormat="false" ht="12.75" hidden="false" customHeight="false" outlineLevel="0" collapsed="false">
      <c r="B24" s="141" t="s">
        <v>161</v>
      </c>
      <c r="C24" s="123" t="s">
        <v>162</v>
      </c>
      <c r="D24" s="113"/>
      <c r="E24" s="114"/>
      <c r="F24" s="115"/>
      <c r="G24" s="116"/>
      <c r="H24" s="117"/>
      <c r="I24" s="115"/>
      <c r="J24" s="116"/>
      <c r="K24" s="118" t="n">
        <f aca="false">+J24*$K$82</f>
        <v>0</v>
      </c>
      <c r="L24" s="115"/>
      <c r="M24" s="116"/>
      <c r="N24" s="118"/>
      <c r="O24" s="115"/>
      <c r="P24" s="116"/>
      <c r="Q24" s="118" t="n">
        <f aca="false">+P24*$Q$82</f>
        <v>0</v>
      </c>
      <c r="R24" s="115"/>
      <c r="S24" s="116"/>
      <c r="T24" s="118" t="n">
        <f aca="false">+S24*$T$82</f>
        <v>0</v>
      </c>
      <c r="U24" s="115"/>
      <c r="V24" s="116"/>
      <c r="W24" s="118" t="n">
        <f aca="false">+V24*$W$82</f>
        <v>0</v>
      </c>
      <c r="X24" s="115"/>
      <c r="Y24" s="116"/>
      <c r="Z24" s="118"/>
      <c r="AA24" s="115"/>
      <c r="AB24" s="124" t="n">
        <f aca="false">+Z24+W24+T24+Q24+N24+K24+H24+E24</f>
        <v>0</v>
      </c>
      <c r="AD24" s="111" t="n">
        <f aca="false">VLOOKUP(C24,[1]Headct!$C$23:$G$76,2,FALSE())</f>
        <v>5</v>
      </c>
      <c r="AE24" s="141" t="s">
        <v>161</v>
      </c>
    </row>
    <row r="25" customFormat="false" ht="12.75" hidden="false" customHeight="false" outlineLevel="0" collapsed="false">
      <c r="B25" s="141" t="s">
        <v>163</v>
      </c>
      <c r="C25" s="123" t="s">
        <v>164</v>
      </c>
      <c r="D25" s="113"/>
      <c r="E25" s="114"/>
      <c r="F25" s="115"/>
      <c r="G25" s="116"/>
      <c r="H25" s="117"/>
      <c r="I25" s="115"/>
      <c r="J25" s="116"/>
      <c r="K25" s="118" t="n">
        <f aca="false">+J25*$K$82</f>
        <v>0</v>
      </c>
      <c r="L25" s="115"/>
      <c r="M25" s="116"/>
      <c r="N25" s="118"/>
      <c r="O25" s="115"/>
      <c r="P25" s="116" t="n">
        <v>0.0133</v>
      </c>
      <c r="Q25" s="118" t="n">
        <f aca="false">+P25*$Q$82</f>
        <v>1538.145</v>
      </c>
      <c r="R25" s="115"/>
      <c r="S25" s="116"/>
      <c r="T25" s="118" t="n">
        <f aca="false">+S25*$T$82</f>
        <v>0</v>
      </c>
      <c r="U25" s="115"/>
      <c r="V25" s="116"/>
      <c r="W25" s="118" t="n">
        <f aca="false">+V25*$W$82</f>
        <v>0</v>
      </c>
      <c r="X25" s="115"/>
      <c r="Y25" s="116"/>
      <c r="Z25" s="118"/>
      <c r="AA25" s="115"/>
      <c r="AB25" s="124" t="n">
        <f aca="false">+Z25+W25+T25+Q25+N25+K25+H25+E25</f>
        <v>1538.145</v>
      </c>
      <c r="AD25" s="111" t="n">
        <f aca="false">VLOOKUP(C25,[1]Headct!$C$23:$G$76,2,FALSE())</f>
        <v>5</v>
      </c>
      <c r="AE25" s="141" t="s">
        <v>163</v>
      </c>
    </row>
    <row r="26" customFormat="false" ht="12.75" hidden="false" customHeight="false" outlineLevel="0" collapsed="false">
      <c r="B26" s="141" t="s">
        <v>165</v>
      </c>
      <c r="C26" s="123" t="s">
        <v>166</v>
      </c>
      <c r="D26" s="113"/>
      <c r="E26" s="114"/>
      <c r="F26" s="115"/>
      <c r="G26" s="116"/>
      <c r="H26" s="117"/>
      <c r="I26" s="115"/>
      <c r="J26" s="116"/>
      <c r="K26" s="118" t="n">
        <f aca="false">+J26*$K$82</f>
        <v>0</v>
      </c>
      <c r="L26" s="115"/>
      <c r="M26" s="116"/>
      <c r="N26" s="118"/>
      <c r="O26" s="115"/>
      <c r="P26" s="116"/>
      <c r="Q26" s="118" t="n">
        <f aca="false">+P26*$Q$82</f>
        <v>0</v>
      </c>
      <c r="R26" s="115"/>
      <c r="S26" s="116"/>
      <c r="T26" s="118" t="n">
        <f aca="false">+S26*$T$82</f>
        <v>0</v>
      </c>
      <c r="U26" s="115"/>
      <c r="V26" s="116" t="n">
        <v>0.01</v>
      </c>
      <c r="W26" s="118" t="n">
        <f aca="false">+V26*$W$82</f>
        <v>1466.17</v>
      </c>
      <c r="X26" s="115"/>
      <c r="Y26" s="116"/>
      <c r="Z26" s="118"/>
      <c r="AA26" s="115"/>
      <c r="AB26" s="124" t="n">
        <f aca="false">+Z26+W26+T26+Q26+N26+K26+H26+E26</f>
        <v>1466.17</v>
      </c>
      <c r="AD26" s="111" t="n">
        <f aca="false">VLOOKUP(C26,[1]Headct!$C$23:$G$76,2,FALSE())</f>
        <v>3</v>
      </c>
      <c r="AE26" s="141" t="s">
        <v>165</v>
      </c>
    </row>
    <row r="27" customFormat="false" ht="12.75" hidden="false" customHeight="false" outlineLevel="0" collapsed="false">
      <c r="B27" s="141" t="s">
        <v>167</v>
      </c>
      <c r="C27" s="123" t="s">
        <v>168</v>
      </c>
      <c r="D27" s="113"/>
      <c r="E27" s="114" t="n">
        <f aca="false">+D27*$E$82</f>
        <v>0</v>
      </c>
      <c r="F27" s="115"/>
      <c r="G27" s="116"/>
      <c r="H27" s="117"/>
      <c r="I27" s="115"/>
      <c r="J27" s="116"/>
      <c r="K27" s="118" t="n">
        <f aca="false">+J27*$K$82</f>
        <v>0</v>
      </c>
      <c r="L27" s="115"/>
      <c r="M27" s="116"/>
      <c r="N27" s="118"/>
      <c r="O27" s="115"/>
      <c r="P27" s="116"/>
      <c r="Q27" s="118" t="n">
        <f aca="false">+P27*$Q$82</f>
        <v>0</v>
      </c>
      <c r="R27" s="115"/>
      <c r="S27" s="116"/>
      <c r="T27" s="118" t="n">
        <f aca="false">+S27*$T$82</f>
        <v>0</v>
      </c>
      <c r="U27" s="115"/>
      <c r="V27" s="116"/>
      <c r="W27" s="118" t="n">
        <f aca="false">+V27*$W$82</f>
        <v>0</v>
      </c>
      <c r="X27" s="115"/>
      <c r="Y27" s="116"/>
      <c r="Z27" s="118"/>
      <c r="AA27" s="115"/>
      <c r="AB27" s="124" t="n">
        <f aca="false">+Z27+W27+T27+Q27+N27+K27+H27+E27</f>
        <v>0</v>
      </c>
      <c r="AD27" s="111" t="n">
        <f aca="false">VLOOKUP(C27,[1]Headct!$C$23:$G$76,2,FALSE())</f>
        <v>38</v>
      </c>
      <c r="AE27" s="141" t="s">
        <v>167</v>
      </c>
    </row>
    <row r="28" customFormat="false" ht="12.75" hidden="false" customHeight="false" outlineLevel="0" collapsed="false">
      <c r="B28" s="141" t="s">
        <v>169</v>
      </c>
      <c r="C28" s="123" t="s">
        <v>170</v>
      </c>
      <c r="D28" s="113"/>
      <c r="E28" s="114"/>
      <c r="F28" s="115"/>
      <c r="G28" s="116"/>
      <c r="H28" s="117"/>
      <c r="I28" s="115"/>
      <c r="J28" s="116"/>
      <c r="K28" s="118" t="n">
        <f aca="false">+J28*$K$82</f>
        <v>0</v>
      </c>
      <c r="L28" s="115"/>
      <c r="M28" s="116"/>
      <c r="N28" s="118"/>
      <c r="O28" s="115"/>
      <c r="P28" s="116"/>
      <c r="Q28" s="118" t="n">
        <f aca="false">+P28*$Q$82</f>
        <v>0</v>
      </c>
      <c r="R28" s="115"/>
      <c r="S28" s="116"/>
      <c r="T28" s="118" t="n">
        <f aca="false">+S28*$T$82</f>
        <v>0</v>
      </c>
      <c r="U28" s="115"/>
      <c r="V28" s="116"/>
      <c r="W28" s="118" t="n">
        <f aca="false">+V28*$W$82</f>
        <v>0</v>
      </c>
      <c r="X28" s="115"/>
      <c r="Y28" s="116"/>
      <c r="Z28" s="118"/>
      <c r="AA28" s="115"/>
      <c r="AB28" s="124" t="n">
        <f aca="false">+Z28+W28+T28+Q28+N28+K28+H28+E28</f>
        <v>0</v>
      </c>
      <c r="AD28" s="111" t="n">
        <f aca="false">VLOOKUP(C28,[1]Headct!$C$23:$G$76,2,FALSE())</f>
        <v>13</v>
      </c>
      <c r="AE28" s="141" t="s">
        <v>169</v>
      </c>
    </row>
    <row r="29" customFormat="false" ht="12.75" hidden="false" customHeight="false" outlineLevel="0" collapsed="false">
      <c r="B29" s="141" t="s">
        <v>171</v>
      </c>
      <c r="C29" s="123" t="s">
        <v>172</v>
      </c>
      <c r="D29" s="113"/>
      <c r="E29" s="114"/>
      <c r="F29" s="115"/>
      <c r="G29" s="116"/>
      <c r="H29" s="117"/>
      <c r="I29" s="115"/>
      <c r="J29" s="116" t="n">
        <v>0.01</v>
      </c>
      <c r="K29" s="118" t="n">
        <f aca="false">+J29*$K$82</f>
        <v>1626.59</v>
      </c>
      <c r="L29" s="115"/>
      <c r="M29" s="116"/>
      <c r="N29" s="118"/>
      <c r="O29" s="115"/>
      <c r="P29" s="116"/>
      <c r="Q29" s="118" t="n">
        <f aca="false">+P29*$Q$82</f>
        <v>0</v>
      </c>
      <c r="R29" s="115"/>
      <c r="S29" s="116"/>
      <c r="T29" s="118" t="n">
        <f aca="false">+S29*$T$82</f>
        <v>0</v>
      </c>
      <c r="U29" s="115"/>
      <c r="V29" s="116"/>
      <c r="W29" s="118" t="n">
        <f aca="false">+V29*$W$82</f>
        <v>0</v>
      </c>
      <c r="X29" s="115"/>
      <c r="Y29" s="116"/>
      <c r="Z29" s="118"/>
      <c r="AA29" s="115"/>
      <c r="AB29" s="124" t="n">
        <f aca="false">+Z29+W29+T29+Q29+N29+K29+H29+E29</f>
        <v>1626.59</v>
      </c>
      <c r="AD29" s="111" t="n">
        <f aca="false">VLOOKUP(C29,[1]Headct!$C$23:$G$76,2,FALSE())</f>
        <v>42</v>
      </c>
      <c r="AE29" s="141" t="s">
        <v>171</v>
      </c>
    </row>
    <row r="30" customFormat="false" ht="12.75" hidden="false" customHeight="false" outlineLevel="0" collapsed="false">
      <c r="B30" s="141" t="s">
        <v>173</v>
      </c>
      <c r="C30" s="123" t="s">
        <v>174</v>
      </c>
      <c r="D30" s="113"/>
      <c r="E30" s="114"/>
      <c r="F30" s="115"/>
      <c r="G30" s="116"/>
      <c r="H30" s="117"/>
      <c r="I30" s="115"/>
      <c r="J30" s="116"/>
      <c r="K30" s="118" t="n">
        <f aca="false">+J30*$K$82</f>
        <v>0</v>
      </c>
      <c r="L30" s="115"/>
      <c r="M30" s="116"/>
      <c r="N30" s="118"/>
      <c r="O30" s="115"/>
      <c r="P30" s="116"/>
      <c r="Q30" s="118" t="n">
        <f aca="false">+P30*$Q$82</f>
        <v>0</v>
      </c>
      <c r="R30" s="115"/>
      <c r="S30" s="116"/>
      <c r="T30" s="118" t="n">
        <f aca="false">+S30*$T$82</f>
        <v>0</v>
      </c>
      <c r="U30" s="115"/>
      <c r="V30" s="116"/>
      <c r="W30" s="118" t="n">
        <f aca="false">+V30*$W$82</f>
        <v>0</v>
      </c>
      <c r="X30" s="115"/>
      <c r="Y30" s="116"/>
      <c r="Z30" s="118"/>
      <c r="AA30" s="115"/>
      <c r="AB30" s="124" t="n">
        <f aca="false">+Z30+W30+T30+Q30+N30+K30+H30+E30</f>
        <v>0</v>
      </c>
      <c r="AD30" s="111" t="n">
        <f aca="false">VLOOKUP(C30,[1]Headct!$C$23:$G$76,2,FALSE())</f>
        <v>3</v>
      </c>
      <c r="AE30" s="141" t="s">
        <v>173</v>
      </c>
    </row>
    <row r="31" customFormat="false" ht="12.75" hidden="false" customHeight="false" outlineLevel="0" collapsed="false">
      <c r="B31" s="141" t="s">
        <v>175</v>
      </c>
      <c r="C31" s="123" t="s">
        <v>176</v>
      </c>
      <c r="D31" s="113"/>
      <c r="E31" s="114"/>
      <c r="F31" s="115"/>
      <c r="G31" s="116"/>
      <c r="H31" s="117"/>
      <c r="I31" s="115"/>
      <c r="J31" s="116" t="n">
        <v>0.01</v>
      </c>
      <c r="K31" s="118" t="n">
        <f aca="false">+J31*$K$82</f>
        <v>1626.59</v>
      </c>
      <c r="L31" s="115"/>
      <c r="M31" s="116" t="n">
        <f aca="false">+M4*0.5</f>
        <v>0.2</v>
      </c>
      <c r="N31" s="118" t="n">
        <f aca="false">+M31*$N$82</f>
        <v>20615.4</v>
      </c>
      <c r="O31" s="115"/>
      <c r="P31" s="116"/>
      <c r="Q31" s="118" t="n">
        <f aca="false">+P31*$Q$82</f>
        <v>0</v>
      </c>
      <c r="R31" s="115"/>
      <c r="S31" s="116" t="n">
        <v>0.05</v>
      </c>
      <c r="T31" s="118" t="n">
        <f aca="false">+S31*$T$82</f>
        <v>2814</v>
      </c>
      <c r="U31" s="115"/>
      <c r="V31" s="116" t="n">
        <f aca="false">+V4*0.5</f>
        <v>0.01</v>
      </c>
      <c r="W31" s="118" t="n">
        <f aca="false">+V31*$W$82</f>
        <v>1466.17</v>
      </c>
      <c r="X31" s="115"/>
      <c r="Y31" s="116"/>
      <c r="Z31" s="142"/>
      <c r="AA31" s="115"/>
      <c r="AB31" s="124" t="n">
        <f aca="false">+Z31+W31+T31+Q31+N31+K31+H31+E31</f>
        <v>26522.16</v>
      </c>
      <c r="AD31" s="111" t="n">
        <f aca="false">VLOOKUP(C31,[1]Headct!$C$23:$G$76,2,FALSE())</f>
        <v>19</v>
      </c>
      <c r="AE31" s="141" t="s">
        <v>175</v>
      </c>
    </row>
    <row r="32" customFormat="false" ht="12.75" hidden="false" customHeight="false" outlineLevel="0" collapsed="false">
      <c r="B32" s="141" t="s">
        <v>177</v>
      </c>
      <c r="C32" s="123" t="s">
        <v>178</v>
      </c>
      <c r="D32" s="113"/>
      <c r="E32" s="114" t="n">
        <f aca="false">+D32*$E$82</f>
        <v>0</v>
      </c>
      <c r="F32" s="115"/>
      <c r="G32" s="116" t="n">
        <v>0.058</v>
      </c>
      <c r="H32" s="117"/>
      <c r="I32" s="115"/>
      <c r="J32" s="116" t="n">
        <v>0.025</v>
      </c>
      <c r="K32" s="118" t="n">
        <f aca="false">+J32*$K$82</f>
        <v>4066.475</v>
      </c>
      <c r="L32" s="115"/>
      <c r="M32" s="116"/>
      <c r="N32" s="118"/>
      <c r="O32" s="115"/>
      <c r="P32" s="116"/>
      <c r="Q32" s="118" t="n">
        <f aca="false">+P32*$Q$82</f>
        <v>0</v>
      </c>
      <c r="R32" s="115"/>
      <c r="S32" s="116"/>
      <c r="T32" s="118" t="n">
        <f aca="false">+S32*$T$82</f>
        <v>0</v>
      </c>
      <c r="U32" s="115"/>
      <c r="V32" s="116" t="n">
        <v>0.01</v>
      </c>
      <c r="W32" s="118" t="n">
        <f aca="false">+V32*$W$82</f>
        <v>1466.17</v>
      </c>
      <c r="X32" s="115"/>
      <c r="Y32" s="116"/>
      <c r="Z32" s="118"/>
      <c r="AA32" s="115"/>
      <c r="AB32" s="124" t="n">
        <f aca="false">+Z32+W32+T32+Q32+N32+K32+H32+E32</f>
        <v>5532.645</v>
      </c>
      <c r="AD32" s="111" t="n">
        <f aca="false">VLOOKUP(C32,[1]Headct!$C$23:$G$76,2,FALSE())</f>
        <v>19</v>
      </c>
      <c r="AE32" s="141" t="s">
        <v>177</v>
      </c>
    </row>
    <row r="33" customFormat="false" ht="12.75" hidden="false" customHeight="false" outlineLevel="0" collapsed="false">
      <c r="B33" s="141" t="s">
        <v>179</v>
      </c>
      <c r="C33" s="123" t="s">
        <v>180</v>
      </c>
      <c r="D33" s="113"/>
      <c r="E33" s="114"/>
      <c r="F33" s="115"/>
      <c r="G33" s="116"/>
      <c r="H33" s="117"/>
      <c r="I33" s="115"/>
      <c r="J33" s="116" t="n">
        <v>0.01</v>
      </c>
      <c r="K33" s="118" t="n">
        <f aca="false">+J33*$K$82</f>
        <v>1626.59</v>
      </c>
      <c r="L33" s="115"/>
      <c r="M33" s="113"/>
      <c r="N33" s="118"/>
      <c r="O33" s="115"/>
      <c r="P33" s="116"/>
      <c r="Q33" s="118" t="n">
        <f aca="false">+P33*$Q$82</f>
        <v>0</v>
      </c>
      <c r="R33" s="115"/>
      <c r="S33" s="116"/>
      <c r="T33" s="118" t="n">
        <f aca="false">+S33*$T$82</f>
        <v>0</v>
      </c>
      <c r="U33" s="115"/>
      <c r="V33" s="116"/>
      <c r="W33" s="118" t="n">
        <f aca="false">+V33*$W$82</f>
        <v>0</v>
      </c>
      <c r="X33" s="115"/>
      <c r="Y33" s="116"/>
      <c r="Z33" s="118"/>
      <c r="AA33" s="115"/>
      <c r="AB33" s="124" t="n">
        <f aca="false">+Z33+W33+T33+Q33+N33+K33+H33+E33</f>
        <v>1626.59</v>
      </c>
      <c r="AC33" s="143" t="n">
        <f aca="false">SUM(AD23:AD33)-AD31-AD32</f>
        <v>129</v>
      </c>
      <c r="AD33" s="111" t="n">
        <f aca="false">VLOOKUP(C33,[1]Headct!$C$23:$G$76,2,FALSE())</f>
        <v>16</v>
      </c>
      <c r="AE33" s="141" t="s">
        <v>179</v>
      </c>
    </row>
    <row r="34" customFormat="false" ht="12.75" hidden="false" customHeight="false" outlineLevel="0" collapsed="false">
      <c r="B34" s="141"/>
      <c r="C34" s="123" t="s">
        <v>181</v>
      </c>
      <c r="D34" s="113" t="n">
        <f aca="false">10%/2</f>
        <v>0.05</v>
      </c>
      <c r="E34" s="114" t="n">
        <f aca="false">+D34*$E$82</f>
        <v>0</v>
      </c>
      <c r="F34" s="115"/>
      <c r="G34" s="116" t="n">
        <f aca="false">1%/2</f>
        <v>0.005</v>
      </c>
      <c r="H34" s="117"/>
      <c r="I34" s="115"/>
      <c r="J34" s="116" t="n">
        <v>0.05</v>
      </c>
      <c r="K34" s="118" t="n">
        <f aca="false">+J34*$K$82</f>
        <v>8132.95</v>
      </c>
      <c r="L34" s="115"/>
      <c r="M34" s="113" t="n">
        <f aca="false">10%/2</f>
        <v>0.05</v>
      </c>
      <c r="N34" s="118" t="n">
        <f aca="false">+M34*$N$82</f>
        <v>5153.85</v>
      </c>
      <c r="O34" s="115"/>
      <c r="P34" s="116" t="n">
        <f aca="false">0.04/2</f>
        <v>0.02</v>
      </c>
      <c r="Q34" s="118" t="n">
        <f aca="false">+P34*$Q$82</f>
        <v>2313</v>
      </c>
      <c r="R34" s="115"/>
      <c r="S34" s="113" t="n">
        <v>0.025</v>
      </c>
      <c r="T34" s="118" t="n">
        <f aca="false">+S34*$T$82</f>
        <v>1407</v>
      </c>
      <c r="U34" s="115"/>
      <c r="V34" s="116" t="n">
        <v>0.01</v>
      </c>
      <c r="W34" s="118" t="n">
        <f aca="false">+V34*$W$82</f>
        <v>1466.17</v>
      </c>
      <c r="X34" s="115"/>
      <c r="Y34" s="116" t="n">
        <f aca="false">7.6923%/2</f>
        <v>0.0384615</v>
      </c>
      <c r="Z34" s="118" t="n">
        <f aca="false">+Y34*$Z$82-Z2</f>
        <v>15749.7675</v>
      </c>
      <c r="AA34" s="115"/>
      <c r="AB34" s="124" t="n">
        <f aca="false">+Z34+W34+T34+Q34+N34+K34+H34+E34</f>
        <v>34222.7375</v>
      </c>
      <c r="AC34" s="143"/>
      <c r="AE34" s="141"/>
    </row>
    <row r="35" customFormat="false" ht="12.75" hidden="false" customHeight="false" outlineLevel="0" collapsed="false">
      <c r="B35" s="141" t="s">
        <v>182</v>
      </c>
      <c r="C35" s="123" t="s">
        <v>183</v>
      </c>
      <c r="D35" s="113" t="n">
        <f aca="false">10%/2</f>
        <v>0.05</v>
      </c>
      <c r="E35" s="114" t="n">
        <f aca="false">+D35*$E$82</f>
        <v>0</v>
      </c>
      <c r="F35" s="115"/>
      <c r="G35" s="116" t="n">
        <f aca="false">1%/2</f>
        <v>0.005</v>
      </c>
      <c r="H35" s="117"/>
      <c r="I35" s="115"/>
      <c r="J35" s="116" t="n">
        <v>0.05</v>
      </c>
      <c r="K35" s="118" t="n">
        <f aca="false">+J35*$K$82</f>
        <v>8132.95</v>
      </c>
      <c r="L35" s="115"/>
      <c r="M35" s="113" t="n">
        <f aca="false">10%/2</f>
        <v>0.05</v>
      </c>
      <c r="N35" s="118" t="n">
        <f aca="false">+M35*$N$82</f>
        <v>5153.85</v>
      </c>
      <c r="O35" s="115"/>
      <c r="P35" s="116" t="n">
        <f aca="false">0.04/2</f>
        <v>0.02</v>
      </c>
      <c r="Q35" s="118" t="n">
        <f aca="false">+P35*$Q$82</f>
        <v>2313</v>
      </c>
      <c r="R35" s="115"/>
      <c r="S35" s="113" t="n">
        <v>0.025</v>
      </c>
      <c r="T35" s="118" t="n">
        <f aca="false">+S35*$T$82</f>
        <v>1407</v>
      </c>
      <c r="U35" s="115"/>
      <c r="V35" s="116" t="n">
        <v>0.01</v>
      </c>
      <c r="W35" s="118" t="n">
        <f aca="false">+V35*$W$82</f>
        <v>1466.17</v>
      </c>
      <c r="X35" s="115"/>
      <c r="Y35" s="116" t="n">
        <f aca="false">7.6923%/2</f>
        <v>0.0384615</v>
      </c>
      <c r="Z35" s="118" t="n">
        <f aca="false">+Y35*$Z$82-Z2</f>
        <v>15749.7675</v>
      </c>
      <c r="AA35" s="115"/>
      <c r="AB35" s="124" t="n">
        <f aca="false">+Z35+W35+T35+Q35+N35+K35+H35+E35</f>
        <v>34222.7375</v>
      </c>
      <c r="AD35" s="111" t="n">
        <f aca="false">VLOOKUP(C35,[1]Headct!$C$23:$G$76,2,FALSE())</f>
        <v>20.5</v>
      </c>
      <c r="AE35" s="141" t="s">
        <v>182</v>
      </c>
    </row>
    <row r="36" customFormat="false" ht="12.75" hidden="true" customHeight="false" outlineLevel="0" collapsed="false">
      <c r="B36" s="141" t="s">
        <v>184</v>
      </c>
      <c r="C36" s="123" t="s">
        <v>185</v>
      </c>
      <c r="D36" s="113"/>
      <c r="E36" s="114" t="n">
        <f aca="false">+D36*$E$82</f>
        <v>0</v>
      </c>
      <c r="F36" s="115"/>
      <c r="G36" s="116"/>
      <c r="H36" s="117"/>
      <c r="I36" s="115"/>
      <c r="J36" s="116"/>
      <c r="K36" s="118" t="n">
        <f aca="false">+J36*$K$82</f>
        <v>0</v>
      </c>
      <c r="L36" s="115"/>
      <c r="M36" s="113" t="n">
        <v>0</v>
      </c>
      <c r="N36" s="118" t="n">
        <f aca="false">+M36*$N$82</f>
        <v>0</v>
      </c>
      <c r="O36" s="115"/>
      <c r="P36" s="116"/>
      <c r="Q36" s="118" t="n">
        <f aca="false">+P36*$Q$82</f>
        <v>0</v>
      </c>
      <c r="R36" s="115"/>
      <c r="S36" s="113"/>
      <c r="T36" s="118" t="n">
        <f aca="false">+S36*$T$82</f>
        <v>0</v>
      </c>
      <c r="U36" s="115"/>
      <c r="V36" s="113"/>
      <c r="W36" s="118" t="n">
        <f aca="false">+V36*$W$82</f>
        <v>0</v>
      </c>
      <c r="X36" s="115"/>
      <c r="Y36" s="116"/>
      <c r="Z36" s="118"/>
      <c r="AA36" s="115"/>
      <c r="AB36" s="124" t="n">
        <f aca="false">+Z36+W36+T36+Q36+N36+K36+H36+E36</f>
        <v>0</v>
      </c>
      <c r="AD36" s="111" t="n">
        <f aca="false">VLOOKUP(C36,[1]Headct!$C$23:$G$76,2,FALSE())</f>
        <v>0</v>
      </c>
      <c r="AE36" s="141" t="s">
        <v>184</v>
      </c>
    </row>
    <row r="37" customFormat="false" ht="12.75" hidden="false" customHeight="false" outlineLevel="0" collapsed="false">
      <c r="B37" s="141" t="s">
        <v>186</v>
      </c>
      <c r="C37" s="123" t="s">
        <v>187</v>
      </c>
      <c r="D37" s="113"/>
      <c r="E37" s="114" t="n">
        <f aca="false">+D37*$E$82</f>
        <v>0</v>
      </c>
      <c r="F37" s="115"/>
      <c r="G37" s="144" t="n">
        <v>0.019</v>
      </c>
      <c r="H37" s="117"/>
      <c r="I37" s="115"/>
      <c r="J37" s="116" t="n">
        <v>0.025</v>
      </c>
      <c r="K37" s="118" t="n">
        <f aca="false">+J37*$K$82</f>
        <v>4066.475</v>
      </c>
      <c r="L37" s="115"/>
      <c r="M37" s="145" t="n">
        <v>0.075</v>
      </c>
      <c r="N37" s="118" t="n">
        <f aca="false">+M37*$N$82</f>
        <v>7730.775</v>
      </c>
      <c r="O37" s="115"/>
      <c r="P37" s="116" t="n">
        <v>0.0667</v>
      </c>
      <c r="Q37" s="118" t="n">
        <f aca="false">+P37*$Q$82</f>
        <v>7713.855</v>
      </c>
      <c r="R37" s="115"/>
      <c r="S37" s="113" t="n">
        <v>0.1</v>
      </c>
      <c r="T37" s="118" t="n">
        <f aca="false">+S37*$T$82</f>
        <v>5628</v>
      </c>
      <c r="U37" s="115"/>
      <c r="V37" s="113" t="n">
        <v>0.02</v>
      </c>
      <c r="W37" s="118" t="n">
        <f aca="false">+V37*$W$82</f>
        <v>2932.34</v>
      </c>
      <c r="X37" s="115"/>
      <c r="Y37" s="116" t="n">
        <f aca="false">7.6923%</f>
        <v>0.076923</v>
      </c>
      <c r="Z37" s="118" t="n">
        <f aca="false">+Y37*$Z$82+$AB$2</f>
        <v>1125.035</v>
      </c>
      <c r="AA37" s="115"/>
      <c r="AB37" s="124" t="n">
        <f aca="false">+Z37+W37+T37+Q37+N37+K37+H37+E37</f>
        <v>29196.48</v>
      </c>
      <c r="AD37" s="111" t="n">
        <f aca="false">VLOOKUP(C37,[1]Headct!$C$23:$G$76,2,FALSE())</f>
        <v>22</v>
      </c>
      <c r="AE37" s="141" t="s">
        <v>186</v>
      </c>
    </row>
    <row r="38" customFormat="false" ht="12.75" hidden="false" customHeight="false" outlineLevel="0" collapsed="false">
      <c r="B38" s="141" t="s">
        <v>188</v>
      </c>
      <c r="C38" s="123" t="s">
        <v>189</v>
      </c>
      <c r="D38" s="113"/>
      <c r="E38" s="114" t="n">
        <f aca="false">+D38*$E$82</f>
        <v>0</v>
      </c>
      <c r="F38" s="115" t="s">
        <v>190</v>
      </c>
      <c r="G38" s="144"/>
      <c r="H38" s="117"/>
      <c r="I38" s="115"/>
      <c r="J38" s="116" t="n">
        <v>0.01</v>
      </c>
      <c r="K38" s="118" t="n">
        <f aca="false">+J38*$K$82</f>
        <v>1626.59</v>
      </c>
      <c r="L38" s="115"/>
      <c r="M38" s="145"/>
      <c r="N38" s="118" t="n">
        <f aca="false">+M38*$N$82</f>
        <v>0</v>
      </c>
      <c r="O38" s="115"/>
      <c r="P38" s="116"/>
      <c r="Q38" s="118" t="n">
        <f aca="false">+P38*$Q$82</f>
        <v>0</v>
      </c>
      <c r="R38" s="115"/>
      <c r="S38" s="113"/>
      <c r="T38" s="118" t="n">
        <f aca="false">+S38*$T$82</f>
        <v>0</v>
      </c>
      <c r="U38" s="115"/>
      <c r="V38" s="113" t="n">
        <v>0.02</v>
      </c>
      <c r="W38" s="118" t="n">
        <f aca="false">+V38*$W$82</f>
        <v>2932.34</v>
      </c>
      <c r="X38" s="115"/>
      <c r="Y38" s="116" t="n">
        <f aca="false">7.6923%</f>
        <v>0.076923</v>
      </c>
      <c r="Z38" s="118" t="n">
        <f aca="false">+Y38*$Z$82+$AB$2</f>
        <v>1125.035</v>
      </c>
      <c r="AA38" s="115"/>
      <c r="AB38" s="124" t="n">
        <f aca="false">+Z38+W38+T38+Q38+N38+K38+H38+E38</f>
        <v>5683.965</v>
      </c>
      <c r="AD38" s="111" t="n">
        <f aca="false">VLOOKUP(C38,[1]Headct!$C$23:$G$76,2,FALSE())</f>
        <v>6</v>
      </c>
      <c r="AE38" s="141" t="s">
        <v>188</v>
      </c>
    </row>
    <row r="39" customFormat="false" ht="12.75" hidden="true" customHeight="false" outlineLevel="0" collapsed="false">
      <c r="A39" s="111" t="s">
        <v>191</v>
      </c>
      <c r="B39" s="141" t="s">
        <v>192</v>
      </c>
      <c r="C39" s="123" t="s">
        <v>192</v>
      </c>
      <c r="D39" s="113"/>
      <c r="E39" s="114" t="n">
        <f aca="false">+D39*$E$82</f>
        <v>0</v>
      </c>
      <c r="F39" s="115"/>
      <c r="G39" s="144"/>
      <c r="H39" s="117"/>
      <c r="I39" s="115"/>
      <c r="J39" s="116"/>
      <c r="K39" s="118" t="n">
        <f aca="false">+J39*$K$82</f>
        <v>0</v>
      </c>
      <c r="L39" s="115"/>
      <c r="M39" s="145"/>
      <c r="N39" s="118" t="n">
        <f aca="false">+M39*$N$82</f>
        <v>0</v>
      </c>
      <c r="O39" s="115"/>
      <c r="P39" s="116"/>
      <c r="Q39" s="118" t="n">
        <f aca="false">+P39*$Q$82</f>
        <v>0</v>
      </c>
      <c r="R39" s="115"/>
      <c r="S39" s="113"/>
      <c r="T39" s="118" t="n">
        <f aca="false">+S39*$T$82</f>
        <v>0</v>
      </c>
      <c r="U39" s="115"/>
      <c r="V39" s="113"/>
      <c r="W39" s="118" t="n">
        <f aca="false">+V39*$W$82</f>
        <v>0</v>
      </c>
      <c r="X39" s="115"/>
      <c r="Y39" s="116" t="n">
        <f aca="false">7.6923%</f>
        <v>0.076923</v>
      </c>
      <c r="Z39" s="118" t="n">
        <f aca="false">+Y39*$Z$82+$AB$2</f>
        <v>1125.035</v>
      </c>
      <c r="AA39" s="115"/>
      <c r="AB39" s="124" t="n">
        <f aca="false">+Z39+W39+T39+Q39+N39+K39+H39+E39</f>
        <v>1125.035</v>
      </c>
      <c r="AD39" s="111" t="n">
        <f aca="false">VLOOKUP(C39,[1]Headct!$C$23:$G$76,2,FALSE())</f>
        <v>167</v>
      </c>
      <c r="AE39" s="141" t="s">
        <v>192</v>
      </c>
    </row>
    <row r="40" customFormat="false" ht="12.75" hidden="false" customHeight="false" outlineLevel="0" collapsed="false">
      <c r="B40" s="141" t="s">
        <v>193</v>
      </c>
      <c r="C40" s="123" t="s">
        <v>194</v>
      </c>
      <c r="D40" s="113"/>
      <c r="E40" s="114" t="n">
        <f aca="false">+D40*$E$82</f>
        <v>0</v>
      </c>
      <c r="F40" s="115" t="s">
        <v>195</v>
      </c>
      <c r="G40" s="116"/>
      <c r="H40" s="117"/>
      <c r="I40" s="115"/>
      <c r="J40" s="116" t="n">
        <v>0.01</v>
      </c>
      <c r="K40" s="118" t="n">
        <f aca="false">+J40*$K$82</f>
        <v>1626.59</v>
      </c>
      <c r="L40" s="115"/>
      <c r="M40" s="113" t="n">
        <v>0.05</v>
      </c>
      <c r="N40" s="118" t="n">
        <f aca="false">+M40*$N$82</f>
        <v>5153.85</v>
      </c>
      <c r="O40" s="115"/>
      <c r="P40" s="116" t="n">
        <v>0.0667</v>
      </c>
      <c r="Q40" s="118" t="n">
        <f aca="false">+P40*$Q$82</f>
        <v>7713.855</v>
      </c>
      <c r="R40" s="115"/>
      <c r="S40" s="113" t="n">
        <v>0.1</v>
      </c>
      <c r="T40" s="118" t="n">
        <f aca="false">+S40*$T$82</f>
        <v>5628</v>
      </c>
      <c r="U40" s="115"/>
      <c r="V40" s="113" t="n">
        <v>0.01</v>
      </c>
      <c r="W40" s="118" t="n">
        <f aca="false">+V40*$W$82</f>
        <v>1466.17</v>
      </c>
      <c r="X40" s="115"/>
      <c r="Y40" s="116" t="n">
        <f aca="false">7.6923%</f>
        <v>0.076923</v>
      </c>
      <c r="Z40" s="118" t="n">
        <f aca="false">+Y40*$Z$82+$AB$2</f>
        <v>1125.035</v>
      </c>
      <c r="AA40" s="115"/>
      <c r="AB40" s="124" t="n">
        <f aca="false">+Z40+W40+T40+Q40+N40+K40+H40+E40</f>
        <v>22713.5</v>
      </c>
      <c r="AD40" s="111" t="n">
        <f aca="false">VLOOKUP(C40,[1]Headct!$C$23:$G$76,2,FALSE())</f>
        <v>26</v>
      </c>
      <c r="AE40" s="141" t="s">
        <v>193</v>
      </c>
    </row>
    <row r="41" customFormat="false" ht="12.75" hidden="false" customHeight="false" outlineLevel="0" collapsed="false">
      <c r="A41" s="146"/>
      <c r="B41" s="141" t="s">
        <v>196</v>
      </c>
      <c r="C41" s="123" t="s">
        <v>197</v>
      </c>
      <c r="D41" s="113"/>
      <c r="E41" s="114" t="n">
        <f aca="false">+D41*$E$82</f>
        <v>0</v>
      </c>
      <c r="F41" s="115"/>
      <c r="G41" s="116" t="n">
        <f aca="false">3.8%+0.0015</f>
        <v>0.0395</v>
      </c>
      <c r="H41" s="117"/>
      <c r="I41" s="115"/>
      <c r="J41" s="116" t="n">
        <v>0.05</v>
      </c>
      <c r="K41" s="118" t="n">
        <f aca="false">+J41*$K$82</f>
        <v>8132.95</v>
      </c>
      <c r="L41" s="115"/>
      <c r="M41" s="113" t="n">
        <v>0</v>
      </c>
      <c r="N41" s="118" t="n">
        <f aca="false">+M41*$N$82</f>
        <v>0</v>
      </c>
      <c r="O41" s="115"/>
      <c r="P41" s="116" t="n">
        <v>0.1333</v>
      </c>
      <c r="Q41" s="118" t="n">
        <f aca="false">+P41*$Q$82</f>
        <v>15416.145</v>
      </c>
      <c r="R41" s="115"/>
      <c r="S41" s="113" t="n">
        <f aca="false">5%+(S6*0.7)</f>
        <v>0.12</v>
      </c>
      <c r="T41" s="118" t="n">
        <f aca="false">+S41*$T$82</f>
        <v>6753.6</v>
      </c>
      <c r="U41" s="115"/>
      <c r="V41" s="113" t="n">
        <v>0.01</v>
      </c>
      <c r="W41" s="118" t="n">
        <f aca="false">+V41*$W$82</f>
        <v>1466.17</v>
      </c>
      <c r="X41" s="115"/>
      <c r="Y41" s="116" t="n">
        <f aca="false">7.6923%</f>
        <v>0.076923</v>
      </c>
      <c r="Z41" s="118" t="n">
        <f aca="false">+Y41*$Z$82+$AB$2</f>
        <v>1125.035</v>
      </c>
      <c r="AA41" s="115"/>
      <c r="AB41" s="124" t="n">
        <f aca="false">+Z41+W41+T41+Q41+N41+K41+H41+E41</f>
        <v>32893.9</v>
      </c>
      <c r="AD41" s="111" t="n">
        <f aca="false">VLOOKUP(C41,[1]Headct!$C$23:$G$76,2,FALSE())</f>
        <v>41</v>
      </c>
      <c r="AE41" s="141" t="s">
        <v>196</v>
      </c>
    </row>
    <row r="42" customFormat="false" ht="12.75" hidden="false" customHeight="false" outlineLevel="0" collapsed="false">
      <c r="A42" s="146"/>
      <c r="B42" s="141" t="s">
        <v>198</v>
      </c>
      <c r="C42" s="123" t="s">
        <v>199</v>
      </c>
      <c r="D42" s="113"/>
      <c r="E42" s="114" t="n">
        <f aca="false">+D42*$E$82</f>
        <v>0</v>
      </c>
      <c r="F42" s="115"/>
      <c r="G42" s="116" t="n">
        <v>0.0755</v>
      </c>
      <c r="H42" s="117"/>
      <c r="I42" s="115"/>
      <c r="J42" s="116" t="n">
        <v>0.075</v>
      </c>
      <c r="K42" s="118" t="n">
        <f aca="false">+J42*$K$82</f>
        <v>12199.425</v>
      </c>
      <c r="L42" s="115"/>
      <c r="M42" s="113"/>
      <c r="N42" s="118" t="n">
        <f aca="false">+M42*$N$82</f>
        <v>0</v>
      </c>
      <c r="O42" s="115"/>
      <c r="P42" s="116"/>
      <c r="Q42" s="118" t="n">
        <f aca="false">+P42*$Q$82</f>
        <v>0</v>
      </c>
      <c r="R42" s="115"/>
      <c r="S42" s="113"/>
      <c r="T42" s="118" t="n">
        <f aca="false">+S42*$T$82</f>
        <v>0</v>
      </c>
      <c r="U42" s="115"/>
      <c r="V42" s="113" t="n">
        <v>0.2</v>
      </c>
      <c r="W42" s="118" t="n">
        <f aca="false">+V42*$W$82</f>
        <v>29323.4</v>
      </c>
      <c r="X42" s="115"/>
      <c r="Y42" s="116"/>
      <c r="Z42" s="118"/>
      <c r="AA42" s="115"/>
      <c r="AB42" s="124" t="n">
        <f aca="false">+Z42+W42+T42+Q42+N42+K42+H42+E42</f>
        <v>41522.825</v>
      </c>
      <c r="AD42" s="111" t="n">
        <f aca="false">VLOOKUP(C42,[1]Headct!$C$23:$G$76,2,FALSE())</f>
        <v>89</v>
      </c>
      <c r="AE42" s="141" t="s">
        <v>198</v>
      </c>
    </row>
    <row r="43" customFormat="false" ht="12.75" hidden="false" customHeight="false" outlineLevel="0" collapsed="false">
      <c r="A43" s="146"/>
      <c r="B43" s="141" t="s">
        <v>200</v>
      </c>
      <c r="C43" s="123" t="s">
        <v>201</v>
      </c>
      <c r="D43" s="113"/>
      <c r="E43" s="114" t="n">
        <f aca="false">+D43*$E$82</f>
        <v>0</v>
      </c>
      <c r="F43" s="115"/>
      <c r="G43" s="116"/>
      <c r="H43" s="117"/>
      <c r="I43" s="115"/>
      <c r="J43" s="116"/>
      <c r="K43" s="118" t="n">
        <f aca="false">+J43*$K$82</f>
        <v>0</v>
      </c>
      <c r="L43" s="115"/>
      <c r="M43" s="113" t="n">
        <v>0.125</v>
      </c>
      <c r="N43" s="118" t="n">
        <f aca="false">+M43*$N$82</f>
        <v>12884.625</v>
      </c>
      <c r="O43" s="115"/>
      <c r="P43" s="116"/>
      <c r="Q43" s="118" t="n">
        <f aca="false">+P43*$Q$82</f>
        <v>0</v>
      </c>
      <c r="R43" s="115"/>
      <c r="S43" s="113"/>
      <c r="T43" s="118" t="n">
        <f aca="false">+S43*$T$82</f>
        <v>0</v>
      </c>
      <c r="U43" s="115"/>
      <c r="V43" s="113"/>
      <c r="W43" s="118" t="n">
        <f aca="false">+V43*$W$82</f>
        <v>0</v>
      </c>
      <c r="X43" s="115"/>
      <c r="Y43" s="116" t="n">
        <f aca="false">7.6923%</f>
        <v>0.076923</v>
      </c>
      <c r="Z43" s="118" t="n">
        <f aca="false">+Y43*$Z$82+$AB$2</f>
        <v>1125.035</v>
      </c>
      <c r="AA43" s="115"/>
      <c r="AB43" s="124" t="n">
        <f aca="false">+Z43+W43+T43+Q43+N43+K43+H43+E43</f>
        <v>14009.66</v>
      </c>
      <c r="AD43" s="111" t="n">
        <f aca="false">VLOOKUP(C43,[1]Headct!$C$23:$G$76,2,FALSE())</f>
        <v>10</v>
      </c>
      <c r="AE43" s="141" t="s">
        <v>200</v>
      </c>
    </row>
    <row r="44" customFormat="false" ht="12.75" hidden="false" customHeight="false" outlineLevel="0" collapsed="false">
      <c r="B44" s="141" t="s">
        <v>202</v>
      </c>
      <c r="C44" s="123" t="s">
        <v>203</v>
      </c>
      <c r="D44" s="113"/>
      <c r="E44" s="114" t="n">
        <f aca="false">+D44*$E$82</f>
        <v>0</v>
      </c>
      <c r="F44" s="115" t="s">
        <v>204</v>
      </c>
      <c r="G44" s="116"/>
      <c r="H44" s="117"/>
      <c r="I44" s="115"/>
      <c r="J44" s="116" t="n">
        <v>0.01</v>
      </c>
      <c r="K44" s="118" t="n">
        <f aca="false">+J44*$K$82</f>
        <v>1626.59</v>
      </c>
      <c r="L44" s="115"/>
      <c r="M44" s="113"/>
      <c r="N44" s="118" t="n">
        <f aca="false">+M44*$N$82</f>
        <v>0</v>
      </c>
      <c r="O44" s="115"/>
      <c r="P44" s="116"/>
      <c r="Q44" s="118" t="n">
        <f aca="false">+P44*$Q$82</f>
        <v>0</v>
      </c>
      <c r="R44" s="115"/>
      <c r="S44" s="113"/>
      <c r="T44" s="118" t="n">
        <f aca="false">+S44*$T$82</f>
        <v>0</v>
      </c>
      <c r="U44" s="115"/>
      <c r="V44" s="113" t="n">
        <v>0.05</v>
      </c>
      <c r="W44" s="118" t="n">
        <f aca="false">+V44*$W$82</f>
        <v>7330.85</v>
      </c>
      <c r="X44" s="115"/>
      <c r="Y44" s="116" t="n">
        <f aca="false">7.6923%</f>
        <v>0.076923</v>
      </c>
      <c r="Z44" s="118" t="n">
        <f aca="false">+Y44*$Z$82+$AB$2</f>
        <v>1125.035</v>
      </c>
      <c r="AA44" s="115"/>
      <c r="AB44" s="124" t="n">
        <f aca="false">+Z44+W44+T44+Q44+N44+K44+H44+E44</f>
        <v>10082.475</v>
      </c>
      <c r="AD44" s="111" t="n">
        <f aca="false">VLOOKUP(C44,[1]Headct!$C$23:$G$76,2,FALSE())</f>
        <v>12</v>
      </c>
      <c r="AE44" s="141" t="s">
        <v>202</v>
      </c>
    </row>
    <row r="45" customFormat="false" ht="12.75" hidden="true" customHeight="false" outlineLevel="0" collapsed="false">
      <c r="B45" s="141" t="s">
        <v>205</v>
      </c>
      <c r="C45" s="123" t="s">
        <v>206</v>
      </c>
      <c r="D45" s="113"/>
      <c r="E45" s="114" t="n">
        <f aca="false">+D45*$E$82</f>
        <v>0</v>
      </c>
      <c r="F45" s="115"/>
      <c r="G45" s="116"/>
      <c r="H45" s="117"/>
      <c r="I45" s="115"/>
      <c r="J45" s="116"/>
      <c r="K45" s="118" t="n">
        <f aca="false">+J45*$K$82</f>
        <v>0</v>
      </c>
      <c r="L45" s="115"/>
      <c r="M45" s="113"/>
      <c r="N45" s="118" t="n">
        <f aca="false">+M45*$N$82</f>
        <v>0</v>
      </c>
      <c r="O45" s="115"/>
      <c r="P45" s="116"/>
      <c r="Q45" s="118" t="n">
        <f aca="false">+P45*$Q$82</f>
        <v>0</v>
      </c>
      <c r="R45" s="115"/>
      <c r="S45" s="113"/>
      <c r="T45" s="118" t="n">
        <f aca="false">+S45*$T$82</f>
        <v>0</v>
      </c>
      <c r="U45" s="115"/>
      <c r="V45" s="113"/>
      <c r="W45" s="118" t="n">
        <f aca="false">+V45*$W$82</f>
        <v>0</v>
      </c>
      <c r="X45" s="115"/>
      <c r="Y45" s="116"/>
      <c r="Z45" s="118"/>
      <c r="AA45" s="115"/>
      <c r="AB45" s="124" t="n">
        <f aca="false">+Z45+W45+T45+Q45+N45+K45+H45+E45</f>
        <v>0</v>
      </c>
      <c r="AD45" s="111" t="n">
        <f aca="false">VLOOKUP(C45,[1]Headct!$C$23:$G$76,2,FALSE())</f>
        <v>0</v>
      </c>
      <c r="AE45" s="141" t="s">
        <v>205</v>
      </c>
    </row>
    <row r="46" customFormat="false" ht="12.75" hidden="false" customHeight="false" outlineLevel="0" collapsed="false">
      <c r="B46" s="141" t="s">
        <v>207</v>
      </c>
      <c r="C46" s="123" t="s">
        <v>208</v>
      </c>
      <c r="D46" s="113"/>
      <c r="E46" s="114" t="n">
        <f aca="false">+D46*$E$82</f>
        <v>0</v>
      </c>
      <c r="F46" s="115"/>
      <c r="G46" s="116"/>
      <c r="H46" s="117"/>
      <c r="I46" s="115"/>
      <c r="J46" s="116"/>
      <c r="K46" s="118" t="n">
        <f aca="false">+J46*$K$82</f>
        <v>0</v>
      </c>
      <c r="L46" s="115"/>
      <c r="M46" s="113"/>
      <c r="N46" s="118" t="n">
        <f aca="false">+M46*$N$82</f>
        <v>0</v>
      </c>
      <c r="O46" s="115"/>
      <c r="P46" s="116"/>
      <c r="Q46" s="118" t="n">
        <f aca="false">+P46*$Q$82</f>
        <v>0</v>
      </c>
      <c r="R46" s="115"/>
      <c r="S46" s="113"/>
      <c r="T46" s="118" t="n">
        <f aca="false">+S46*$T$82</f>
        <v>0</v>
      </c>
      <c r="U46" s="115"/>
      <c r="V46" s="113"/>
      <c r="W46" s="118" t="n">
        <f aca="false">+V46*$W$82</f>
        <v>0</v>
      </c>
      <c r="X46" s="115"/>
      <c r="Y46" s="116"/>
      <c r="Z46" s="118"/>
      <c r="AA46" s="115"/>
      <c r="AB46" s="124" t="n">
        <f aca="false">+Z46+W46+T46+Q46+N46+K46+H46+E46</f>
        <v>0</v>
      </c>
      <c r="AD46" s="111" t="n">
        <f aca="false">VLOOKUP(C46,[1]Headct!$C$23:$G$76,2,FALSE())</f>
        <v>0</v>
      </c>
      <c r="AE46" s="141" t="s">
        <v>207</v>
      </c>
    </row>
    <row r="47" customFormat="false" ht="12.75" hidden="false" customHeight="false" outlineLevel="0" collapsed="false">
      <c r="B47" s="141" t="s">
        <v>209</v>
      </c>
      <c r="C47" s="123" t="s">
        <v>210</v>
      </c>
      <c r="D47" s="113" t="n">
        <v>0.02</v>
      </c>
      <c r="E47" s="114" t="n">
        <f aca="false">+D47*$E$82</f>
        <v>0</v>
      </c>
      <c r="F47" s="115"/>
      <c r="G47" s="116"/>
      <c r="H47" s="117"/>
      <c r="I47" s="115"/>
      <c r="J47" s="116"/>
      <c r="K47" s="118" t="n">
        <f aca="false">+J47*$K$82</f>
        <v>0</v>
      </c>
      <c r="L47" s="115"/>
      <c r="M47" s="113" t="n">
        <v>0.05</v>
      </c>
      <c r="N47" s="118" t="n">
        <f aca="false">+M47*$N$82</f>
        <v>5153.85</v>
      </c>
      <c r="O47" s="115"/>
      <c r="P47" s="116"/>
      <c r="Q47" s="118" t="n">
        <f aca="false">+P47*$Q$82</f>
        <v>0</v>
      </c>
      <c r="R47" s="115"/>
      <c r="S47" s="113"/>
      <c r="T47" s="118" t="n">
        <f aca="false">+S47*$T$82</f>
        <v>0</v>
      </c>
      <c r="U47" s="115"/>
      <c r="V47" s="113"/>
      <c r="W47" s="118" t="n">
        <f aca="false">+V47*$W$82</f>
        <v>0</v>
      </c>
      <c r="X47" s="115"/>
      <c r="Y47" s="116" t="n">
        <f aca="false">7.6923%</f>
        <v>0.076923</v>
      </c>
      <c r="Z47" s="118" t="n">
        <f aca="false">+Y47*$Z$82+$AB$2</f>
        <v>1125.035</v>
      </c>
      <c r="AA47" s="115"/>
      <c r="AB47" s="124" t="n">
        <f aca="false">+Z47+W47+T47+Q47+N47+K47+H47+E47</f>
        <v>6278.885</v>
      </c>
      <c r="AD47" s="111" t="n">
        <f aca="false">VLOOKUP(C47,[1]Headct!$C$23:$G$76,2,FALSE())</f>
        <v>13</v>
      </c>
      <c r="AE47" s="141" t="s">
        <v>209</v>
      </c>
    </row>
    <row r="48" customFormat="false" ht="12.75" hidden="true" customHeight="false" outlineLevel="0" collapsed="false">
      <c r="B48" s="141" t="s">
        <v>211</v>
      </c>
      <c r="C48" s="147" t="s">
        <v>212</v>
      </c>
      <c r="D48" s="113"/>
      <c r="E48" s="114" t="n">
        <f aca="false">+D48*$E$82</f>
        <v>0</v>
      </c>
      <c r="F48" s="115"/>
      <c r="G48" s="116"/>
      <c r="H48" s="117"/>
      <c r="I48" s="115"/>
      <c r="J48" s="116"/>
      <c r="K48" s="118" t="n">
        <f aca="false">+J48*$K$82</f>
        <v>0</v>
      </c>
      <c r="L48" s="115"/>
      <c r="M48" s="113"/>
      <c r="N48" s="118" t="n">
        <f aca="false">+M48*$N$82</f>
        <v>0</v>
      </c>
      <c r="O48" s="115"/>
      <c r="P48" s="116"/>
      <c r="Q48" s="118" t="n">
        <f aca="false">+P48*$Q$82</f>
        <v>0</v>
      </c>
      <c r="R48" s="115"/>
      <c r="S48" s="113"/>
      <c r="T48" s="118" t="n">
        <f aca="false">+S48*$T$82</f>
        <v>0</v>
      </c>
      <c r="U48" s="115"/>
      <c r="V48" s="113"/>
      <c r="W48" s="118" t="n">
        <f aca="false">+V48*$W$82</f>
        <v>0</v>
      </c>
      <c r="X48" s="115"/>
      <c r="Y48" s="116"/>
      <c r="Z48" s="118"/>
      <c r="AA48" s="115"/>
      <c r="AB48" s="124" t="n">
        <f aca="false">+Z48+W48+T48+Q48+N48+K48+H48+E48</f>
        <v>0</v>
      </c>
      <c r="AD48" s="111" t="n">
        <f aca="false">VLOOKUP(C48,[1]Headct!$C$23:$G$76,2,FALSE())</f>
        <v>0</v>
      </c>
      <c r="AE48" s="141" t="s">
        <v>211</v>
      </c>
    </row>
    <row r="49" customFormat="false" ht="12.75" hidden="true" customHeight="false" outlineLevel="0" collapsed="false">
      <c r="B49" s="141" t="s">
        <v>213</v>
      </c>
      <c r="C49" s="123" t="s">
        <v>214</v>
      </c>
      <c r="D49" s="113"/>
      <c r="E49" s="114" t="n">
        <f aca="false">+D49*$E$82</f>
        <v>0</v>
      </c>
      <c r="F49" s="115"/>
      <c r="G49" s="116"/>
      <c r="H49" s="117"/>
      <c r="I49" s="115"/>
      <c r="J49" s="116"/>
      <c r="K49" s="118" t="n">
        <f aca="false">+J49*$K$82</f>
        <v>0</v>
      </c>
      <c r="L49" s="115"/>
      <c r="M49" s="113"/>
      <c r="N49" s="118" t="n">
        <f aca="false">+M49*$N$82</f>
        <v>0</v>
      </c>
      <c r="O49" s="115"/>
      <c r="P49" s="116"/>
      <c r="Q49" s="118" t="n">
        <f aca="false">+P49*$Q$82</f>
        <v>0</v>
      </c>
      <c r="R49" s="115"/>
      <c r="S49" s="113"/>
      <c r="T49" s="118" t="n">
        <f aca="false">+S49*$T$82</f>
        <v>0</v>
      </c>
      <c r="U49" s="115"/>
      <c r="V49" s="113"/>
      <c r="W49" s="118" t="n">
        <f aca="false">+V49*$W$82</f>
        <v>0</v>
      </c>
      <c r="X49" s="115"/>
      <c r="Y49" s="116"/>
      <c r="Z49" s="118"/>
      <c r="AA49" s="115"/>
      <c r="AB49" s="124" t="n">
        <f aca="false">+Z49+W49+T49+Q49+N49+K49+H49+E49</f>
        <v>0</v>
      </c>
      <c r="AD49" s="111" t="n">
        <f aca="false">VLOOKUP(C49,[1]Headct!$C$23:$G$76,2,FALSE())</f>
        <v>954</v>
      </c>
      <c r="AE49" s="141" t="s">
        <v>213</v>
      </c>
    </row>
    <row r="50" customFormat="false" ht="12.75" hidden="true" customHeight="false" outlineLevel="0" collapsed="false">
      <c r="B50" s="141" t="s">
        <v>215</v>
      </c>
      <c r="C50" s="123" t="s">
        <v>216</v>
      </c>
      <c r="D50" s="113"/>
      <c r="E50" s="114"/>
      <c r="F50" s="115" t="s">
        <v>217</v>
      </c>
      <c r="G50" s="116"/>
      <c r="H50" s="117"/>
      <c r="I50" s="115"/>
      <c r="J50" s="116"/>
      <c r="K50" s="118" t="n">
        <f aca="false">+J50*$K$82</f>
        <v>0</v>
      </c>
      <c r="L50" s="115"/>
      <c r="M50" s="113"/>
      <c r="N50" s="118"/>
      <c r="O50" s="115"/>
      <c r="P50" s="116"/>
      <c r="Q50" s="118"/>
      <c r="R50" s="115"/>
      <c r="S50" s="113"/>
      <c r="T50" s="118" t="n">
        <f aca="false">+S50*$T$82</f>
        <v>0</v>
      </c>
      <c r="U50" s="115"/>
      <c r="V50" s="113"/>
      <c r="W50" s="118" t="n">
        <f aca="false">+V50*$W$82</f>
        <v>0</v>
      </c>
      <c r="X50" s="115"/>
      <c r="Y50" s="116"/>
      <c r="Z50" s="118"/>
      <c r="AA50" s="115"/>
      <c r="AB50" s="124" t="n">
        <f aca="false">+Z50+W50+T50+Q50+N50+K50+H50+E50</f>
        <v>0</v>
      </c>
      <c r="AD50" s="111" t="n">
        <f aca="false">VLOOKUP(C50,[1]Headct!$C$23:$G$76,2,FALSE())</f>
        <v>0</v>
      </c>
      <c r="AE50" s="141" t="s">
        <v>215</v>
      </c>
    </row>
    <row r="51" customFormat="false" ht="12.75" hidden="false" customHeight="false" outlineLevel="0" collapsed="false">
      <c r="B51" s="141" t="s">
        <v>218</v>
      </c>
      <c r="C51" s="123" t="s">
        <v>219</v>
      </c>
      <c r="D51" s="113"/>
      <c r="E51" s="114"/>
      <c r="F51" s="115" t="s">
        <v>220</v>
      </c>
      <c r="G51" s="116"/>
      <c r="H51" s="117" t="n">
        <v>0.175</v>
      </c>
      <c r="I51" s="115"/>
      <c r="J51" s="116" t="n">
        <v>0.01</v>
      </c>
      <c r="K51" s="118" t="n">
        <f aca="false">+J51*$K$82</f>
        <v>1626.59</v>
      </c>
      <c r="L51" s="115"/>
      <c r="M51" s="113"/>
      <c r="N51" s="118"/>
      <c r="O51" s="115"/>
      <c r="P51" s="116" t="n">
        <v>0.0133</v>
      </c>
      <c r="Q51" s="118" t="n">
        <f aca="false">+P51*$Q$82</f>
        <v>1538.145</v>
      </c>
      <c r="R51" s="115"/>
      <c r="S51" s="113" t="n">
        <v>0.1</v>
      </c>
      <c r="T51" s="118" t="n">
        <f aca="false">+S51*$T$82</f>
        <v>5628</v>
      </c>
      <c r="U51" s="115"/>
      <c r="V51" s="113" t="n">
        <v>0.01</v>
      </c>
      <c r="W51" s="118" t="n">
        <f aca="false">+V51*$W$82</f>
        <v>1466.17</v>
      </c>
      <c r="X51" s="115"/>
      <c r="Y51" s="116"/>
      <c r="Z51" s="118"/>
      <c r="AA51" s="115"/>
      <c r="AB51" s="124" t="n">
        <f aca="false">+Z51+W51+T51+Q51+N51+K51+H51+E51</f>
        <v>10259.08</v>
      </c>
      <c r="AD51" s="111" t="n">
        <f aca="false">VLOOKUP(C51,[1]Headct!$C$23:$G$76,2,FALSE())</f>
        <v>19</v>
      </c>
      <c r="AE51" s="141" t="s">
        <v>221</v>
      </c>
    </row>
    <row r="52" customFormat="false" ht="12.75" hidden="false" customHeight="false" outlineLevel="0" collapsed="false">
      <c r="B52" s="141" t="s">
        <v>222</v>
      </c>
      <c r="C52" s="123" t="s">
        <v>223</v>
      </c>
      <c r="D52" s="113"/>
      <c r="E52" s="114" t="n">
        <f aca="false">+D52*$E$82</f>
        <v>0</v>
      </c>
      <c r="F52" s="115" t="s">
        <v>204</v>
      </c>
      <c r="G52" s="116"/>
      <c r="H52" s="117"/>
      <c r="I52" s="115"/>
      <c r="J52" s="116" t="n">
        <v>0.025</v>
      </c>
      <c r="K52" s="118" t="n">
        <f aca="false">+J52*$K$82</f>
        <v>4066.475</v>
      </c>
      <c r="L52" s="115"/>
      <c r="M52" s="113"/>
      <c r="N52" s="118" t="n">
        <f aca="false">+M52*$N$82</f>
        <v>0</v>
      </c>
      <c r="O52" s="115"/>
      <c r="P52" s="116"/>
      <c r="Q52" s="118" t="n">
        <f aca="false">+P52*$Q$82</f>
        <v>0</v>
      </c>
      <c r="R52" s="115"/>
      <c r="S52" s="113"/>
      <c r="T52" s="118" t="n">
        <f aca="false">+S52*$T$82</f>
        <v>0</v>
      </c>
      <c r="U52" s="115"/>
      <c r="V52" s="113" t="n">
        <v>0.02</v>
      </c>
      <c r="W52" s="118" t="n">
        <f aca="false">+V52*$W$82</f>
        <v>2932.34</v>
      </c>
      <c r="X52" s="115"/>
      <c r="Y52" s="116"/>
      <c r="Z52" s="118"/>
      <c r="AA52" s="115"/>
      <c r="AB52" s="124" t="n">
        <f aca="false">+Z52+W52+T52+Q52+N52+K52+H52+E52</f>
        <v>6998.815</v>
      </c>
      <c r="AD52" s="111" t="n">
        <f aca="false">VLOOKUP(C52,[1]Headct!$C$23:$G$76,2,FALSE())</f>
        <v>12</v>
      </c>
      <c r="AE52" s="141" t="s">
        <v>222</v>
      </c>
    </row>
    <row r="53" customFormat="false" ht="12.75" hidden="false" customHeight="false" outlineLevel="0" collapsed="false">
      <c r="B53" s="141" t="s">
        <v>224</v>
      </c>
      <c r="C53" s="123" t="s">
        <v>225</v>
      </c>
      <c r="D53" s="113"/>
      <c r="E53" s="114" t="n">
        <f aca="false">+D53*$E$82</f>
        <v>0</v>
      </c>
      <c r="F53" s="115"/>
      <c r="G53" s="116" t="n">
        <v>0.048</v>
      </c>
      <c r="H53" s="117"/>
      <c r="I53" s="115"/>
      <c r="J53" s="116" t="n">
        <v>0.1</v>
      </c>
      <c r="K53" s="118" t="n">
        <f aca="false">+J53*$K$82</f>
        <v>16265.9</v>
      </c>
      <c r="L53" s="115"/>
      <c r="M53" s="113"/>
      <c r="N53" s="118" t="n">
        <f aca="false">+M53*$N$82</f>
        <v>0</v>
      </c>
      <c r="O53" s="115"/>
      <c r="P53" s="116"/>
      <c r="Q53" s="118" t="n">
        <f aca="false">+P53*$Q$82</f>
        <v>0</v>
      </c>
      <c r="R53" s="115"/>
      <c r="S53" s="113"/>
      <c r="T53" s="118" t="n">
        <f aca="false">+S53*$T$82</f>
        <v>0</v>
      </c>
      <c r="U53" s="115"/>
      <c r="V53" s="113" t="n">
        <v>0.2</v>
      </c>
      <c r="W53" s="118" t="n">
        <f aca="false">+V53*$W$82</f>
        <v>29323.4</v>
      </c>
      <c r="X53" s="115"/>
      <c r="Y53" s="116"/>
      <c r="Z53" s="118"/>
      <c r="AA53" s="115"/>
      <c r="AB53" s="124" t="n">
        <f aca="false">+Z53+W53+T53+Q53+N53+K53+H53+E53</f>
        <v>45589.3</v>
      </c>
      <c r="AD53" s="111" t="n">
        <f aca="false">VLOOKUP(C53,[1]Headct!$C$23:$G$76,2,FALSE())</f>
        <v>16</v>
      </c>
      <c r="AE53" s="141" t="s">
        <v>224</v>
      </c>
    </row>
    <row r="54" customFormat="false" ht="12.75" hidden="false" customHeight="false" outlineLevel="0" collapsed="false">
      <c r="B54" s="141" t="s">
        <v>226</v>
      </c>
      <c r="C54" s="123" t="s">
        <v>227</v>
      </c>
      <c r="D54" s="113"/>
      <c r="E54" s="114" t="n">
        <f aca="false">+D54*$E$82</f>
        <v>0</v>
      </c>
      <c r="F54" s="115"/>
      <c r="G54" s="116"/>
      <c r="H54" s="117"/>
      <c r="I54" s="115"/>
      <c r="J54" s="116" t="n">
        <v>0.01</v>
      </c>
      <c r="K54" s="118" t="n">
        <f aca="false">+J54*$K$82</f>
        <v>1626.59</v>
      </c>
      <c r="L54" s="115"/>
      <c r="M54" s="113"/>
      <c r="N54" s="118" t="n">
        <f aca="false">+M54*$N$82</f>
        <v>0</v>
      </c>
      <c r="O54" s="115"/>
      <c r="P54" s="116" t="n">
        <v>0.0267</v>
      </c>
      <c r="Q54" s="118" t="n">
        <f aca="false">+P54*$Q$82</f>
        <v>3087.855</v>
      </c>
      <c r="R54" s="115"/>
      <c r="S54" s="113"/>
      <c r="T54" s="118" t="n">
        <f aca="false">+S54*$T$82</f>
        <v>0</v>
      </c>
      <c r="U54" s="115"/>
      <c r="V54" s="113" t="n">
        <v>0.02</v>
      </c>
      <c r="W54" s="118" t="n">
        <f aca="false">+V54*$W$82</f>
        <v>2932.34</v>
      </c>
      <c r="X54" s="115"/>
      <c r="Y54" s="116"/>
      <c r="Z54" s="118"/>
      <c r="AA54" s="115"/>
      <c r="AB54" s="124" t="n">
        <f aca="false">+Z54+W54+T54+Q54+N54+K54+H54+E54</f>
        <v>7646.785</v>
      </c>
      <c r="AD54" s="111" t="n">
        <f aca="false">VLOOKUP(C54,[1]Headct!$C$23:$G$76,2,FALSE())</f>
        <v>5</v>
      </c>
      <c r="AE54" s="141" t="s">
        <v>226</v>
      </c>
    </row>
    <row r="55" customFormat="false" ht="12.75" hidden="false" customHeight="false" outlineLevel="0" collapsed="false">
      <c r="B55" s="141" t="s">
        <v>228</v>
      </c>
      <c r="C55" s="123" t="s">
        <v>139</v>
      </c>
      <c r="D55" s="113"/>
      <c r="E55" s="114" t="n">
        <f aca="false">+D55*$E$82</f>
        <v>0</v>
      </c>
      <c r="F55" s="115"/>
      <c r="G55" s="116"/>
      <c r="H55" s="117"/>
      <c r="I55" s="115"/>
      <c r="J55" s="116"/>
      <c r="K55" s="118" t="n">
        <f aca="false">+J55*$K$82</f>
        <v>0</v>
      </c>
      <c r="L55" s="115"/>
      <c r="M55" s="113"/>
      <c r="N55" s="118" t="n">
        <f aca="false">+M55*$N$82</f>
        <v>0</v>
      </c>
      <c r="O55" s="115"/>
      <c r="P55" s="116"/>
      <c r="Q55" s="118" t="n">
        <f aca="false">+P55*$Q$82</f>
        <v>0</v>
      </c>
      <c r="R55" s="115"/>
      <c r="S55" s="113"/>
      <c r="T55" s="118" t="n">
        <f aca="false">+S55*$T$82</f>
        <v>0</v>
      </c>
      <c r="U55" s="115"/>
      <c r="V55" s="113"/>
      <c r="W55" s="118" t="n">
        <f aca="false">+V55*$W$82</f>
        <v>0</v>
      </c>
      <c r="X55" s="115"/>
      <c r="Y55" s="116"/>
      <c r="Z55" s="118"/>
      <c r="AA55" s="115"/>
      <c r="AB55" s="124" t="n">
        <f aca="false">+Z55+W55+T55+Q55+N55+K55+H55+E55</f>
        <v>0</v>
      </c>
      <c r="AD55" s="111" t="n">
        <f aca="false">VLOOKUP(C55,[1]Headct!$C$23:$G$76,2,FALSE())</f>
        <v>0</v>
      </c>
      <c r="AE55" s="141" t="s">
        <v>228</v>
      </c>
    </row>
    <row r="56" customFormat="false" ht="12.75" hidden="false" customHeight="false" outlineLevel="0" collapsed="false">
      <c r="B56" s="141" t="s">
        <v>229</v>
      </c>
      <c r="C56" s="123" t="s">
        <v>230</v>
      </c>
      <c r="D56" s="113"/>
      <c r="E56" s="114" t="n">
        <f aca="false">+D56*$E$82</f>
        <v>0</v>
      </c>
      <c r="F56" s="115"/>
      <c r="G56" s="116"/>
      <c r="H56" s="117"/>
      <c r="I56" s="115"/>
      <c r="J56" s="116" t="n">
        <v>0.01</v>
      </c>
      <c r="K56" s="118" t="n">
        <f aca="false">+J56*$K$82</f>
        <v>1626.59</v>
      </c>
      <c r="L56" s="115"/>
      <c r="M56" s="113"/>
      <c r="N56" s="118" t="n">
        <f aca="false">+M56*$N$82</f>
        <v>0</v>
      </c>
      <c r="O56" s="115"/>
      <c r="P56" s="116"/>
      <c r="Q56" s="118" t="n">
        <f aca="false">+P56*$Q$82</f>
        <v>0</v>
      </c>
      <c r="R56" s="115"/>
      <c r="S56" s="113" t="n">
        <f aca="false">+S6*0.3</f>
        <v>0.03</v>
      </c>
      <c r="T56" s="118" t="n">
        <f aca="false">+S56*$T$82</f>
        <v>1688.4</v>
      </c>
      <c r="U56" s="115"/>
      <c r="V56" s="113"/>
      <c r="W56" s="118" t="n">
        <f aca="false">+V56*$W$82</f>
        <v>0</v>
      </c>
      <c r="X56" s="115"/>
      <c r="Y56" s="116"/>
      <c r="Z56" s="118"/>
      <c r="AA56" s="115"/>
      <c r="AB56" s="124" t="n">
        <f aca="false">+Z56+W56+T56+Q56+N56+K56+H56+E56</f>
        <v>3314.99</v>
      </c>
      <c r="AD56" s="111" t="n">
        <f aca="false">VLOOKUP(C56,[1]Headct!$C$23:$G$76,2,FALSE())</f>
        <v>13</v>
      </c>
      <c r="AE56" s="141" t="s">
        <v>229</v>
      </c>
    </row>
    <row r="57" customFormat="false" ht="12.75" hidden="false" customHeight="false" outlineLevel="0" collapsed="false">
      <c r="B57" s="141" t="s">
        <v>231</v>
      </c>
      <c r="C57" s="123" t="s">
        <v>232</v>
      </c>
      <c r="D57" s="113"/>
      <c r="E57" s="114" t="n">
        <f aca="false">+D57*$E$82</f>
        <v>0</v>
      </c>
      <c r="F57" s="115"/>
      <c r="G57" s="116" t="n">
        <v>0.356</v>
      </c>
      <c r="H57" s="117"/>
      <c r="I57" s="115"/>
      <c r="J57" s="116"/>
      <c r="K57" s="118" t="n">
        <f aca="false">+J57*$K$82</f>
        <v>0</v>
      </c>
      <c r="L57" s="115"/>
      <c r="M57" s="113"/>
      <c r="N57" s="118" t="n">
        <f aca="false">+M57*$N$82</f>
        <v>0</v>
      </c>
      <c r="O57" s="115"/>
      <c r="P57" s="116"/>
      <c r="Q57" s="118" t="n">
        <f aca="false">+P57*$Q$82</f>
        <v>0</v>
      </c>
      <c r="R57" s="115"/>
      <c r="S57" s="113"/>
      <c r="T57" s="118" t="n">
        <f aca="false">+S57*$T$82</f>
        <v>0</v>
      </c>
      <c r="U57" s="115"/>
      <c r="V57" s="113"/>
      <c r="W57" s="118" t="n">
        <f aca="false">+V57*$W$82</f>
        <v>0</v>
      </c>
      <c r="X57" s="115"/>
      <c r="Y57" s="116"/>
      <c r="Z57" s="118"/>
      <c r="AA57" s="115"/>
      <c r="AB57" s="124" t="n">
        <f aca="false">+Z57+W57+T57+Q57+N57+K57+H57+E57</f>
        <v>0</v>
      </c>
      <c r="AD57" s="111" t="n">
        <f aca="false">VLOOKUP(C57,[1]Headct!$C$23:$G$76,2,FALSE())</f>
        <v>35</v>
      </c>
      <c r="AE57" s="141" t="s">
        <v>231</v>
      </c>
    </row>
    <row r="58" customFormat="false" ht="12.75" hidden="false" customHeight="false" outlineLevel="0" collapsed="false">
      <c r="B58" s="141" t="s">
        <v>233</v>
      </c>
      <c r="C58" s="123" t="s">
        <v>234</v>
      </c>
      <c r="D58" s="113"/>
      <c r="E58" s="114" t="n">
        <f aca="false">+D58*$E$82</f>
        <v>0</v>
      </c>
      <c r="F58" s="115" t="s">
        <v>235</v>
      </c>
      <c r="G58" s="116" t="n">
        <v>0.01</v>
      </c>
      <c r="H58" s="117"/>
      <c r="I58" s="115"/>
      <c r="J58" s="116" t="n">
        <v>0.05</v>
      </c>
      <c r="K58" s="118" t="n">
        <f aca="false">+J58*$K$82</f>
        <v>8132.95</v>
      </c>
      <c r="L58" s="115"/>
      <c r="M58" s="113" t="n">
        <v>0.2</v>
      </c>
      <c r="N58" s="118" t="n">
        <f aca="false">+M58*$N$82</f>
        <v>20615.4</v>
      </c>
      <c r="O58" s="115"/>
      <c r="P58" s="116" t="n">
        <v>0.04</v>
      </c>
      <c r="Q58" s="118" t="n">
        <f aca="false">+P58*$Q$82</f>
        <v>4626</v>
      </c>
      <c r="R58" s="115"/>
      <c r="S58" s="113" t="n">
        <v>0.15</v>
      </c>
      <c r="T58" s="118" t="n">
        <f aca="false">+S58*$T$82</f>
        <v>8442</v>
      </c>
      <c r="U58" s="115"/>
      <c r="V58" s="113" t="n">
        <v>0.01</v>
      </c>
      <c r="W58" s="118" t="n">
        <f aca="false">+V58*$W$82</f>
        <v>1466.17</v>
      </c>
      <c r="X58" s="115"/>
      <c r="Y58" s="116" t="n">
        <f aca="false">7.6923%</f>
        <v>0.076923</v>
      </c>
      <c r="Z58" s="118" t="n">
        <f aca="false">+Y58*$Z$82+$AB$2</f>
        <v>1125.035</v>
      </c>
      <c r="AA58" s="115"/>
      <c r="AB58" s="124" t="n">
        <f aca="false">+Z58+W58+T58+Q58+N58+K58+H58+E58</f>
        <v>44407.555</v>
      </c>
      <c r="AD58" s="111" t="n">
        <f aca="false">VLOOKUP(C58,[1]Headct!$C$23:$G$76,2,FALSE())</f>
        <v>32</v>
      </c>
      <c r="AE58" s="141" t="s">
        <v>233</v>
      </c>
    </row>
    <row r="59" customFormat="false" ht="12.75" hidden="false" customHeight="false" outlineLevel="0" collapsed="false">
      <c r="B59" s="141" t="s">
        <v>236</v>
      </c>
      <c r="C59" s="123" t="s">
        <v>237</v>
      </c>
      <c r="D59" s="113"/>
      <c r="E59" s="114" t="n">
        <f aca="false">+D59*$E$82</f>
        <v>0</v>
      </c>
      <c r="F59" s="115"/>
      <c r="G59" s="116"/>
      <c r="H59" s="117"/>
      <c r="I59" s="115"/>
      <c r="J59" s="116" t="n">
        <v>0.01</v>
      </c>
      <c r="K59" s="118" t="n">
        <f aca="false">+J59*$K$82</f>
        <v>1626.59</v>
      </c>
      <c r="L59" s="115"/>
      <c r="M59" s="113"/>
      <c r="N59" s="118" t="n">
        <f aca="false">+M59*$N$82</f>
        <v>0</v>
      </c>
      <c r="O59" s="115"/>
      <c r="P59" s="116" t="n">
        <v>0.12</v>
      </c>
      <c r="Q59" s="118" t="n">
        <f aca="false">+P59*$Q$82</f>
        <v>13878</v>
      </c>
      <c r="R59" s="115"/>
      <c r="S59" s="113" t="n">
        <v>0.05</v>
      </c>
      <c r="T59" s="118" t="n">
        <f aca="false">+S59*$T$82</f>
        <v>2814</v>
      </c>
      <c r="U59" s="115"/>
      <c r="V59" s="113"/>
      <c r="W59" s="118" t="n">
        <f aca="false">+V59*$W$82</f>
        <v>0</v>
      </c>
      <c r="X59" s="115"/>
      <c r="Y59" s="116" t="n">
        <f aca="false">7.6923%</f>
        <v>0.076923</v>
      </c>
      <c r="Z59" s="118" t="n">
        <f aca="false">+Y59*$Z$82+$AB$2</f>
        <v>1125.035</v>
      </c>
      <c r="AA59" s="115"/>
      <c r="AB59" s="124" t="n">
        <f aca="false">+Z59+W59+T59+Q59+N59+K59+H59+E59</f>
        <v>19443.625</v>
      </c>
      <c r="AD59" s="111" t="n">
        <f aca="false">VLOOKUP(C59,[1]Headct!$C$23:$G$76,2,FALSE())</f>
        <v>0</v>
      </c>
      <c r="AE59" s="141" t="s">
        <v>236</v>
      </c>
    </row>
    <row r="60" customFormat="false" ht="12.75" hidden="false" customHeight="false" outlineLevel="0" collapsed="false">
      <c r="B60" s="141" t="s">
        <v>238</v>
      </c>
      <c r="C60" s="123" t="s">
        <v>239</v>
      </c>
      <c r="D60" s="113"/>
      <c r="E60" s="114" t="n">
        <f aca="false">+D60*$E$82</f>
        <v>0</v>
      </c>
      <c r="F60" s="115"/>
      <c r="G60" s="116"/>
      <c r="H60" s="117"/>
      <c r="I60" s="115"/>
      <c r="J60" s="116" t="n">
        <v>0.18</v>
      </c>
      <c r="K60" s="118" t="n">
        <f aca="false">+J60*$K$82</f>
        <v>29278.62</v>
      </c>
      <c r="L60" s="115"/>
      <c r="M60" s="113"/>
      <c r="N60" s="118" t="n">
        <f aca="false">+M60*$N$82</f>
        <v>0</v>
      </c>
      <c r="O60" s="115"/>
      <c r="P60" s="116"/>
      <c r="Q60" s="118" t="n">
        <f aca="false">+P60*$Q$82</f>
        <v>0</v>
      </c>
      <c r="R60" s="115"/>
      <c r="S60" s="113"/>
      <c r="T60" s="118" t="n">
        <f aca="false">+S60*$T$82</f>
        <v>0</v>
      </c>
      <c r="U60" s="115"/>
      <c r="V60" s="113"/>
      <c r="W60" s="118" t="n">
        <f aca="false">+V60*$W$82</f>
        <v>0</v>
      </c>
      <c r="X60" s="115"/>
      <c r="Y60" s="116"/>
      <c r="Z60" s="118"/>
      <c r="AA60" s="115"/>
      <c r="AB60" s="124" t="n">
        <f aca="false">+Z60+W60+T60+Q60+N60+K60+H60+E60</f>
        <v>29278.62</v>
      </c>
      <c r="AD60" s="111" t="n">
        <f aca="false">VLOOKUP(C60,[1]Headct!$C$23:$G$76,2,FALSE())</f>
        <v>19</v>
      </c>
      <c r="AE60" s="141" t="s">
        <v>238</v>
      </c>
    </row>
    <row r="61" customFormat="false" ht="12.75" hidden="false" customHeight="false" outlineLevel="0" collapsed="false">
      <c r="B61" s="141" t="s">
        <v>240</v>
      </c>
      <c r="C61" s="123" t="s">
        <v>241</v>
      </c>
      <c r="D61" s="113"/>
      <c r="E61" s="114" t="n">
        <f aca="false">+D61*$E$82</f>
        <v>0</v>
      </c>
      <c r="F61" s="115"/>
      <c r="G61" s="116"/>
      <c r="H61" s="117"/>
      <c r="I61" s="115"/>
      <c r="J61" s="116" t="n">
        <v>0.02</v>
      </c>
      <c r="K61" s="118" t="n">
        <f aca="false">+J61*$K$82</f>
        <v>3253.18</v>
      </c>
      <c r="L61" s="115"/>
      <c r="M61" s="113" t="n">
        <v>0</v>
      </c>
      <c r="N61" s="118" t="n">
        <f aca="false">+M61*$N$82</f>
        <v>0</v>
      </c>
      <c r="O61" s="115"/>
      <c r="P61" s="116"/>
      <c r="Q61" s="118" t="n">
        <f aca="false">+P61*$Q$82</f>
        <v>0</v>
      </c>
      <c r="R61" s="115"/>
      <c r="S61" s="113"/>
      <c r="T61" s="118" t="n">
        <f aca="false">+S61*$T$82</f>
        <v>0</v>
      </c>
      <c r="U61" s="115"/>
      <c r="V61" s="113"/>
      <c r="W61" s="118" t="n">
        <f aca="false">+V61*$W$82</f>
        <v>0</v>
      </c>
      <c r="X61" s="115"/>
      <c r="Y61" s="116"/>
      <c r="Z61" s="118"/>
      <c r="AA61" s="115"/>
      <c r="AB61" s="124" t="n">
        <f aca="false">+Z61+W61+T61+Q61+N61+K61+H61+E61</f>
        <v>3253.18</v>
      </c>
      <c r="AD61" s="111" t="n">
        <f aca="false">VLOOKUP(C61,[1]Headct!$C$23:$G$76,2,FALSE())</f>
        <v>3</v>
      </c>
      <c r="AE61" s="141" t="s">
        <v>240</v>
      </c>
    </row>
    <row r="62" customFormat="false" ht="12.75" hidden="false" customHeight="false" outlineLevel="0" collapsed="false">
      <c r="B62" s="141" t="s">
        <v>242</v>
      </c>
      <c r="C62" s="123" t="s">
        <v>243</v>
      </c>
      <c r="D62" s="113"/>
      <c r="E62" s="114" t="n">
        <f aca="false">+D62*$E$82</f>
        <v>0</v>
      </c>
      <c r="F62" s="115"/>
      <c r="G62" s="116" t="n">
        <v>0.058</v>
      </c>
      <c r="H62" s="117"/>
      <c r="I62" s="115"/>
      <c r="J62" s="116" t="n">
        <v>0.025</v>
      </c>
      <c r="K62" s="118" t="n">
        <f aca="false">+J62*$K$82</f>
        <v>4066.475</v>
      </c>
      <c r="L62" s="115"/>
      <c r="M62" s="113"/>
      <c r="N62" s="118" t="n">
        <f aca="false">+M62*$N$82</f>
        <v>0</v>
      </c>
      <c r="O62" s="115"/>
      <c r="P62" s="116"/>
      <c r="Q62" s="118" t="n">
        <f aca="false">+P62*$Q$82</f>
        <v>0</v>
      </c>
      <c r="R62" s="115"/>
      <c r="S62" s="113"/>
      <c r="T62" s="118" t="n">
        <f aca="false">+S62*$T$82</f>
        <v>0</v>
      </c>
      <c r="U62" s="115"/>
      <c r="V62" s="113" t="n">
        <v>0.05</v>
      </c>
      <c r="W62" s="118" t="n">
        <f aca="false">+V62*$W$82</f>
        <v>7330.85</v>
      </c>
      <c r="X62" s="115"/>
      <c r="Y62" s="116"/>
      <c r="Z62" s="118"/>
      <c r="AA62" s="115"/>
      <c r="AB62" s="124" t="n">
        <f aca="false">+Z62+W62+T62+Q62+N62+K62+H62+E62</f>
        <v>11397.325</v>
      </c>
      <c r="AD62" s="111" t="n">
        <f aca="false">VLOOKUP(C62,[1]Headct!$C$23:$G$76,2,FALSE())</f>
        <v>20</v>
      </c>
      <c r="AE62" s="141" t="s">
        <v>242</v>
      </c>
    </row>
    <row r="63" customFormat="false" ht="12.75" hidden="false" customHeight="false" outlineLevel="0" collapsed="false">
      <c r="B63" s="141" t="s">
        <v>244</v>
      </c>
      <c r="C63" s="123" t="s">
        <v>245</v>
      </c>
      <c r="D63" s="113"/>
      <c r="E63" s="114" t="n">
        <f aca="false">+D63*$E$82</f>
        <v>0</v>
      </c>
      <c r="F63" s="115"/>
      <c r="G63" s="116" t="n">
        <v>0.058</v>
      </c>
      <c r="H63" s="117"/>
      <c r="I63" s="115"/>
      <c r="J63" s="116" t="n">
        <v>0.025</v>
      </c>
      <c r="K63" s="118" t="n">
        <f aca="false">+J63*$K$82</f>
        <v>4066.475</v>
      </c>
      <c r="L63" s="115"/>
      <c r="M63" s="113" t="n">
        <v>0</v>
      </c>
      <c r="N63" s="118" t="n">
        <f aca="false">+M63*$N$82</f>
        <v>0</v>
      </c>
      <c r="O63" s="115"/>
      <c r="P63" s="116"/>
      <c r="Q63" s="118" t="n">
        <f aca="false">+P63*$Q$82</f>
        <v>0</v>
      </c>
      <c r="R63" s="115"/>
      <c r="S63" s="113"/>
      <c r="T63" s="118" t="n">
        <f aca="false">+S63*$T$82</f>
        <v>0</v>
      </c>
      <c r="U63" s="115"/>
      <c r="V63" s="113" t="n">
        <v>0.05</v>
      </c>
      <c r="W63" s="118" t="n">
        <f aca="false">+V63*$W$82</f>
        <v>7330.85</v>
      </c>
      <c r="X63" s="115"/>
      <c r="Y63" s="116"/>
      <c r="Z63" s="118"/>
      <c r="AA63" s="115"/>
      <c r="AB63" s="124" t="n">
        <f aca="false">+Z63+W63+T63+Q63+N63+K63+H63+E63</f>
        <v>11397.325</v>
      </c>
      <c r="AD63" s="111" t="n">
        <f aca="false">VLOOKUP(C63,[1]Headct!$C$23:$G$76,2,FALSE())</f>
        <v>22</v>
      </c>
      <c r="AE63" s="141" t="s">
        <v>244</v>
      </c>
    </row>
    <row r="64" customFormat="false" ht="12.75" hidden="true" customHeight="false" outlineLevel="0" collapsed="false">
      <c r="B64" s="141" t="s">
        <v>246</v>
      </c>
      <c r="C64" s="123" t="s">
        <v>247</v>
      </c>
      <c r="D64" s="113"/>
      <c r="E64" s="114" t="n">
        <f aca="false">+D64*$E$82</f>
        <v>0</v>
      </c>
      <c r="F64" s="115"/>
      <c r="G64" s="116"/>
      <c r="H64" s="117"/>
      <c r="I64" s="115"/>
      <c r="J64" s="116"/>
      <c r="K64" s="118" t="n">
        <f aca="false">+J64*$K$82</f>
        <v>0</v>
      </c>
      <c r="L64" s="115"/>
      <c r="M64" s="113"/>
      <c r="N64" s="118" t="n">
        <f aca="false">+M64*$N$82</f>
        <v>0</v>
      </c>
      <c r="O64" s="115"/>
      <c r="P64" s="116"/>
      <c r="Q64" s="118" t="n">
        <f aca="false">+P64*$Q$82</f>
        <v>0</v>
      </c>
      <c r="R64" s="115"/>
      <c r="S64" s="113"/>
      <c r="T64" s="118" t="n">
        <f aca="false">+S64*$T$82</f>
        <v>0</v>
      </c>
      <c r="U64" s="115"/>
      <c r="V64" s="113"/>
      <c r="W64" s="118" t="n">
        <f aca="false">+V64*$W$82</f>
        <v>0</v>
      </c>
      <c r="X64" s="115"/>
      <c r="Y64" s="116"/>
      <c r="Z64" s="118"/>
      <c r="AA64" s="115"/>
      <c r="AB64" s="124" t="n">
        <f aca="false">+Z64+W64+T64+Q64+N64+K64+H64+E64</f>
        <v>0</v>
      </c>
      <c r="AD64" s="111" t="n">
        <f aca="false">VLOOKUP(C64,[1]Headct!$C$23:$G$76,2,FALSE())</f>
        <v>0</v>
      </c>
      <c r="AE64" s="141" t="s">
        <v>246</v>
      </c>
    </row>
    <row r="65" customFormat="false" ht="12.75" hidden="false" customHeight="false" outlineLevel="0" collapsed="false">
      <c r="B65" s="141" t="s">
        <v>248</v>
      </c>
      <c r="C65" s="123" t="s">
        <v>249</v>
      </c>
      <c r="D65" s="113"/>
      <c r="E65" s="114" t="n">
        <f aca="false">+D65*$E$82</f>
        <v>0</v>
      </c>
      <c r="F65" s="115"/>
      <c r="G65" s="116" t="n">
        <v>0.058</v>
      </c>
      <c r="H65" s="117"/>
      <c r="I65" s="115"/>
      <c r="J65" s="116" t="n">
        <v>0.025</v>
      </c>
      <c r="K65" s="118" t="n">
        <f aca="false">+J65*$K$82</f>
        <v>4066.475</v>
      </c>
      <c r="L65" s="115"/>
      <c r="M65" s="113"/>
      <c r="N65" s="118" t="n">
        <f aca="false">+M65*$N$82</f>
        <v>0</v>
      </c>
      <c r="O65" s="115"/>
      <c r="P65" s="116"/>
      <c r="Q65" s="118" t="n">
        <f aca="false">+P65*$Q$82</f>
        <v>0</v>
      </c>
      <c r="R65" s="115"/>
      <c r="S65" s="113"/>
      <c r="T65" s="118" t="n">
        <f aca="false">+S65*$T$82</f>
        <v>0</v>
      </c>
      <c r="U65" s="115"/>
      <c r="V65" s="113" t="n">
        <v>0.05</v>
      </c>
      <c r="W65" s="118" t="n">
        <f aca="false">+V65*$W$82</f>
        <v>7330.85</v>
      </c>
      <c r="X65" s="115"/>
      <c r="Y65" s="116"/>
      <c r="Z65" s="118"/>
      <c r="AA65" s="115"/>
      <c r="AB65" s="124" t="n">
        <f aca="false">+Z65+W65+T65+Q65+N65+K65+H65+E65</f>
        <v>11397.325</v>
      </c>
      <c r="AD65" s="111" t="n">
        <f aca="false">VLOOKUP(C65,[1]Headct!$C$23:$G$76,2,FALSE())</f>
        <v>12</v>
      </c>
      <c r="AE65" s="141" t="s">
        <v>248</v>
      </c>
    </row>
    <row r="66" customFormat="false" ht="12.75" hidden="false" customHeight="false" outlineLevel="0" collapsed="false">
      <c r="B66" s="141" t="s">
        <v>250</v>
      </c>
      <c r="C66" s="123" t="s">
        <v>250</v>
      </c>
      <c r="D66" s="113"/>
      <c r="E66" s="114" t="n">
        <f aca="false">+D66*$E$82</f>
        <v>0</v>
      </c>
      <c r="F66" s="115" t="s">
        <v>204</v>
      </c>
      <c r="G66" s="116" t="n">
        <v>0.029</v>
      </c>
      <c r="H66" s="117"/>
      <c r="I66" s="115"/>
      <c r="J66" s="116" t="n">
        <v>0.025</v>
      </c>
      <c r="K66" s="118" t="n">
        <f aca="false">+J66*$K$82</f>
        <v>4066.475</v>
      </c>
      <c r="L66" s="115"/>
      <c r="M66" s="113"/>
      <c r="N66" s="118" t="n">
        <f aca="false">+M66*$N$82</f>
        <v>0</v>
      </c>
      <c r="O66" s="115"/>
      <c r="P66" s="116"/>
      <c r="Q66" s="118" t="n">
        <f aca="false">+P66*$Q$82</f>
        <v>0</v>
      </c>
      <c r="R66" s="115"/>
      <c r="S66" s="113"/>
      <c r="T66" s="118" t="n">
        <f aca="false">+S66*$T$82</f>
        <v>0</v>
      </c>
      <c r="U66" s="115"/>
      <c r="V66" s="113" t="n">
        <v>0.02</v>
      </c>
      <c r="W66" s="118" t="n">
        <f aca="false">+V66*$W$82</f>
        <v>2932.34</v>
      </c>
      <c r="X66" s="115"/>
      <c r="Y66" s="116"/>
      <c r="Z66" s="118"/>
      <c r="AA66" s="115"/>
      <c r="AB66" s="124" t="n">
        <f aca="false">+Z66+W66+T66+Q66+N66+K66+H66+E66</f>
        <v>6998.815</v>
      </c>
      <c r="AD66" s="111" t="n">
        <f aca="false">VLOOKUP(C66,[1]Headct!$C$23:$G$76,2,FALSE())</f>
        <v>4</v>
      </c>
      <c r="AE66" s="141" t="s">
        <v>250</v>
      </c>
    </row>
    <row r="67" customFormat="false" ht="12.75" hidden="false" customHeight="false" outlineLevel="0" collapsed="false">
      <c r="B67" s="141" t="s">
        <v>251</v>
      </c>
      <c r="C67" s="123" t="s">
        <v>252</v>
      </c>
      <c r="D67" s="113" t="n">
        <v>0.88</v>
      </c>
      <c r="E67" s="114" t="n">
        <f aca="false">+D67*$E$82</f>
        <v>0</v>
      </c>
      <c r="F67" s="115"/>
      <c r="G67" s="116"/>
      <c r="H67" s="117"/>
      <c r="I67" s="115"/>
      <c r="J67" s="116"/>
      <c r="K67" s="118" t="n">
        <f aca="false">+J67*$K$82</f>
        <v>0</v>
      </c>
      <c r="L67" s="115"/>
      <c r="M67" s="113" t="n">
        <f aca="false">+M4*0.5</f>
        <v>0.2</v>
      </c>
      <c r="N67" s="118" t="n">
        <f aca="false">+M67*$N$82</f>
        <v>20615.4</v>
      </c>
      <c r="O67" s="115"/>
      <c r="P67" s="116" t="n">
        <v>0.4</v>
      </c>
      <c r="Q67" s="118" t="n">
        <f aca="false">+P67*$Q$82</f>
        <v>46260</v>
      </c>
      <c r="R67" s="115"/>
      <c r="S67" s="113" t="n">
        <v>0.2</v>
      </c>
      <c r="T67" s="118" t="n">
        <f aca="false">+S67*$T$82</f>
        <v>11256</v>
      </c>
      <c r="U67" s="115"/>
      <c r="V67" s="113"/>
      <c r="W67" s="118" t="n">
        <f aca="false">+V67*$W$82</f>
        <v>0</v>
      </c>
      <c r="X67" s="115"/>
      <c r="Y67" s="116" t="n">
        <f aca="false">7.6923%</f>
        <v>0.076923</v>
      </c>
      <c r="Z67" s="118" t="n">
        <f aca="false">+Y67*$Z$82+$AB$2</f>
        <v>1125.035</v>
      </c>
      <c r="AA67" s="115"/>
      <c r="AB67" s="124" t="n">
        <f aca="false">+Z67+W67+T67+Q67+N67+K67+H67+E67</f>
        <v>79256.435</v>
      </c>
      <c r="AD67" s="111" t="n">
        <f aca="false">VLOOKUP(C67,[1]Headct!$C$23:$G$76,2,FALSE())</f>
        <v>25</v>
      </c>
      <c r="AE67" s="141" t="s">
        <v>251</v>
      </c>
    </row>
    <row r="68" customFormat="false" ht="12.75" hidden="false" customHeight="false" outlineLevel="0" collapsed="false">
      <c r="B68" s="141" t="s">
        <v>253</v>
      </c>
      <c r="C68" s="123" t="s">
        <v>254</v>
      </c>
      <c r="D68" s="113"/>
      <c r="E68" s="114" t="n">
        <f aca="false">+D68*$E$82</f>
        <v>0</v>
      </c>
      <c r="F68" s="115" t="s">
        <v>204</v>
      </c>
      <c r="G68" s="116" t="n">
        <v>0.104</v>
      </c>
      <c r="H68" s="117"/>
      <c r="I68" s="115"/>
      <c r="J68" s="116" t="n">
        <v>0.025</v>
      </c>
      <c r="K68" s="118" t="n">
        <f aca="false">+J68*$K$82</f>
        <v>4066.475</v>
      </c>
      <c r="L68" s="115"/>
      <c r="M68" s="113"/>
      <c r="N68" s="118" t="n">
        <f aca="false">+M68*$N$82</f>
        <v>0</v>
      </c>
      <c r="O68" s="115"/>
      <c r="P68" s="116"/>
      <c r="Q68" s="118" t="n">
        <f aca="false">+P68*$Q$82</f>
        <v>0</v>
      </c>
      <c r="R68" s="115"/>
      <c r="S68" s="113"/>
      <c r="T68" s="118" t="n">
        <f aca="false">+S68*$T$82</f>
        <v>0</v>
      </c>
      <c r="U68" s="115"/>
      <c r="V68" s="113" t="n">
        <v>0.01</v>
      </c>
      <c r="W68" s="118" t="n">
        <f aca="false">+V68*$W$82</f>
        <v>1466.17</v>
      </c>
      <c r="X68" s="115"/>
      <c r="Y68" s="116"/>
      <c r="Z68" s="118"/>
      <c r="AA68" s="115"/>
      <c r="AB68" s="124" t="n">
        <f aca="false">+Z68+W68+T68+Q68+N68+K68+H68+E68</f>
        <v>5532.645</v>
      </c>
      <c r="AD68" s="111" t="n">
        <f aca="false">VLOOKUP(C68,[1]Headct!$C$23:$G$76,2,FALSE())</f>
        <v>13</v>
      </c>
      <c r="AE68" s="141" t="s">
        <v>253</v>
      </c>
    </row>
    <row r="69" customFormat="false" ht="12.75" hidden="false" customHeight="false" outlineLevel="0" collapsed="false">
      <c r="B69" s="141" t="s">
        <v>255</v>
      </c>
      <c r="C69" s="123" t="s">
        <v>256</v>
      </c>
      <c r="D69" s="113"/>
      <c r="E69" s="114" t="n">
        <f aca="false">+D69*$E$82</f>
        <v>0</v>
      </c>
      <c r="F69" s="115"/>
      <c r="G69" s="116" t="n">
        <v>0.019</v>
      </c>
      <c r="H69" s="117"/>
      <c r="I69" s="115"/>
      <c r="J69" s="116" t="n">
        <v>0.05</v>
      </c>
      <c r="K69" s="118" t="n">
        <f aca="false">+J69*$K$82</f>
        <v>8132.95</v>
      </c>
      <c r="L69" s="115"/>
      <c r="M69" s="113"/>
      <c r="N69" s="118" t="n">
        <f aca="false">+M69*$N$82</f>
        <v>0</v>
      </c>
      <c r="O69" s="115"/>
      <c r="P69" s="116" t="n">
        <v>0.08</v>
      </c>
      <c r="Q69" s="118" t="n">
        <f aca="false">+P69*$Q$82</f>
        <v>9252</v>
      </c>
      <c r="R69" s="115"/>
      <c r="S69" s="113" t="n">
        <v>0.05</v>
      </c>
      <c r="T69" s="118" t="n">
        <f aca="false">+S69*$T$82</f>
        <v>2814</v>
      </c>
      <c r="U69" s="115"/>
      <c r="V69" s="113"/>
      <c r="W69" s="118" t="n">
        <f aca="false">+V69*$W$82</f>
        <v>0</v>
      </c>
      <c r="X69" s="115"/>
      <c r="Y69" s="116" t="n">
        <f aca="false">7.6923%</f>
        <v>0.076923</v>
      </c>
      <c r="Z69" s="118" t="n">
        <f aca="false">+Y69*$Z$82+$AB$2</f>
        <v>1125.035</v>
      </c>
      <c r="AA69" s="115"/>
      <c r="AB69" s="124" t="n">
        <f aca="false">+Z69+W69+T69+Q69+N69+K69+H69+E69</f>
        <v>21323.985</v>
      </c>
      <c r="AD69" s="111" t="n">
        <f aca="false">VLOOKUP(C69,[1]Headct!$C$23:$G$76,2,FALSE())</f>
        <v>35</v>
      </c>
      <c r="AE69" s="141" t="s">
        <v>255</v>
      </c>
    </row>
    <row r="70" customFormat="false" ht="12.75" hidden="false" customHeight="false" outlineLevel="0" collapsed="false">
      <c r="B70" s="141" t="s">
        <v>257</v>
      </c>
      <c r="C70" s="123" t="s">
        <v>258</v>
      </c>
      <c r="D70" s="113"/>
      <c r="E70" s="114" t="n">
        <f aca="false">+D70*$E$82</f>
        <v>0</v>
      </c>
      <c r="F70" s="115"/>
      <c r="G70" s="116" t="n">
        <v>0.058</v>
      </c>
      <c r="H70" s="117"/>
      <c r="I70" s="115"/>
      <c r="J70" s="116" t="n">
        <v>0.075</v>
      </c>
      <c r="K70" s="118" t="n">
        <f aca="false">+J70*$K$82</f>
        <v>12199.425</v>
      </c>
      <c r="L70" s="115"/>
      <c r="M70" s="113"/>
      <c r="N70" s="118" t="n">
        <f aca="false">+M70*$N$82</f>
        <v>0</v>
      </c>
      <c r="O70" s="115"/>
      <c r="P70" s="116"/>
      <c r="Q70" s="118" t="n">
        <f aca="false">+P70*$Q$82</f>
        <v>0</v>
      </c>
      <c r="R70" s="115"/>
      <c r="S70" s="113"/>
      <c r="T70" s="118" t="n">
        <f aca="false">+S70*$T$82</f>
        <v>0</v>
      </c>
      <c r="U70" s="115"/>
      <c r="V70" s="113" t="n">
        <v>0.2</v>
      </c>
      <c r="W70" s="118" t="n">
        <f aca="false">+V70*$W$82</f>
        <v>29323.4</v>
      </c>
      <c r="X70" s="115"/>
      <c r="Y70" s="116"/>
      <c r="Z70" s="118"/>
      <c r="AA70" s="115"/>
      <c r="AB70" s="124" t="n">
        <f aca="false">+Z70+W70+T70+Q70+N70+K70+H70+E70</f>
        <v>41522.825</v>
      </c>
      <c r="AD70" s="111" t="n">
        <f aca="false">VLOOKUP(C70,[1]Headct!$C$23:$G$76,2,FALSE())</f>
        <v>53</v>
      </c>
      <c r="AE70" s="141" t="s">
        <v>257</v>
      </c>
    </row>
    <row r="71" customFormat="false" ht="12.75" hidden="false" customHeight="false" outlineLevel="0" collapsed="false">
      <c r="B71" s="141"/>
      <c r="C71" s="123" t="s">
        <v>259</v>
      </c>
      <c r="D71" s="113"/>
      <c r="E71" s="114"/>
      <c r="F71" s="115"/>
      <c r="G71" s="116"/>
      <c r="H71" s="117" t="n">
        <v>0.07</v>
      </c>
      <c r="I71" s="115"/>
      <c r="J71" s="116"/>
      <c r="K71" s="118"/>
      <c r="L71" s="115"/>
      <c r="M71" s="113"/>
      <c r="N71" s="118"/>
      <c r="O71" s="115"/>
      <c r="P71" s="116"/>
      <c r="Q71" s="118"/>
      <c r="R71" s="115"/>
      <c r="S71" s="113"/>
      <c r="T71" s="118"/>
      <c r="U71" s="115"/>
      <c r="V71" s="113"/>
      <c r="W71" s="118"/>
      <c r="X71" s="115"/>
      <c r="Y71" s="116"/>
      <c r="Z71" s="118"/>
      <c r="AA71" s="115"/>
      <c r="AB71" s="124"/>
      <c r="AE71" s="141"/>
    </row>
    <row r="72" customFormat="false" ht="12.75" hidden="false" customHeight="false" outlineLevel="0" collapsed="false">
      <c r="B72" s="141"/>
      <c r="C72" s="123" t="s">
        <v>260</v>
      </c>
      <c r="D72" s="113"/>
      <c r="E72" s="114"/>
      <c r="F72" s="115"/>
      <c r="G72" s="116"/>
      <c r="H72" s="117" t="n">
        <v>0.024</v>
      </c>
      <c r="I72" s="115"/>
      <c r="J72" s="116"/>
      <c r="K72" s="118"/>
      <c r="L72" s="115"/>
      <c r="M72" s="113"/>
      <c r="N72" s="118"/>
      <c r="O72" s="115"/>
      <c r="P72" s="116"/>
      <c r="Q72" s="118"/>
      <c r="R72" s="115"/>
      <c r="S72" s="113"/>
      <c r="T72" s="118"/>
      <c r="U72" s="115"/>
      <c r="V72" s="113"/>
      <c r="W72" s="118"/>
      <c r="X72" s="115"/>
      <c r="Y72" s="116"/>
      <c r="Z72" s="118"/>
      <c r="AA72" s="115"/>
      <c r="AB72" s="124"/>
      <c r="AE72" s="141"/>
    </row>
    <row r="73" customFormat="false" ht="12.75" hidden="false" customHeight="false" outlineLevel="0" collapsed="false">
      <c r="B73" s="141"/>
      <c r="C73" s="123" t="s">
        <v>261</v>
      </c>
      <c r="D73" s="113"/>
      <c r="E73" s="114"/>
      <c r="F73" s="115"/>
      <c r="G73" s="116"/>
      <c r="H73" s="117" t="n">
        <v>0.01</v>
      </c>
      <c r="I73" s="115"/>
      <c r="J73" s="116"/>
      <c r="K73" s="118"/>
      <c r="L73" s="115"/>
      <c r="M73" s="113"/>
      <c r="N73" s="118"/>
      <c r="O73" s="115"/>
      <c r="P73" s="116"/>
      <c r="Q73" s="118"/>
      <c r="R73" s="115"/>
      <c r="S73" s="113"/>
      <c r="T73" s="118"/>
      <c r="U73" s="115"/>
      <c r="V73" s="113"/>
      <c r="W73" s="118"/>
      <c r="X73" s="115"/>
      <c r="Y73" s="116"/>
      <c r="Z73" s="118"/>
      <c r="AA73" s="115"/>
      <c r="AB73" s="124"/>
      <c r="AE73" s="141"/>
    </row>
    <row r="74" customFormat="false" ht="12.75" hidden="false" customHeight="false" outlineLevel="0" collapsed="false">
      <c r="B74" s="141"/>
      <c r="C74" s="123" t="s">
        <v>262</v>
      </c>
      <c r="D74" s="113"/>
      <c r="E74" s="114"/>
      <c r="F74" s="115"/>
      <c r="G74" s="116"/>
      <c r="H74" s="117" t="n">
        <v>0.135</v>
      </c>
      <c r="I74" s="115"/>
      <c r="J74" s="116"/>
      <c r="K74" s="118"/>
      <c r="L74" s="115"/>
      <c r="M74" s="113"/>
      <c r="N74" s="118"/>
      <c r="O74" s="115"/>
      <c r="P74" s="116"/>
      <c r="Q74" s="118"/>
      <c r="R74" s="115"/>
      <c r="S74" s="113"/>
      <c r="T74" s="118"/>
      <c r="U74" s="115"/>
      <c r="V74" s="113"/>
      <c r="W74" s="118"/>
      <c r="X74" s="115"/>
      <c r="Y74" s="116"/>
      <c r="Z74" s="118"/>
      <c r="AA74" s="115"/>
      <c r="AB74" s="124"/>
      <c r="AE74" s="141"/>
    </row>
    <row r="75" customFormat="false" ht="12.75" hidden="false" customHeight="false" outlineLevel="0" collapsed="false">
      <c r="B75" s="141"/>
      <c r="C75" s="123" t="s">
        <v>263</v>
      </c>
      <c r="D75" s="113"/>
      <c r="E75" s="114"/>
      <c r="F75" s="115"/>
      <c r="G75" s="116"/>
      <c r="H75" s="117" t="n">
        <v>0.137</v>
      </c>
      <c r="I75" s="115"/>
      <c r="J75" s="116"/>
      <c r="K75" s="118"/>
      <c r="L75" s="115"/>
      <c r="M75" s="113"/>
      <c r="N75" s="118"/>
      <c r="O75" s="115"/>
      <c r="P75" s="116"/>
      <c r="Q75" s="118"/>
      <c r="R75" s="115"/>
      <c r="S75" s="113"/>
      <c r="T75" s="118"/>
      <c r="U75" s="115"/>
      <c r="V75" s="113"/>
      <c r="W75" s="118"/>
      <c r="X75" s="115"/>
      <c r="Y75" s="116"/>
      <c r="Z75" s="118"/>
      <c r="AA75" s="115"/>
      <c r="AB75" s="124"/>
      <c r="AE75" s="141"/>
    </row>
    <row r="76" customFormat="false" ht="12.75" hidden="false" customHeight="false" outlineLevel="0" collapsed="false">
      <c r="B76" s="141"/>
      <c r="C76" s="123" t="s">
        <v>264</v>
      </c>
      <c r="D76" s="113"/>
      <c r="E76" s="114"/>
      <c r="F76" s="115"/>
      <c r="G76" s="116"/>
      <c r="H76" s="117" t="n">
        <v>0.012</v>
      </c>
      <c r="I76" s="115"/>
      <c r="J76" s="116"/>
      <c r="K76" s="118"/>
      <c r="L76" s="115"/>
      <c r="M76" s="113"/>
      <c r="N76" s="118"/>
      <c r="O76" s="115"/>
      <c r="P76" s="116"/>
      <c r="Q76" s="118"/>
      <c r="R76" s="115"/>
      <c r="S76" s="113"/>
      <c r="T76" s="118"/>
      <c r="U76" s="115"/>
      <c r="V76" s="113"/>
      <c r="W76" s="118"/>
      <c r="X76" s="115"/>
      <c r="Y76" s="116"/>
      <c r="Z76" s="118"/>
      <c r="AA76" s="115"/>
      <c r="AB76" s="124"/>
      <c r="AE76" s="141"/>
    </row>
    <row r="77" customFormat="false" ht="12.75" hidden="false" customHeight="false" outlineLevel="0" collapsed="false">
      <c r="B77" s="141"/>
      <c r="C77" s="123" t="s">
        <v>265</v>
      </c>
      <c r="D77" s="113"/>
      <c r="E77" s="114"/>
      <c r="F77" s="115"/>
      <c r="G77" s="116"/>
      <c r="H77" s="117" t="n">
        <v>0.012</v>
      </c>
      <c r="I77" s="115"/>
      <c r="J77" s="116"/>
      <c r="K77" s="118"/>
      <c r="L77" s="115"/>
      <c r="M77" s="113"/>
      <c r="N77" s="118"/>
      <c r="O77" s="115"/>
      <c r="P77" s="116"/>
      <c r="Q77" s="118"/>
      <c r="R77" s="115"/>
      <c r="S77" s="113"/>
      <c r="T77" s="118"/>
      <c r="U77" s="115"/>
      <c r="V77" s="113"/>
      <c r="W77" s="118"/>
      <c r="X77" s="115"/>
      <c r="Y77" s="116"/>
      <c r="Z77" s="118"/>
      <c r="AA77" s="115"/>
      <c r="AB77" s="124"/>
      <c r="AE77" s="141"/>
    </row>
    <row r="78" customFormat="false" ht="12.75" hidden="false" customHeight="false" outlineLevel="0" collapsed="false">
      <c r="B78" s="141"/>
      <c r="C78" s="123" t="s">
        <v>266</v>
      </c>
      <c r="D78" s="113"/>
      <c r="E78" s="114"/>
      <c r="F78" s="115"/>
      <c r="G78" s="116"/>
      <c r="H78" s="117" t="n">
        <v>0.012</v>
      </c>
      <c r="I78" s="115"/>
      <c r="J78" s="116"/>
      <c r="K78" s="118"/>
      <c r="L78" s="115"/>
      <c r="M78" s="113"/>
      <c r="N78" s="118"/>
      <c r="O78" s="115"/>
      <c r="P78" s="116"/>
      <c r="Q78" s="118"/>
      <c r="R78" s="115"/>
      <c r="S78" s="113"/>
      <c r="T78" s="118"/>
      <c r="U78" s="115"/>
      <c r="V78" s="113"/>
      <c r="W78" s="118"/>
      <c r="X78" s="115"/>
      <c r="Y78" s="116"/>
      <c r="Z78" s="118"/>
      <c r="AA78" s="115"/>
      <c r="AB78" s="124"/>
      <c r="AE78" s="141"/>
    </row>
    <row r="79" customFormat="false" ht="12.75" hidden="false" customHeight="false" outlineLevel="0" collapsed="false">
      <c r="B79" s="141"/>
      <c r="C79" s="123" t="s">
        <v>267</v>
      </c>
      <c r="D79" s="113"/>
      <c r="E79" s="114"/>
      <c r="F79" s="115"/>
      <c r="G79" s="116"/>
      <c r="H79" s="117" t="n">
        <v>0.012</v>
      </c>
      <c r="I79" s="115"/>
      <c r="J79" s="116"/>
      <c r="K79" s="118"/>
      <c r="L79" s="115"/>
      <c r="M79" s="113"/>
      <c r="N79" s="118"/>
      <c r="O79" s="115"/>
      <c r="P79" s="116"/>
      <c r="Q79" s="118"/>
      <c r="R79" s="115"/>
      <c r="S79" s="113"/>
      <c r="T79" s="118"/>
      <c r="U79" s="115"/>
      <c r="V79" s="113"/>
      <c r="W79" s="118"/>
      <c r="X79" s="115"/>
      <c r="Y79" s="116"/>
      <c r="Z79" s="118"/>
      <c r="AA79" s="115"/>
      <c r="AB79" s="124"/>
      <c r="AE79" s="141"/>
    </row>
    <row r="80" customFormat="false" ht="12.75" hidden="false" customHeight="false" outlineLevel="0" collapsed="false">
      <c r="B80" s="141"/>
      <c r="C80" s="123" t="s">
        <v>268</v>
      </c>
      <c r="D80" s="113"/>
      <c r="E80" s="114"/>
      <c r="F80" s="115"/>
      <c r="G80" s="116"/>
      <c r="H80" s="117" t="n">
        <v>0.184</v>
      </c>
      <c r="I80" s="115"/>
      <c r="J80" s="116"/>
      <c r="K80" s="118"/>
      <c r="L80" s="115"/>
      <c r="M80" s="113"/>
      <c r="N80" s="118"/>
      <c r="O80" s="115"/>
      <c r="P80" s="116"/>
      <c r="Q80" s="118"/>
      <c r="R80" s="115"/>
      <c r="S80" s="113"/>
      <c r="T80" s="118"/>
      <c r="U80" s="115"/>
      <c r="V80" s="113"/>
      <c r="W80" s="118"/>
      <c r="X80" s="115"/>
      <c r="Y80" s="116"/>
      <c r="Z80" s="118"/>
      <c r="AA80" s="115"/>
      <c r="AB80" s="124"/>
      <c r="AE80" s="141"/>
    </row>
    <row r="81" customFormat="false" ht="12.75" hidden="false" customHeight="false" outlineLevel="0" collapsed="false">
      <c r="C81" s="123"/>
      <c r="D81" s="123"/>
      <c r="E81" s="139"/>
      <c r="F81" s="115"/>
      <c r="G81" s="123"/>
      <c r="H81" s="117"/>
      <c r="I81" s="115"/>
      <c r="J81" s="123"/>
      <c r="K81" s="139"/>
      <c r="L81" s="115"/>
      <c r="M81" s="123"/>
      <c r="N81" s="139"/>
      <c r="O81" s="115"/>
      <c r="P81" s="116"/>
      <c r="Q81" s="139"/>
      <c r="R81" s="115"/>
      <c r="S81" s="123"/>
      <c r="T81" s="139"/>
      <c r="U81" s="115"/>
      <c r="V81" s="123"/>
      <c r="W81" s="139"/>
      <c r="X81" s="115"/>
      <c r="Y81" s="123"/>
      <c r="Z81" s="118"/>
      <c r="AA81" s="115"/>
      <c r="AB81" s="140"/>
    </row>
    <row r="82" customFormat="false" ht="13.5" hidden="false" customHeight="false" outlineLevel="0" collapsed="false">
      <c r="A82" s="148"/>
      <c r="B82" s="148"/>
      <c r="C82" s="149" t="s">
        <v>269</v>
      </c>
      <c r="D82" s="150" t="n">
        <f aca="false">SUM(D22:D81)</f>
        <v>1</v>
      </c>
      <c r="E82" s="151" t="n">
        <f aca="false">+[1]Input!C40</f>
        <v>0</v>
      </c>
      <c r="F82" s="152"/>
      <c r="G82" s="150" t="n">
        <f aca="false">SUM(G22:G81)</f>
        <v>1</v>
      </c>
      <c r="H82" s="153" t="n">
        <f aca="false">SUM(H22:H81)</f>
        <v>0.783</v>
      </c>
      <c r="I82" s="152"/>
      <c r="J82" s="150" t="n">
        <f aca="false">SUM(J22:J81)</f>
        <v>1</v>
      </c>
      <c r="K82" s="151" t="n">
        <f aca="false">+[1]Input!C42</f>
        <v>162659</v>
      </c>
      <c r="L82" s="152"/>
      <c r="M82" s="150" t="n">
        <f aca="false">SUM(M22:M81)</f>
        <v>1</v>
      </c>
      <c r="N82" s="151" t="n">
        <f aca="false">+[1]Input!C43</f>
        <v>103077</v>
      </c>
      <c r="O82" s="152"/>
      <c r="P82" s="150" t="n">
        <f aca="false">SUM(P22:P81)</f>
        <v>1</v>
      </c>
      <c r="Q82" s="151" t="n">
        <f aca="false">+[1]Input!C44</f>
        <v>115650</v>
      </c>
      <c r="R82" s="152"/>
      <c r="S82" s="150" t="n">
        <f aca="false">SUM(S22:S81)</f>
        <v>1</v>
      </c>
      <c r="T82" s="151" t="n">
        <f aca="false">+[1]Input!C45</f>
        <v>56280</v>
      </c>
      <c r="U82" s="152"/>
      <c r="V82" s="150" t="n">
        <f aca="false">SUM(V22:V81)</f>
        <v>1</v>
      </c>
      <c r="W82" s="151" t="n">
        <f aca="false">+[1]Input!C46</f>
        <v>146617</v>
      </c>
      <c r="X82" s="152"/>
      <c r="Y82" s="154" t="n">
        <f aca="false">SUM(Y23:Y81)</f>
        <v>0.999999</v>
      </c>
      <c r="Z82" s="151" t="n">
        <f aca="false">+[1]Input!C47</f>
        <v>45000</v>
      </c>
      <c r="AA82" s="152"/>
      <c r="AB82" s="155" t="n">
        <f aca="false">+Z82+W82+T82+Q82+N82+H82+E82+K82</f>
        <v>629283.783</v>
      </c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  <c r="BI82" s="148"/>
      <c r="BJ82" s="148"/>
      <c r="BK82" s="148"/>
      <c r="BL82" s="148"/>
      <c r="BM82" s="148"/>
      <c r="BN82" s="148"/>
      <c r="BO82" s="148"/>
      <c r="BP82" s="148"/>
      <c r="BQ82" s="148"/>
      <c r="BR82" s="148"/>
      <c r="BS82" s="148"/>
      <c r="BT82" s="148"/>
      <c r="BU82" s="148"/>
      <c r="BV82" s="148"/>
      <c r="BW82" s="148"/>
      <c r="BX82" s="148"/>
      <c r="BY82" s="148"/>
      <c r="BZ82" s="148"/>
      <c r="CA82" s="148"/>
      <c r="CB82" s="148"/>
      <c r="CC82" s="148"/>
      <c r="CD82" s="148"/>
      <c r="CE82" s="148"/>
      <c r="CF82" s="148"/>
      <c r="CG82" s="148"/>
      <c r="CH82" s="148"/>
      <c r="CI82" s="148"/>
      <c r="CJ82" s="148"/>
      <c r="CK82" s="148"/>
      <c r="CL82" s="148"/>
      <c r="CM82" s="148"/>
      <c r="CN82" s="148"/>
      <c r="CO82" s="148"/>
      <c r="CP82" s="148"/>
      <c r="CQ82" s="148"/>
      <c r="CR82" s="148"/>
      <c r="CS82" s="148"/>
      <c r="CT82" s="148"/>
      <c r="CU82" s="148"/>
      <c r="CV82" s="148"/>
      <c r="CW82" s="148"/>
      <c r="CX82" s="148"/>
      <c r="CY82" s="148"/>
      <c r="CZ82" s="148"/>
      <c r="DA82" s="148"/>
      <c r="DB82" s="148"/>
      <c r="DC82" s="148"/>
      <c r="DD82" s="148"/>
      <c r="DE82" s="148"/>
      <c r="DF82" s="148"/>
      <c r="DG82" s="148"/>
      <c r="DH82" s="148"/>
      <c r="DI82" s="148"/>
      <c r="DJ82" s="148"/>
      <c r="DK82" s="148"/>
      <c r="DL82" s="148"/>
      <c r="DM82" s="148"/>
      <c r="DN82" s="148"/>
      <c r="DO82" s="148"/>
      <c r="DP82" s="148"/>
      <c r="DQ82" s="148"/>
      <c r="DR82" s="148"/>
      <c r="DS82" s="148"/>
      <c r="DT82" s="148"/>
      <c r="DU82" s="148"/>
      <c r="DV82" s="148"/>
      <c r="DW82" s="148"/>
      <c r="DX82" s="148"/>
      <c r="DY82" s="148"/>
      <c r="DZ82" s="148"/>
      <c r="EA82" s="148"/>
      <c r="EB82" s="148"/>
      <c r="EC82" s="148"/>
      <c r="ED82" s="148"/>
      <c r="EE82" s="148"/>
      <c r="EF82" s="148"/>
      <c r="EG82" s="148"/>
      <c r="EH82" s="148"/>
      <c r="EI82" s="148"/>
      <c r="EJ82" s="148"/>
      <c r="EK82" s="148"/>
      <c r="EL82" s="148"/>
      <c r="EM82" s="148"/>
      <c r="EN82" s="148"/>
      <c r="EO82" s="148"/>
      <c r="EP82" s="148"/>
      <c r="EQ82" s="148"/>
      <c r="ER82" s="148"/>
      <c r="ES82" s="148"/>
      <c r="ET82" s="148"/>
      <c r="EU82" s="148"/>
      <c r="EV82" s="148"/>
      <c r="EW82" s="148"/>
      <c r="EX82" s="148"/>
      <c r="EY82" s="148"/>
      <c r="EZ82" s="148"/>
      <c r="FA82" s="148"/>
      <c r="FB82" s="148"/>
      <c r="FC82" s="148"/>
      <c r="FD82" s="148"/>
      <c r="FE82" s="148"/>
      <c r="FF82" s="148"/>
      <c r="FG82" s="148"/>
      <c r="FH82" s="148"/>
      <c r="FI82" s="148"/>
      <c r="FJ82" s="148"/>
      <c r="FK82" s="148"/>
      <c r="FL82" s="148"/>
      <c r="FM82" s="148"/>
      <c r="FN82" s="148"/>
      <c r="FO82" s="148"/>
      <c r="FP82" s="148"/>
      <c r="FQ82" s="148"/>
      <c r="FR82" s="148"/>
      <c r="FS82" s="148"/>
      <c r="FT82" s="148"/>
      <c r="FU82" s="148"/>
      <c r="FV82" s="148"/>
      <c r="FW82" s="148"/>
      <c r="FX82" s="148"/>
      <c r="FY82" s="148"/>
      <c r="FZ82" s="148"/>
      <c r="GA82" s="148"/>
      <c r="GB82" s="148"/>
      <c r="GC82" s="148"/>
      <c r="GD82" s="148"/>
      <c r="GE82" s="148"/>
      <c r="GF82" s="148"/>
      <c r="GG82" s="148"/>
      <c r="GH82" s="148"/>
      <c r="GI82" s="148"/>
      <c r="GJ82" s="148"/>
      <c r="GK82" s="148"/>
      <c r="GL82" s="148"/>
      <c r="GM82" s="148"/>
      <c r="GN82" s="148"/>
      <c r="GO82" s="148"/>
      <c r="GP82" s="148"/>
      <c r="GQ82" s="148"/>
      <c r="GR82" s="148"/>
      <c r="GS82" s="148"/>
      <c r="GT82" s="148"/>
      <c r="GU82" s="148"/>
      <c r="GV82" s="148"/>
      <c r="GW82" s="148"/>
      <c r="GX82" s="148"/>
      <c r="GY82" s="148"/>
      <c r="GZ82" s="148"/>
      <c r="HA82" s="148"/>
      <c r="HB82" s="148"/>
      <c r="HC82" s="148"/>
      <c r="HD82" s="148"/>
      <c r="HE82" s="148"/>
      <c r="HF82" s="148"/>
      <c r="HG82" s="148"/>
      <c r="HH82" s="148"/>
      <c r="HI82" s="148"/>
      <c r="HJ82" s="148"/>
      <c r="HK82" s="148"/>
      <c r="HL82" s="148"/>
      <c r="HM82" s="148"/>
      <c r="HN82" s="148"/>
      <c r="HO82" s="148"/>
      <c r="HP82" s="148"/>
      <c r="HQ82" s="148"/>
      <c r="HR82" s="148"/>
      <c r="HS82" s="148"/>
      <c r="HT82" s="148"/>
      <c r="HU82" s="148"/>
      <c r="HV82" s="148"/>
      <c r="HW82" s="148"/>
      <c r="HX82" s="148"/>
      <c r="HY82" s="148"/>
      <c r="HZ82" s="148"/>
      <c r="IA82" s="148"/>
      <c r="IB82" s="148"/>
      <c r="IC82" s="148"/>
      <c r="ID82" s="148"/>
      <c r="IE82" s="148"/>
      <c r="IF82" s="148"/>
      <c r="IG82" s="148"/>
      <c r="IH82" s="148"/>
      <c r="II82" s="148"/>
      <c r="IJ82" s="148"/>
      <c r="IK82" s="148"/>
      <c r="IL82" s="148"/>
      <c r="IM82" s="148"/>
      <c r="IN82" s="148"/>
      <c r="IO82" s="148"/>
      <c r="IP82" s="148"/>
      <c r="IQ82" s="148"/>
      <c r="IR82" s="148"/>
      <c r="IS82" s="148"/>
      <c r="IT82" s="148"/>
      <c r="IU82" s="148"/>
      <c r="IV82" s="148"/>
      <c r="IW82" s="148"/>
    </row>
    <row r="83" customFormat="false" ht="14.25" hidden="false" customHeight="false" outlineLevel="0" collapsed="false">
      <c r="C83" s="156"/>
      <c r="D83" s="157"/>
      <c r="E83" s="157"/>
      <c r="F83" s="157"/>
      <c r="G83" s="157"/>
      <c r="H83" s="158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7"/>
      <c r="X83" s="157"/>
      <c r="Y83" s="157"/>
      <c r="Z83" s="157"/>
      <c r="AA83" s="157"/>
      <c r="AB83" s="159"/>
    </row>
    <row r="84" customFormat="false" ht="9.75" hidden="false" customHeight="true" outlineLevel="0" collapsed="false">
      <c r="A84" s="160"/>
      <c r="B84" s="160"/>
      <c r="C84" s="160" t="s">
        <v>270</v>
      </c>
      <c r="D84" s="160"/>
      <c r="E84" s="160" t="n">
        <f aca="false">SUM(E22:E81)</f>
        <v>0</v>
      </c>
      <c r="F84" s="160"/>
      <c r="G84" s="160"/>
      <c r="H84" s="161" t="n">
        <f aca="false">SUM(H22:H81)</f>
        <v>0.783</v>
      </c>
      <c r="I84" s="160"/>
      <c r="J84" s="160"/>
      <c r="K84" s="160" t="n">
        <f aca="false">SUM(K22:K81)</f>
        <v>162659</v>
      </c>
      <c r="L84" s="160"/>
      <c r="M84" s="160"/>
      <c r="N84" s="160" t="n">
        <f aca="false">SUM(N22:N81)</f>
        <v>103077</v>
      </c>
      <c r="O84" s="160"/>
      <c r="P84" s="160"/>
      <c r="Q84" s="160" t="n">
        <f aca="false">SUM(Q22:Q81)</f>
        <v>115650</v>
      </c>
      <c r="R84" s="160"/>
      <c r="S84" s="160"/>
      <c r="T84" s="160" t="n">
        <f aca="false">SUM(T22:T81)</f>
        <v>56280</v>
      </c>
      <c r="U84" s="160"/>
      <c r="V84" s="160"/>
      <c r="W84" s="160" t="n">
        <f aca="false">SUM(W22:W81)</f>
        <v>146617</v>
      </c>
      <c r="X84" s="160"/>
      <c r="Y84" s="160"/>
      <c r="Z84" s="160" t="n">
        <f aca="false">SUM(Z22:Z81)</f>
        <v>44999.955</v>
      </c>
      <c r="AA84" s="160"/>
      <c r="AB84" s="160" t="n">
        <f aca="false">SUM(AB22:AB81)</f>
        <v>629283.13</v>
      </c>
      <c r="AC84" s="160"/>
      <c r="AD84" s="160"/>
      <c r="AE84" s="160"/>
      <c r="AF84" s="160"/>
      <c r="AG84" s="160"/>
      <c r="AH84" s="160"/>
      <c r="AI84" s="160"/>
      <c r="AJ84" s="160"/>
      <c r="AK84" s="160"/>
      <c r="AL84" s="160"/>
      <c r="AM84" s="160"/>
      <c r="AN84" s="160"/>
      <c r="AO84" s="160"/>
      <c r="AP84" s="160"/>
      <c r="AQ84" s="160"/>
      <c r="AR84" s="160"/>
      <c r="AS84" s="160"/>
      <c r="AT84" s="160"/>
      <c r="AU84" s="160"/>
      <c r="AV84" s="160"/>
      <c r="AW84" s="160"/>
      <c r="AX84" s="160"/>
      <c r="AY84" s="160"/>
      <c r="AZ84" s="160"/>
      <c r="BA84" s="160"/>
      <c r="BB84" s="160"/>
      <c r="BC84" s="160"/>
      <c r="BD84" s="160"/>
      <c r="BE84" s="160"/>
      <c r="BF84" s="160"/>
      <c r="BG84" s="160"/>
      <c r="BH84" s="160"/>
      <c r="BI84" s="160"/>
      <c r="BJ84" s="160"/>
      <c r="BK84" s="160"/>
      <c r="BL84" s="160"/>
      <c r="BM84" s="160"/>
      <c r="BN84" s="160"/>
      <c r="BO84" s="160"/>
      <c r="BP84" s="160"/>
      <c r="BQ84" s="160"/>
      <c r="BR84" s="160"/>
      <c r="BS84" s="160"/>
      <c r="BT84" s="160"/>
      <c r="BU84" s="160"/>
      <c r="BV84" s="160"/>
      <c r="BW84" s="160"/>
      <c r="BX84" s="160"/>
      <c r="BY84" s="160"/>
      <c r="BZ84" s="160"/>
      <c r="CA84" s="160"/>
      <c r="CB84" s="160"/>
      <c r="CC84" s="160"/>
      <c r="CD84" s="160"/>
      <c r="CE84" s="160"/>
      <c r="CF84" s="160"/>
      <c r="CG84" s="160"/>
      <c r="CH84" s="160"/>
      <c r="CI84" s="160"/>
      <c r="CJ84" s="160"/>
      <c r="CK84" s="160"/>
      <c r="CL84" s="160"/>
      <c r="CM84" s="160"/>
      <c r="CN84" s="160"/>
      <c r="CO84" s="160"/>
      <c r="CP84" s="160"/>
      <c r="CQ84" s="160"/>
      <c r="CR84" s="160"/>
      <c r="CS84" s="160"/>
      <c r="CT84" s="160"/>
      <c r="CU84" s="160"/>
      <c r="CV84" s="160"/>
      <c r="CW84" s="160"/>
      <c r="CX84" s="160"/>
      <c r="CY84" s="160"/>
      <c r="CZ84" s="160"/>
      <c r="DA84" s="160"/>
      <c r="DB84" s="160"/>
      <c r="DC84" s="160"/>
      <c r="DD84" s="160"/>
      <c r="DE84" s="160"/>
      <c r="DF84" s="160"/>
      <c r="DG84" s="160"/>
      <c r="DH84" s="160"/>
      <c r="DI84" s="160"/>
      <c r="DJ84" s="160"/>
      <c r="DK84" s="160"/>
      <c r="DL84" s="160"/>
      <c r="DM84" s="160"/>
      <c r="DN84" s="160"/>
      <c r="DO84" s="160"/>
      <c r="DP84" s="160"/>
      <c r="DQ84" s="160"/>
      <c r="DR84" s="160"/>
      <c r="DS84" s="160"/>
      <c r="DT84" s="160"/>
      <c r="DU84" s="160"/>
      <c r="DV84" s="160"/>
      <c r="DW84" s="160"/>
      <c r="DX84" s="160"/>
      <c r="DY84" s="160"/>
      <c r="DZ84" s="160"/>
      <c r="EA84" s="160"/>
      <c r="EB84" s="160"/>
      <c r="EC84" s="160"/>
      <c r="ED84" s="160"/>
      <c r="EE84" s="160"/>
      <c r="EF84" s="160"/>
      <c r="EG84" s="160"/>
      <c r="EH84" s="160"/>
      <c r="EI84" s="160"/>
      <c r="EJ84" s="160"/>
      <c r="EK84" s="160"/>
      <c r="EL84" s="160"/>
      <c r="EM84" s="160"/>
      <c r="EN84" s="160"/>
      <c r="EO84" s="160"/>
      <c r="EP84" s="160"/>
      <c r="EQ84" s="160"/>
      <c r="ER84" s="160"/>
      <c r="ES84" s="160"/>
      <c r="ET84" s="160"/>
      <c r="EU84" s="160"/>
      <c r="EV84" s="160"/>
      <c r="EW84" s="160"/>
      <c r="EX84" s="160"/>
      <c r="EY84" s="160"/>
      <c r="EZ84" s="160"/>
      <c r="FA84" s="160"/>
      <c r="FB84" s="160"/>
      <c r="FC84" s="160"/>
      <c r="FD84" s="160"/>
      <c r="FE84" s="160"/>
      <c r="FF84" s="160"/>
      <c r="FG84" s="160"/>
      <c r="FH84" s="160"/>
      <c r="FI84" s="160"/>
      <c r="FJ84" s="160"/>
      <c r="FK84" s="160"/>
      <c r="FL84" s="160"/>
      <c r="FM84" s="160"/>
      <c r="FN84" s="160"/>
      <c r="FO84" s="160"/>
      <c r="FP84" s="160"/>
      <c r="FQ84" s="160"/>
      <c r="FR84" s="160"/>
      <c r="FS84" s="160"/>
      <c r="FT84" s="160"/>
      <c r="FU84" s="160"/>
      <c r="FV84" s="160"/>
      <c r="FW84" s="160"/>
      <c r="FX84" s="160"/>
      <c r="FY84" s="160"/>
      <c r="FZ84" s="160"/>
      <c r="GA84" s="160"/>
      <c r="GB84" s="160"/>
      <c r="GC84" s="160"/>
      <c r="GD84" s="160"/>
      <c r="GE84" s="160"/>
      <c r="GF84" s="160"/>
      <c r="GG84" s="160"/>
      <c r="GH84" s="160"/>
      <c r="GI84" s="160"/>
      <c r="GJ84" s="160"/>
      <c r="GK84" s="160"/>
      <c r="GL84" s="160"/>
      <c r="GM84" s="160"/>
      <c r="GN84" s="160"/>
      <c r="GO84" s="160"/>
      <c r="GP84" s="160"/>
      <c r="GQ84" s="160"/>
      <c r="GR84" s="160"/>
      <c r="GS84" s="160"/>
      <c r="GT84" s="160"/>
      <c r="GU84" s="160"/>
      <c r="GV84" s="160"/>
      <c r="GW84" s="160"/>
      <c r="GX84" s="160"/>
      <c r="GY84" s="160"/>
      <c r="GZ84" s="160"/>
      <c r="HA84" s="160"/>
      <c r="HB84" s="160"/>
      <c r="HC84" s="160"/>
      <c r="HD84" s="160"/>
      <c r="HE84" s="160"/>
      <c r="HF84" s="160"/>
      <c r="HG84" s="160"/>
      <c r="HH84" s="160"/>
      <c r="HI84" s="160"/>
      <c r="HJ84" s="160"/>
      <c r="HK84" s="160"/>
      <c r="HL84" s="160"/>
      <c r="HM84" s="160"/>
      <c r="HN84" s="160"/>
      <c r="HO84" s="160"/>
      <c r="HP84" s="160"/>
      <c r="HQ84" s="160"/>
      <c r="HR84" s="160"/>
      <c r="HS84" s="160"/>
      <c r="HT84" s="160"/>
      <c r="HU84" s="160"/>
      <c r="HV84" s="160"/>
      <c r="HW84" s="160"/>
      <c r="HX84" s="160"/>
      <c r="HY84" s="160"/>
      <c r="HZ84" s="160"/>
      <c r="IA84" s="160"/>
      <c r="IB84" s="160"/>
      <c r="IC84" s="160"/>
      <c r="ID84" s="160"/>
      <c r="IE84" s="160"/>
      <c r="IF84" s="160"/>
      <c r="IG84" s="160"/>
      <c r="IH84" s="160"/>
      <c r="II84" s="160"/>
      <c r="IJ84" s="160"/>
      <c r="IK84" s="160"/>
      <c r="IL84" s="160"/>
      <c r="IM84" s="160"/>
      <c r="IN84" s="160"/>
      <c r="IO84" s="160"/>
      <c r="IP84" s="160"/>
      <c r="IQ84" s="160"/>
      <c r="IR84" s="160"/>
      <c r="IS84" s="160"/>
      <c r="IT84" s="160"/>
      <c r="IU84" s="160"/>
      <c r="IV84" s="160"/>
      <c r="IW84" s="160"/>
    </row>
    <row r="85" customFormat="false" ht="12.75" hidden="false" customHeight="false" outlineLevel="0" collapsed="false">
      <c r="H85" s="112" t="n">
        <f aca="false">1-H84</f>
        <v>0.217</v>
      </c>
    </row>
  </sheetData>
  <mergeCells count="19">
    <mergeCell ref="C15:AB15"/>
    <mergeCell ref="C16:AB16"/>
    <mergeCell ref="C17:AB17"/>
    <mergeCell ref="D19:E19"/>
    <mergeCell ref="G19:H19"/>
    <mergeCell ref="J19:K19"/>
    <mergeCell ref="M19:N19"/>
    <mergeCell ref="P19:Q19"/>
    <mergeCell ref="S19:T19"/>
    <mergeCell ref="V19:W19"/>
    <mergeCell ref="Y19:Z19"/>
    <mergeCell ref="D20:E20"/>
    <mergeCell ref="G20:H20"/>
    <mergeCell ref="J20:K20"/>
    <mergeCell ref="M20:N20"/>
    <mergeCell ref="P20:Q20"/>
    <mergeCell ref="S20:T20"/>
    <mergeCell ref="V20:W20"/>
    <mergeCell ref="Y20:Z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2"/>
  <sheetViews>
    <sheetView showFormulas="false" showGridLines="true" showRowColHeaders="true" showZeros="true" rightToLeft="false" tabSelected="false" showOutlineSymbols="true" defaultGridColor="true" view="normal" topLeftCell="A42" colorId="64" zoomScale="75" zoomScaleNormal="75" zoomScalePageLayoutView="100" workbookViewId="0">
      <selection pane="topLeft" activeCell="C72" activeCellId="0" sqref="C72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35.82"/>
    <col collapsed="false" customWidth="true" hidden="false" outlineLevel="0" max="2" min="2" style="1" width="1.82"/>
    <col collapsed="false" customWidth="true" hidden="false" outlineLevel="0" max="15" min="3" style="1" width="11.82"/>
    <col collapsed="false" customWidth="false" hidden="false" outlineLevel="0" max="257" min="16" style="1" width="9.32"/>
  </cols>
  <sheetData>
    <row r="1" customFormat="false" ht="12.75" hidden="false" customHeight="false" outlineLevel="0" collapsed="false">
      <c r="B1" s="162" t="s">
        <v>271</v>
      </c>
      <c r="C1" s="163" t="s">
        <v>272</v>
      </c>
      <c r="D1" s="164"/>
      <c r="E1" s="165" t="s">
        <v>273</v>
      </c>
      <c r="F1" s="166" t="s">
        <v>274</v>
      </c>
    </row>
    <row r="2" customFormat="false" ht="12.75" hidden="false" customHeight="false" outlineLevel="0" collapsed="false">
      <c r="B2" s="162" t="s">
        <v>275</v>
      </c>
      <c r="C2" s="163"/>
      <c r="D2" s="164"/>
      <c r="E2" s="1" t="s">
        <v>276</v>
      </c>
    </row>
    <row r="3" customFormat="false" ht="12.75" hidden="false" customHeight="false" outlineLevel="0" collapsed="false">
      <c r="B3" s="162" t="s">
        <v>277</v>
      </c>
      <c r="C3" s="163" t="s">
        <v>278</v>
      </c>
      <c r="D3" s="164"/>
    </row>
    <row r="4" customFormat="false" ht="12.75" hidden="false" customHeight="false" outlineLevel="0" collapsed="false">
      <c r="B4" s="162" t="s">
        <v>279</v>
      </c>
      <c r="C4" s="163" t="s">
        <v>280</v>
      </c>
      <c r="D4" s="164"/>
    </row>
    <row r="6" customFormat="false" ht="12.75" hidden="false" customHeight="false" outlineLevel="0" collapsed="false">
      <c r="A6" s="167" t="s">
        <v>25</v>
      </c>
      <c r="C6" s="168" t="n">
        <v>36526</v>
      </c>
      <c r="D6" s="169" t="n">
        <v>36557</v>
      </c>
      <c r="E6" s="169" t="n">
        <v>36586</v>
      </c>
      <c r="F6" s="169" t="n">
        <v>36617</v>
      </c>
      <c r="G6" s="169" t="n">
        <v>36647</v>
      </c>
      <c r="H6" s="169" t="n">
        <v>36678</v>
      </c>
      <c r="I6" s="169" t="n">
        <v>36708</v>
      </c>
      <c r="J6" s="169" t="n">
        <v>36739</v>
      </c>
      <c r="K6" s="169" t="n">
        <v>36770</v>
      </c>
      <c r="L6" s="169" t="n">
        <v>36800</v>
      </c>
      <c r="M6" s="169" t="n">
        <v>36831</v>
      </c>
      <c r="N6" s="170" t="n">
        <v>36861</v>
      </c>
      <c r="O6" s="171"/>
    </row>
    <row r="7" customFormat="false" ht="12.75" hidden="false" customHeight="false" outlineLevel="0" collapsed="false">
      <c r="O7" s="172"/>
    </row>
    <row r="8" customFormat="false" ht="12.75" hidden="false" customHeight="false" outlineLevel="0" collapsed="false">
      <c r="A8" s="1" t="s">
        <v>281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7"/>
      <c r="P8" s="173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2.75" hidden="false" customHeight="false" outlineLevel="0" collapsed="false">
      <c r="A9" s="1" t="s">
        <v>282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7"/>
      <c r="P9" s="173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12.75" hidden="false" customHeight="false" outlineLevel="0" collapsed="false">
      <c r="A10" s="1" t="s">
        <v>283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7"/>
      <c r="P10" s="173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</row>
    <row r="11" customFormat="false" ht="12.75" hidden="false" customHeight="false" outlineLevel="0" collapsed="false">
      <c r="A11" s="1" t="s">
        <v>284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7"/>
      <c r="P11" s="173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</row>
    <row r="12" customFormat="false" ht="12.75" hidden="false" customHeight="false" outlineLevel="0" collapsed="false">
      <c r="A12" s="1" t="s">
        <v>285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7"/>
      <c r="P12" s="173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</row>
    <row r="13" customFormat="false" ht="12.75" hidden="false" customHeight="false" outlineLevel="0" collapsed="false">
      <c r="A13" s="1" t="s">
        <v>286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7"/>
      <c r="P13" s="173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</row>
    <row r="14" customFormat="false" ht="12.75" hidden="false" customHeight="false" outlineLevel="0" collapsed="false">
      <c r="A14" s="1" t="s">
        <v>287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7"/>
      <c r="P14" s="173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12.75" hidden="false" customHeight="false" outlineLevel="0" collapsed="false">
      <c r="A15" s="1" t="s">
        <v>288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7"/>
      <c r="P15" s="173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</row>
    <row r="16" customFormat="false" ht="12.75" hidden="false" customHeight="false" outlineLevel="0" collapsed="false">
      <c r="A16" s="1" t="s">
        <v>289</v>
      </c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7"/>
      <c r="P16" s="173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</row>
    <row r="17" customFormat="false" ht="12.75" hidden="false" customHeight="false" outlineLevel="0" collapsed="false">
      <c r="A17" s="1" t="s">
        <v>290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7"/>
      <c r="P17" s="173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</row>
    <row r="18" customFormat="false" ht="12.75" hidden="false" customHeight="false" outlineLevel="0" collapsed="false">
      <c r="A18" s="1" t="s">
        <v>291</v>
      </c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"/>
      <c r="P18" s="173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</row>
    <row r="19" customFormat="false" ht="12.75" hidden="false" customHeight="false" outlineLevel="0" collapsed="false">
      <c r="A19" s="175" t="s">
        <v>292</v>
      </c>
      <c r="C19" s="176" t="n">
        <f aca="false">SUM(C8:C18)</f>
        <v>0</v>
      </c>
      <c r="D19" s="176" t="n">
        <f aca="false">SUM(D8:D18)</f>
        <v>0</v>
      </c>
      <c r="E19" s="176" t="n">
        <f aca="false">SUM(E8:E18)</f>
        <v>0</v>
      </c>
      <c r="F19" s="176" t="n">
        <f aca="false">SUM(F8:F18)</f>
        <v>0</v>
      </c>
      <c r="G19" s="176" t="n">
        <f aca="false">SUM(G8:G18)</f>
        <v>0</v>
      </c>
      <c r="H19" s="176" t="n">
        <f aca="false">SUM(H8:H18)</f>
        <v>0</v>
      </c>
      <c r="I19" s="176" t="n">
        <f aca="false">SUM(I8:I18)</f>
        <v>0</v>
      </c>
      <c r="J19" s="176" t="n">
        <f aca="false">SUM(J8:J18)</f>
        <v>0</v>
      </c>
      <c r="K19" s="176" t="n">
        <f aca="false">SUM(K8:K18)</f>
        <v>0</v>
      </c>
      <c r="L19" s="176" t="n">
        <f aca="false">SUM(L8:L18)</f>
        <v>0</v>
      </c>
      <c r="M19" s="176" t="n">
        <f aca="false">SUM(M8:M18)</f>
        <v>0</v>
      </c>
      <c r="N19" s="176" t="n">
        <f aca="false">SUM(N8:N18)</f>
        <v>0</v>
      </c>
      <c r="O19" s="17"/>
      <c r="P19" s="173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</row>
    <row r="20" customFormat="false" ht="12.75" hidden="false" customHeight="false" outlineLevel="0" collapsed="false">
      <c r="A20" s="19" t="s">
        <v>293</v>
      </c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7"/>
      <c r="P20" s="173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</row>
    <row r="21" customFormat="false" ht="13.5" hidden="false" customHeight="false" outlineLevel="0" collapsed="false">
      <c r="A21" s="177" t="s">
        <v>43</v>
      </c>
      <c r="C21" s="178" t="n">
        <f aca="false">C19+C20</f>
        <v>0</v>
      </c>
      <c r="D21" s="178" t="n">
        <f aca="false">D19+D20</f>
        <v>0</v>
      </c>
      <c r="E21" s="178" t="n">
        <f aca="false">E19+E20</f>
        <v>0</v>
      </c>
      <c r="F21" s="178" t="n">
        <f aca="false">F19+F20</f>
        <v>0</v>
      </c>
      <c r="G21" s="178" t="n">
        <f aca="false">G19+G20</f>
        <v>0</v>
      </c>
      <c r="H21" s="178" t="n">
        <f aca="false">H19+H20</f>
        <v>0</v>
      </c>
      <c r="I21" s="178" t="n">
        <f aca="false">I19+I20</f>
        <v>0</v>
      </c>
      <c r="J21" s="178" t="n">
        <f aca="false">J19+J20</f>
        <v>0</v>
      </c>
      <c r="K21" s="178" t="n">
        <f aca="false">K19+K20</f>
        <v>0</v>
      </c>
      <c r="L21" s="178" t="n">
        <f aca="false">L19+L20</f>
        <v>0</v>
      </c>
      <c r="M21" s="178" t="n">
        <f aca="false">M19+M20</f>
        <v>0</v>
      </c>
      <c r="N21" s="178" t="n">
        <f aca="false">N19+N20</f>
        <v>0</v>
      </c>
      <c r="O21" s="17"/>
      <c r="P21" s="179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14.25" hidden="false" customHeight="false" outlineLevel="0" collapsed="false">
      <c r="A22" s="17"/>
      <c r="B22" s="177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79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</row>
    <row r="24" customFormat="false" ht="12.75" hidden="false" customHeight="false" outlineLevel="0" collapsed="false">
      <c r="A24" s="167" t="s">
        <v>46</v>
      </c>
      <c r="C24" s="168" t="n">
        <v>36526</v>
      </c>
      <c r="D24" s="169" t="n">
        <v>36557</v>
      </c>
      <c r="E24" s="169" t="n">
        <v>36586</v>
      </c>
      <c r="F24" s="169" t="n">
        <v>36617</v>
      </c>
      <c r="G24" s="169" t="n">
        <v>36647</v>
      </c>
      <c r="H24" s="169" t="n">
        <v>36678</v>
      </c>
      <c r="I24" s="169" t="n">
        <v>36708</v>
      </c>
      <c r="J24" s="169" t="n">
        <v>36739</v>
      </c>
      <c r="K24" s="169" t="n">
        <v>36770</v>
      </c>
      <c r="L24" s="169" t="n">
        <v>36800</v>
      </c>
      <c r="M24" s="169" t="n">
        <v>36831</v>
      </c>
      <c r="N24" s="169" t="n">
        <v>36861</v>
      </c>
      <c r="O24" s="170" t="s">
        <v>269</v>
      </c>
      <c r="P24" s="181"/>
      <c r="Q24" s="181"/>
      <c r="R24" s="181"/>
      <c r="S24" s="181"/>
      <c r="T24" s="181"/>
      <c r="U24" s="181"/>
    </row>
    <row r="25" customFormat="false" ht="12.75" hidden="false" customHeight="false" outlineLevel="0" collapsed="false"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</row>
    <row r="26" customFormat="false" ht="13.5" hidden="false" customHeight="false" outlineLevel="0" collapsed="false">
      <c r="A26" s="1" t="s">
        <v>50</v>
      </c>
      <c r="C26" s="182" t="n">
        <v>404299</v>
      </c>
      <c r="D26" s="182" t="n">
        <v>404299</v>
      </c>
      <c r="E26" s="182" t="n">
        <v>404299</v>
      </c>
      <c r="F26" s="182" t="n">
        <v>404299</v>
      </c>
      <c r="G26" s="182" t="n">
        <v>404299</v>
      </c>
      <c r="H26" s="182" t="n">
        <v>404299</v>
      </c>
      <c r="I26" s="182" t="n">
        <v>404299</v>
      </c>
      <c r="J26" s="182" t="n">
        <v>404299</v>
      </c>
      <c r="K26" s="182" t="n">
        <v>404299</v>
      </c>
      <c r="L26" s="182" t="n">
        <v>404299</v>
      </c>
      <c r="M26" s="182" t="n">
        <v>404299</v>
      </c>
      <c r="N26" s="182" t="n">
        <v>404299</v>
      </c>
      <c r="O26" s="183" t="n">
        <f aca="false">SUM(C26:N26)</f>
        <v>4851588</v>
      </c>
    </row>
    <row r="27" customFormat="false" ht="13.5" hidden="false" customHeight="false" outlineLevel="0" collapsed="false">
      <c r="A27" s="1" t="s">
        <v>51</v>
      </c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3" t="n">
        <f aca="false">SUM(C27:N27)</f>
        <v>0</v>
      </c>
    </row>
    <row r="28" customFormat="false" ht="13.5" hidden="false" customHeight="false" outlineLevel="0" collapsed="false">
      <c r="A28" s="175" t="s">
        <v>52</v>
      </c>
      <c r="B28" s="184"/>
      <c r="C28" s="185" t="n">
        <f aca="false">SUM(C26:C27)</f>
        <v>404299</v>
      </c>
      <c r="D28" s="185" t="n">
        <f aca="false">SUM(D26:D27)</f>
        <v>404299</v>
      </c>
      <c r="E28" s="185" t="n">
        <f aca="false">SUM(E26:E27)</f>
        <v>404299</v>
      </c>
      <c r="F28" s="185" t="n">
        <f aca="false">SUM(F26:F27)</f>
        <v>404299</v>
      </c>
      <c r="G28" s="185" t="n">
        <f aca="false">SUM(G26:G27)</f>
        <v>404299</v>
      </c>
      <c r="H28" s="185" t="n">
        <f aca="false">SUM(H26:H27)</f>
        <v>404299</v>
      </c>
      <c r="I28" s="185" t="n">
        <f aca="false">SUM(I26:I27)</f>
        <v>404299</v>
      </c>
      <c r="J28" s="185" t="n">
        <f aca="false">SUM(J26:J27)</f>
        <v>404299</v>
      </c>
      <c r="K28" s="185" t="n">
        <f aca="false">SUM(K26:K27)</f>
        <v>404299</v>
      </c>
      <c r="L28" s="185" t="n">
        <f aca="false">SUM(L26:L27)</f>
        <v>404299</v>
      </c>
      <c r="M28" s="185" t="n">
        <f aca="false">SUM(M26:M27)</f>
        <v>404299</v>
      </c>
      <c r="N28" s="185" t="n">
        <f aca="false">SUM(N26:N27)</f>
        <v>404299</v>
      </c>
      <c r="O28" s="185" t="n">
        <f aca="false">SUM(C28:N28)</f>
        <v>4851588</v>
      </c>
    </row>
    <row r="29" customFormat="false" ht="13.5" hidden="false" customHeight="false" outlineLevel="0" collapsed="false">
      <c r="A29" s="186" t="s">
        <v>54</v>
      </c>
      <c r="B29" s="184"/>
      <c r="C29" s="183" t="n">
        <v>49064</v>
      </c>
      <c r="D29" s="183" t="n">
        <v>49064</v>
      </c>
      <c r="E29" s="183" t="n">
        <v>49064</v>
      </c>
      <c r="F29" s="183" t="n">
        <v>49064</v>
      </c>
      <c r="G29" s="183" t="n">
        <v>49064</v>
      </c>
      <c r="H29" s="183" t="n">
        <v>49064</v>
      </c>
      <c r="I29" s="183" t="n">
        <v>49064</v>
      </c>
      <c r="J29" s="183" t="n">
        <v>49064</v>
      </c>
      <c r="K29" s="183" t="n">
        <v>49064</v>
      </c>
      <c r="L29" s="183" t="n">
        <v>49064</v>
      </c>
      <c r="M29" s="183" t="n">
        <v>49064</v>
      </c>
      <c r="N29" s="183" t="n">
        <v>49064</v>
      </c>
      <c r="O29" s="183" t="n">
        <f aca="false">SUM(C29:N29)</f>
        <v>588768</v>
      </c>
    </row>
    <row r="30" customFormat="false" ht="13.5" hidden="false" customHeight="false" outlineLevel="0" collapsed="false">
      <c r="A30" s="184" t="s">
        <v>56</v>
      </c>
      <c r="B30" s="184"/>
      <c r="C30" s="183" t="n">
        <v>25507</v>
      </c>
      <c r="D30" s="183" t="n">
        <v>25507</v>
      </c>
      <c r="E30" s="183" t="n">
        <v>25507</v>
      </c>
      <c r="F30" s="183" t="n">
        <v>25507</v>
      </c>
      <c r="G30" s="183" t="n">
        <v>25507</v>
      </c>
      <c r="H30" s="183" t="n">
        <v>25507</v>
      </c>
      <c r="I30" s="183" t="n">
        <v>25507</v>
      </c>
      <c r="J30" s="183" t="n">
        <v>25507</v>
      </c>
      <c r="K30" s="183" t="n">
        <v>11287</v>
      </c>
      <c r="L30" s="183" t="n">
        <v>11287</v>
      </c>
      <c r="M30" s="183" t="n">
        <v>11287</v>
      </c>
      <c r="N30" s="183" t="n">
        <v>11287</v>
      </c>
      <c r="O30" s="183" t="n">
        <f aca="false">SUM(C30:N30)</f>
        <v>249204</v>
      </c>
    </row>
    <row r="31" customFormat="false" ht="13.5" hidden="false" customHeight="false" outlineLevel="0" collapsed="false">
      <c r="A31" s="187" t="s">
        <v>57</v>
      </c>
      <c r="B31" s="184"/>
      <c r="C31" s="185" t="n">
        <f aca="false">SUM(C29:C30)</f>
        <v>74571</v>
      </c>
      <c r="D31" s="185" t="n">
        <f aca="false">SUM(D29:D30)</f>
        <v>74571</v>
      </c>
      <c r="E31" s="185" t="n">
        <f aca="false">SUM(E29:E30)</f>
        <v>74571</v>
      </c>
      <c r="F31" s="185" t="n">
        <f aca="false">SUM(F29:F30)</f>
        <v>74571</v>
      </c>
      <c r="G31" s="185" t="n">
        <f aca="false">SUM(G29:G30)</f>
        <v>74571</v>
      </c>
      <c r="H31" s="185" t="n">
        <f aca="false">SUM(H29:H30)</f>
        <v>74571</v>
      </c>
      <c r="I31" s="185" t="n">
        <f aca="false">SUM(I29:I30)</f>
        <v>74571</v>
      </c>
      <c r="J31" s="185" t="n">
        <f aca="false">SUM(J29:J30)</f>
        <v>74571</v>
      </c>
      <c r="K31" s="185" t="n">
        <f aca="false">SUM(K29:K30)</f>
        <v>60351</v>
      </c>
      <c r="L31" s="185" t="n">
        <f aca="false">SUM(L29:L30)</f>
        <v>60351</v>
      </c>
      <c r="M31" s="185" t="n">
        <f aca="false">SUM(M29:M30)</f>
        <v>60351</v>
      </c>
      <c r="N31" s="185" t="n">
        <f aca="false">SUM(N29:N30)</f>
        <v>60351</v>
      </c>
      <c r="O31" s="185" t="n">
        <f aca="false">SUM(C31:N31)</f>
        <v>837972</v>
      </c>
    </row>
    <row r="32" customFormat="false" ht="13.5" hidden="false" customHeight="false" outlineLevel="0" collapsed="false">
      <c r="A32" s="184" t="s">
        <v>59</v>
      </c>
      <c r="B32" s="184"/>
      <c r="C32" s="182" t="n">
        <v>1250</v>
      </c>
      <c r="D32" s="182" t="n">
        <v>1250</v>
      </c>
      <c r="E32" s="182" t="n">
        <v>1250</v>
      </c>
      <c r="F32" s="182" t="n">
        <v>1250</v>
      </c>
      <c r="G32" s="182" t="n">
        <v>1250</v>
      </c>
      <c r="H32" s="182" t="n">
        <v>1250</v>
      </c>
      <c r="I32" s="182" t="n">
        <v>1250</v>
      </c>
      <c r="J32" s="182" t="n">
        <v>1250</v>
      </c>
      <c r="K32" s="182" t="n">
        <v>1250</v>
      </c>
      <c r="L32" s="182" t="n">
        <v>1250</v>
      </c>
      <c r="M32" s="182" t="n">
        <v>1250</v>
      </c>
      <c r="N32" s="182" t="n">
        <v>1250</v>
      </c>
      <c r="O32" s="183" t="n">
        <f aca="false">SUM(C32:N32)</f>
        <v>15000</v>
      </c>
    </row>
    <row r="33" customFormat="false" ht="13.5" hidden="false" customHeight="false" outlineLevel="0" collapsed="false">
      <c r="A33" s="184" t="s">
        <v>61</v>
      </c>
      <c r="B33" s="184"/>
      <c r="C33" s="182" t="n">
        <f aca="false">167+86</f>
        <v>253</v>
      </c>
      <c r="D33" s="182" t="n">
        <f aca="false">167+86</f>
        <v>253</v>
      </c>
      <c r="E33" s="182" t="n">
        <f aca="false">167+86</f>
        <v>253</v>
      </c>
      <c r="F33" s="182" t="n">
        <f aca="false">167+86</f>
        <v>253</v>
      </c>
      <c r="G33" s="182" t="n">
        <f aca="false">167+86</f>
        <v>253</v>
      </c>
      <c r="H33" s="182" t="n">
        <f aca="false">167+86</f>
        <v>253</v>
      </c>
      <c r="I33" s="182" t="n">
        <f aca="false">167+86</f>
        <v>253</v>
      </c>
      <c r="J33" s="182" t="n">
        <f aca="false">167+86</f>
        <v>253</v>
      </c>
      <c r="K33" s="182" t="n">
        <f aca="false">167+86</f>
        <v>253</v>
      </c>
      <c r="L33" s="182" t="n">
        <f aca="false">167+86</f>
        <v>253</v>
      </c>
      <c r="M33" s="182" t="n">
        <f aca="false">167+86</f>
        <v>253</v>
      </c>
      <c r="N33" s="182" t="n">
        <f aca="false">167+86</f>
        <v>253</v>
      </c>
      <c r="O33" s="183" t="n">
        <f aca="false">SUM(C33:N33)</f>
        <v>3036</v>
      </c>
    </row>
    <row r="34" customFormat="false" ht="13.5" hidden="false" customHeight="false" outlineLevel="0" collapsed="false">
      <c r="A34" s="184" t="s">
        <v>62</v>
      </c>
      <c r="B34" s="184"/>
      <c r="C34" s="182" t="n">
        <v>3863</v>
      </c>
      <c r="D34" s="182" t="n">
        <v>3863</v>
      </c>
      <c r="E34" s="182" t="n">
        <v>3863</v>
      </c>
      <c r="F34" s="182" t="n">
        <v>3863</v>
      </c>
      <c r="G34" s="182" t="n">
        <v>3863</v>
      </c>
      <c r="H34" s="182" t="n">
        <v>3863</v>
      </c>
      <c r="I34" s="182" t="n">
        <v>3863</v>
      </c>
      <c r="J34" s="182" t="n">
        <v>3863</v>
      </c>
      <c r="K34" s="182" t="n">
        <v>3863</v>
      </c>
      <c r="L34" s="182" t="n">
        <v>3863</v>
      </c>
      <c r="M34" s="182" t="n">
        <v>3863</v>
      </c>
      <c r="N34" s="182" t="n">
        <v>3863</v>
      </c>
      <c r="O34" s="183" t="n">
        <f aca="false">SUM(C34:N34)</f>
        <v>46356</v>
      </c>
    </row>
    <row r="35" customFormat="false" ht="13.5" hidden="false" customHeight="false" outlineLevel="0" collapsed="false">
      <c r="A35" s="184" t="s">
        <v>64</v>
      </c>
      <c r="B35" s="184"/>
      <c r="C35" s="182" t="n">
        <v>333</v>
      </c>
      <c r="D35" s="182" t="n">
        <v>333</v>
      </c>
      <c r="E35" s="182" t="n">
        <v>333</v>
      </c>
      <c r="F35" s="182" t="n">
        <v>333</v>
      </c>
      <c r="G35" s="182" t="n">
        <v>333</v>
      </c>
      <c r="H35" s="182" t="n">
        <v>333</v>
      </c>
      <c r="I35" s="182" t="n">
        <v>333</v>
      </c>
      <c r="J35" s="182" t="n">
        <v>333</v>
      </c>
      <c r="K35" s="182" t="n">
        <v>333</v>
      </c>
      <c r="L35" s="182" t="n">
        <v>333</v>
      </c>
      <c r="M35" s="182" t="n">
        <v>333</v>
      </c>
      <c r="N35" s="182" t="n">
        <v>333</v>
      </c>
      <c r="O35" s="183" t="n">
        <f aca="false">SUM(C35:N35)</f>
        <v>3996</v>
      </c>
    </row>
    <row r="36" customFormat="false" ht="13.5" hidden="false" customHeight="false" outlineLevel="0" collapsed="false">
      <c r="A36" s="184" t="s">
        <v>66</v>
      </c>
      <c r="B36" s="184"/>
      <c r="C36" s="182" t="n">
        <v>13333</v>
      </c>
      <c r="D36" s="182" t="n">
        <v>13333</v>
      </c>
      <c r="E36" s="182" t="n">
        <v>13333</v>
      </c>
      <c r="F36" s="182" t="n">
        <v>13333</v>
      </c>
      <c r="G36" s="182" t="n">
        <v>13333</v>
      </c>
      <c r="H36" s="182" t="n">
        <v>13333</v>
      </c>
      <c r="I36" s="182" t="n">
        <v>13333</v>
      </c>
      <c r="J36" s="182" t="n">
        <v>13333</v>
      </c>
      <c r="K36" s="182" t="n">
        <v>13333</v>
      </c>
      <c r="L36" s="182" t="n">
        <v>13333</v>
      </c>
      <c r="M36" s="182" t="n">
        <v>13333</v>
      </c>
      <c r="N36" s="182" t="n">
        <v>13333</v>
      </c>
      <c r="O36" s="183" t="n">
        <f aca="false">SUM(C36:N36)</f>
        <v>159996</v>
      </c>
    </row>
    <row r="37" customFormat="false" ht="13.5" hidden="false" customHeight="false" outlineLevel="0" collapsed="false">
      <c r="A37" s="184" t="s">
        <v>68</v>
      </c>
      <c r="B37" s="184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3" t="n">
        <f aca="false">SUM(C37:N37)</f>
        <v>0</v>
      </c>
    </row>
    <row r="38" customFormat="false" ht="13.5" hidden="false" customHeight="false" outlineLevel="0" collapsed="false">
      <c r="A38" s="184" t="s">
        <v>70</v>
      </c>
      <c r="B38" s="184"/>
      <c r="C38" s="182" t="n">
        <v>2500</v>
      </c>
      <c r="D38" s="182" t="n">
        <v>2500</v>
      </c>
      <c r="E38" s="182" t="n">
        <v>2500</v>
      </c>
      <c r="F38" s="182" t="n">
        <v>2500</v>
      </c>
      <c r="G38" s="182" t="n">
        <v>2500</v>
      </c>
      <c r="H38" s="182" t="n">
        <v>2500</v>
      </c>
      <c r="I38" s="182" t="n">
        <v>2500</v>
      </c>
      <c r="J38" s="182" t="n">
        <v>2500</v>
      </c>
      <c r="K38" s="182" t="n">
        <v>2500</v>
      </c>
      <c r="L38" s="182" t="n">
        <v>2500</v>
      </c>
      <c r="M38" s="182" t="n">
        <v>2500</v>
      </c>
      <c r="N38" s="182" t="n">
        <v>2500</v>
      </c>
      <c r="O38" s="183" t="n">
        <f aca="false">SUM(C38:N38)</f>
        <v>30000</v>
      </c>
    </row>
    <row r="39" customFormat="false" ht="13.5" hidden="false" customHeight="false" outlineLevel="0" collapsed="false">
      <c r="A39" s="187" t="s">
        <v>71</v>
      </c>
      <c r="B39" s="184"/>
      <c r="C39" s="185" t="n">
        <f aca="false">SUM(C32:C38)</f>
        <v>21532</v>
      </c>
      <c r="D39" s="185" t="n">
        <f aca="false">SUM(D32:D38)</f>
        <v>21532</v>
      </c>
      <c r="E39" s="185" t="n">
        <f aca="false">SUM(E32:E38)</f>
        <v>21532</v>
      </c>
      <c r="F39" s="185" t="n">
        <f aca="false">SUM(F32:F38)</f>
        <v>21532</v>
      </c>
      <c r="G39" s="185" t="n">
        <f aca="false">SUM(G32:G38)</f>
        <v>21532</v>
      </c>
      <c r="H39" s="185" t="n">
        <f aca="false">SUM(H32:H38)</f>
        <v>21532</v>
      </c>
      <c r="I39" s="185" t="n">
        <f aca="false">SUM(I32:I38)</f>
        <v>21532</v>
      </c>
      <c r="J39" s="185" t="n">
        <f aca="false">SUM(J32:J38)</f>
        <v>21532</v>
      </c>
      <c r="K39" s="185" t="n">
        <f aca="false">SUM(K32:K38)</f>
        <v>21532</v>
      </c>
      <c r="L39" s="185" t="n">
        <f aca="false">SUM(L32:L38)</f>
        <v>21532</v>
      </c>
      <c r="M39" s="185" t="n">
        <f aca="false">SUM(M32:M38)</f>
        <v>21532</v>
      </c>
      <c r="N39" s="185" t="n">
        <f aca="false">SUM(N32:N38)</f>
        <v>21532</v>
      </c>
      <c r="O39" s="185" t="n">
        <f aca="false">SUM(C39:N39)</f>
        <v>258384</v>
      </c>
    </row>
    <row r="40" customFormat="false" ht="13.5" hidden="false" customHeight="false" outlineLevel="0" collapsed="false">
      <c r="A40" s="184" t="s">
        <v>72</v>
      </c>
      <c r="B40" s="184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3" t="n">
        <f aca="false">SUM(C40:N40)</f>
        <v>0</v>
      </c>
    </row>
    <row r="41" customFormat="false" ht="13.5" hidden="false" customHeight="false" outlineLevel="0" collapsed="false">
      <c r="A41" s="184" t="s">
        <v>74</v>
      </c>
      <c r="B41" s="184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3" t="n">
        <f aca="false">SUM(C41:N41)</f>
        <v>0</v>
      </c>
    </row>
    <row r="42" customFormat="false" ht="13.5" hidden="false" customHeight="false" outlineLevel="0" collapsed="false">
      <c r="A42" s="184" t="s">
        <v>75</v>
      </c>
      <c r="B42" s="184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3" t="n">
        <f aca="false">SUM(C42:N42)</f>
        <v>0</v>
      </c>
    </row>
    <row r="43" customFormat="false" ht="13.5" hidden="false" customHeight="false" outlineLevel="0" collapsed="false">
      <c r="A43" s="184" t="s">
        <v>76</v>
      </c>
      <c r="B43" s="184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3" t="n">
        <f aca="false">SUM(C43:N43)</f>
        <v>0</v>
      </c>
    </row>
    <row r="44" customFormat="false" ht="13.5" hidden="false" customHeight="false" outlineLevel="0" collapsed="false">
      <c r="A44" s="184" t="s">
        <v>77</v>
      </c>
      <c r="B44" s="184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3" t="n">
        <f aca="false">SUM(C44:N44)</f>
        <v>0</v>
      </c>
    </row>
    <row r="45" customFormat="false" ht="13.5" hidden="false" customHeight="false" outlineLevel="0" collapsed="false">
      <c r="A45" s="184" t="s">
        <v>78</v>
      </c>
      <c r="B45" s="184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3" t="n">
        <f aca="false">SUM(C45:N45)</f>
        <v>0</v>
      </c>
    </row>
    <row r="46" customFormat="false" ht="13.5" hidden="false" customHeight="false" outlineLevel="0" collapsed="false">
      <c r="A46" s="187" t="s">
        <v>79</v>
      </c>
      <c r="B46" s="184"/>
      <c r="C46" s="185" t="n">
        <f aca="false">SUM(C40:C45)</f>
        <v>0</v>
      </c>
      <c r="D46" s="185" t="n">
        <f aca="false">SUM(D40:D45)</f>
        <v>0</v>
      </c>
      <c r="E46" s="185" t="n">
        <f aca="false">SUM(E40:E45)</f>
        <v>0</v>
      </c>
      <c r="F46" s="185" t="n">
        <f aca="false">SUM(F40:F45)</f>
        <v>0</v>
      </c>
      <c r="G46" s="185" t="n">
        <f aca="false">SUM(G40:G45)</f>
        <v>0</v>
      </c>
      <c r="H46" s="185" t="n">
        <f aca="false">SUM(H40:H45)</f>
        <v>0</v>
      </c>
      <c r="I46" s="185" t="n">
        <f aca="false">SUM(I40:I45)</f>
        <v>0</v>
      </c>
      <c r="J46" s="185" t="n">
        <f aca="false">SUM(J40:J45)</f>
        <v>0</v>
      </c>
      <c r="K46" s="185" t="n">
        <f aca="false">SUM(K40:K45)</f>
        <v>0</v>
      </c>
      <c r="L46" s="185" t="n">
        <f aca="false">SUM(L40:L45)</f>
        <v>0</v>
      </c>
      <c r="M46" s="185" t="n">
        <f aca="false">SUM(M40:M45)</f>
        <v>0</v>
      </c>
      <c r="N46" s="185" t="n">
        <f aca="false">SUM(N40:N45)</f>
        <v>0</v>
      </c>
      <c r="O46" s="185" t="n">
        <f aca="false">SUM(C46:N46)</f>
        <v>0</v>
      </c>
    </row>
    <row r="47" customFormat="false" ht="13.5" hidden="false" customHeight="false" outlineLevel="0" collapsed="false">
      <c r="A47" s="184" t="s">
        <v>81</v>
      </c>
      <c r="B47" s="184"/>
      <c r="C47" s="182" t="n">
        <v>10258</v>
      </c>
      <c r="D47" s="182" t="n">
        <v>10258</v>
      </c>
      <c r="E47" s="182" t="n">
        <v>10258</v>
      </c>
      <c r="F47" s="182" t="n">
        <v>10258</v>
      </c>
      <c r="G47" s="182" t="n">
        <v>10258</v>
      </c>
      <c r="H47" s="182" t="n">
        <v>10258</v>
      </c>
      <c r="I47" s="182" t="n">
        <v>10258</v>
      </c>
      <c r="J47" s="182" t="n">
        <v>10258</v>
      </c>
      <c r="K47" s="182" t="n">
        <v>10258</v>
      </c>
      <c r="L47" s="182" t="n">
        <v>10258</v>
      </c>
      <c r="M47" s="182" t="n">
        <v>10258</v>
      </c>
      <c r="N47" s="182" t="n">
        <v>10258</v>
      </c>
      <c r="O47" s="183" t="n">
        <f aca="false">SUM(C47:N47)</f>
        <v>123096</v>
      </c>
    </row>
    <row r="48" customFormat="false" ht="13.5" hidden="false" customHeight="false" outlineLevel="0" collapsed="false">
      <c r="A48" s="184" t="s">
        <v>83</v>
      </c>
      <c r="B48" s="184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3" t="n">
        <f aca="false">SUM(C48:N48)</f>
        <v>0</v>
      </c>
    </row>
    <row r="49" customFormat="false" ht="13.5" hidden="false" customHeight="false" outlineLevel="0" collapsed="false">
      <c r="A49" s="184" t="s">
        <v>84</v>
      </c>
      <c r="B49" s="184"/>
      <c r="C49" s="182" t="n">
        <v>6317</v>
      </c>
      <c r="D49" s="182" t="n">
        <v>6317</v>
      </c>
      <c r="E49" s="182" t="n">
        <v>6317</v>
      </c>
      <c r="F49" s="182" t="n">
        <v>6317</v>
      </c>
      <c r="G49" s="182" t="n">
        <v>6317</v>
      </c>
      <c r="H49" s="182" t="n">
        <v>6317</v>
      </c>
      <c r="I49" s="182" t="n">
        <v>6317</v>
      </c>
      <c r="J49" s="182" t="n">
        <v>6317</v>
      </c>
      <c r="K49" s="182" t="n">
        <v>6317</v>
      </c>
      <c r="L49" s="182" t="n">
        <v>6317</v>
      </c>
      <c r="M49" s="182" t="n">
        <v>6317</v>
      </c>
      <c r="N49" s="182" t="n">
        <v>6317</v>
      </c>
      <c r="O49" s="183" t="n">
        <f aca="false">SUM(C49:N49)</f>
        <v>75804</v>
      </c>
    </row>
    <row r="50" customFormat="false" ht="13.5" hidden="false" customHeight="false" outlineLevel="0" collapsed="false">
      <c r="A50" s="187" t="s">
        <v>85</v>
      </c>
      <c r="B50" s="184"/>
      <c r="C50" s="185" t="n">
        <f aca="false">SUM(C47:C49)</f>
        <v>16575</v>
      </c>
      <c r="D50" s="185" t="n">
        <f aca="false">SUM(D47:D49)</f>
        <v>16575</v>
      </c>
      <c r="E50" s="185" t="n">
        <f aca="false">SUM(E47:E49)</f>
        <v>16575</v>
      </c>
      <c r="F50" s="185" t="n">
        <f aca="false">SUM(F47:F49)</f>
        <v>16575</v>
      </c>
      <c r="G50" s="185" t="n">
        <f aca="false">SUM(G47:G49)</f>
        <v>16575</v>
      </c>
      <c r="H50" s="185" t="n">
        <f aca="false">SUM(H47:H49)</f>
        <v>16575</v>
      </c>
      <c r="I50" s="185" t="n">
        <f aca="false">SUM(I47:I49)</f>
        <v>16575</v>
      </c>
      <c r="J50" s="185" t="n">
        <f aca="false">SUM(J47:J49)</f>
        <v>16575</v>
      </c>
      <c r="K50" s="185" t="n">
        <f aca="false">SUM(K47:K49)</f>
        <v>16575</v>
      </c>
      <c r="L50" s="185" t="n">
        <f aca="false">SUM(L47:L49)</f>
        <v>16575</v>
      </c>
      <c r="M50" s="185" t="n">
        <f aca="false">SUM(M47:M49)</f>
        <v>16575</v>
      </c>
      <c r="N50" s="185" t="n">
        <f aca="false">SUM(N47:N49)</f>
        <v>16575</v>
      </c>
      <c r="O50" s="185" t="n">
        <f aca="false">SUM(C50:N50)</f>
        <v>198900</v>
      </c>
    </row>
    <row r="51" customFormat="false" ht="13.5" hidden="false" customHeight="false" outlineLevel="0" collapsed="false">
      <c r="A51" s="184" t="s">
        <v>87</v>
      </c>
      <c r="B51" s="184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3" t="n">
        <f aca="false">SUM(C51:N51)</f>
        <v>0</v>
      </c>
    </row>
    <row r="52" customFormat="false" ht="13.5" hidden="false" customHeight="false" outlineLevel="0" collapsed="false">
      <c r="A52" s="184" t="s">
        <v>89</v>
      </c>
      <c r="B52" s="184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3" t="n">
        <f aca="false">SUM(C52:N52)</f>
        <v>0</v>
      </c>
    </row>
    <row r="53" customFormat="false" ht="13.5" hidden="false" customHeight="false" outlineLevel="0" collapsed="false">
      <c r="A53" s="184" t="s">
        <v>91</v>
      </c>
      <c r="B53" s="184"/>
      <c r="C53" s="182" t="n">
        <v>7796</v>
      </c>
      <c r="D53" s="182" t="n">
        <v>7796</v>
      </c>
      <c r="E53" s="182" t="n">
        <v>7796</v>
      </c>
      <c r="F53" s="182" t="n">
        <v>7796</v>
      </c>
      <c r="G53" s="182" t="n">
        <v>7796</v>
      </c>
      <c r="H53" s="182" t="n">
        <v>7796</v>
      </c>
      <c r="I53" s="182" t="n">
        <v>7796</v>
      </c>
      <c r="J53" s="182" t="n">
        <v>7796</v>
      </c>
      <c r="K53" s="182" t="n">
        <v>7796</v>
      </c>
      <c r="L53" s="182" t="n">
        <v>7796</v>
      </c>
      <c r="M53" s="182" t="n">
        <v>7796</v>
      </c>
      <c r="N53" s="182" t="n">
        <v>7796</v>
      </c>
      <c r="O53" s="183" t="n">
        <f aca="false">SUM(C53:N53)</f>
        <v>93552</v>
      </c>
    </row>
    <row r="54" customFormat="false" ht="13.5" hidden="false" customHeight="false" outlineLevel="0" collapsed="false">
      <c r="A54" s="184" t="s">
        <v>93</v>
      </c>
      <c r="B54" s="184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3" t="n">
        <f aca="false">SUM(C54:N54)</f>
        <v>0</v>
      </c>
    </row>
    <row r="55" customFormat="false" ht="13.5" hidden="false" customHeight="false" outlineLevel="0" collapsed="false">
      <c r="A55" s="184" t="s">
        <v>94</v>
      </c>
      <c r="B55" s="184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3" t="n">
        <f aca="false">SUM(C55:N55)</f>
        <v>0</v>
      </c>
    </row>
    <row r="56" customFormat="false" ht="13.5" hidden="false" customHeight="false" outlineLevel="0" collapsed="false">
      <c r="A56" s="184" t="s">
        <v>95</v>
      </c>
      <c r="B56" s="184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3" t="n">
        <f aca="false">SUM(C56:N56)</f>
        <v>0</v>
      </c>
    </row>
    <row r="57" customFormat="false" ht="13.5" hidden="false" customHeight="false" outlineLevel="0" collapsed="false">
      <c r="A57" s="184" t="s">
        <v>96</v>
      </c>
      <c r="B57" s="184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3" t="n">
        <f aca="false">SUM(C57:N57)</f>
        <v>0</v>
      </c>
    </row>
    <row r="58" customFormat="false" ht="13.5" hidden="false" customHeight="false" outlineLevel="0" collapsed="false">
      <c r="A58" s="187" t="s">
        <v>97</v>
      </c>
      <c r="B58" s="184"/>
      <c r="C58" s="185" t="n">
        <f aca="false">SUM(C51:C57)</f>
        <v>7796</v>
      </c>
      <c r="D58" s="185" t="n">
        <f aca="false">SUM(D51:D57)</f>
        <v>7796</v>
      </c>
      <c r="E58" s="185" t="n">
        <f aca="false">SUM(E51:E57)</f>
        <v>7796</v>
      </c>
      <c r="F58" s="185" t="n">
        <f aca="false">SUM(F51:F57)</f>
        <v>7796</v>
      </c>
      <c r="G58" s="185" t="n">
        <f aca="false">SUM(G51:G57)</f>
        <v>7796</v>
      </c>
      <c r="H58" s="185" t="n">
        <f aca="false">SUM(H51:H57)</f>
        <v>7796</v>
      </c>
      <c r="I58" s="185" t="n">
        <f aca="false">SUM(I51:I57)</f>
        <v>7796</v>
      </c>
      <c r="J58" s="185" t="n">
        <f aca="false">SUM(J51:J57)</f>
        <v>7796</v>
      </c>
      <c r="K58" s="185" t="n">
        <f aca="false">SUM(K51:K57)</f>
        <v>7796</v>
      </c>
      <c r="L58" s="185" t="n">
        <f aca="false">SUM(L51:L57)</f>
        <v>7796</v>
      </c>
      <c r="M58" s="185" t="n">
        <f aca="false">SUM(M51:M57)</f>
        <v>7796</v>
      </c>
      <c r="N58" s="185" t="n">
        <f aca="false">SUM(N51:N57)</f>
        <v>7796</v>
      </c>
      <c r="O58" s="185" t="n">
        <f aca="false">SUM(C58:N58)</f>
        <v>93552</v>
      </c>
    </row>
    <row r="59" customFormat="false" ht="13.5" hidden="false" customHeight="false" outlineLevel="0" collapsed="false">
      <c r="A59" s="184" t="s">
        <v>99</v>
      </c>
      <c r="B59" s="184"/>
      <c r="C59" s="182" t="n">
        <v>3005</v>
      </c>
      <c r="D59" s="182" t="n">
        <v>3005</v>
      </c>
      <c r="E59" s="182" t="n">
        <v>3005</v>
      </c>
      <c r="F59" s="182" t="n">
        <v>3005</v>
      </c>
      <c r="G59" s="182" t="n">
        <v>3005</v>
      </c>
      <c r="H59" s="182" t="n">
        <v>3005</v>
      </c>
      <c r="I59" s="182" t="n">
        <v>3005</v>
      </c>
      <c r="J59" s="182" t="n">
        <v>3005</v>
      </c>
      <c r="K59" s="182" t="n">
        <v>3005</v>
      </c>
      <c r="L59" s="182" t="n">
        <v>3005</v>
      </c>
      <c r="M59" s="182" t="n">
        <v>3005</v>
      </c>
      <c r="N59" s="182" t="n">
        <v>3005</v>
      </c>
      <c r="O59" s="183" t="n">
        <f aca="false">SUM(C59:N59)</f>
        <v>36060</v>
      </c>
    </row>
    <row r="60" customFormat="false" ht="13.5" hidden="false" customHeight="false" outlineLevel="0" collapsed="false">
      <c r="A60" s="184" t="s">
        <v>101</v>
      </c>
      <c r="B60" s="184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3" t="n">
        <f aca="false">SUM(C60:N60)</f>
        <v>0</v>
      </c>
    </row>
    <row r="61" customFormat="false" ht="13.5" hidden="false" customHeight="false" outlineLevel="0" collapsed="false">
      <c r="A61" s="184" t="s">
        <v>102</v>
      </c>
      <c r="B61" s="184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3" t="n">
        <f aca="false">SUM(C61:N61)</f>
        <v>0</v>
      </c>
    </row>
    <row r="62" customFormat="false" ht="13.5" hidden="false" customHeight="false" outlineLevel="0" collapsed="false">
      <c r="A62" s="184" t="s">
        <v>103</v>
      </c>
      <c r="B62" s="184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3" t="n">
        <f aca="false">SUM(C62:N62)</f>
        <v>0</v>
      </c>
    </row>
    <row r="63" customFormat="false" ht="13.5" hidden="false" customHeight="false" outlineLevel="0" collapsed="false">
      <c r="A63" s="187" t="s">
        <v>104</v>
      </c>
      <c r="B63" s="184"/>
      <c r="C63" s="185" t="n">
        <f aca="false">SUM(C59:C62)</f>
        <v>3005</v>
      </c>
      <c r="D63" s="185" t="n">
        <f aca="false">SUM(D59:D62)</f>
        <v>3005</v>
      </c>
      <c r="E63" s="185" t="n">
        <f aca="false">SUM(E59:E62)</f>
        <v>3005</v>
      </c>
      <c r="F63" s="185" t="n">
        <f aca="false">SUM(F59:F62)</f>
        <v>3005</v>
      </c>
      <c r="G63" s="185" t="n">
        <f aca="false">SUM(G59:G62)</f>
        <v>3005</v>
      </c>
      <c r="H63" s="185" t="n">
        <f aca="false">SUM(H59:H62)</f>
        <v>3005</v>
      </c>
      <c r="I63" s="185" t="n">
        <f aca="false">SUM(I59:I62)</f>
        <v>3005</v>
      </c>
      <c r="J63" s="185" t="n">
        <f aca="false">SUM(J59:J62)</f>
        <v>3005</v>
      </c>
      <c r="K63" s="185" t="n">
        <f aca="false">SUM(K59:K62)</f>
        <v>3005</v>
      </c>
      <c r="L63" s="185" t="n">
        <f aca="false">SUM(L59:L62)</f>
        <v>3005</v>
      </c>
      <c r="M63" s="185" t="n">
        <f aca="false">SUM(M59:M62)</f>
        <v>3005</v>
      </c>
      <c r="N63" s="185" t="n">
        <f aca="false">SUM(N59:N62)</f>
        <v>3005</v>
      </c>
      <c r="O63" s="185" t="n">
        <f aca="false">SUM(C63:N63)</f>
        <v>36060</v>
      </c>
    </row>
    <row r="64" customFormat="false" ht="13.5" hidden="false" customHeight="false" outlineLevel="0" collapsed="false">
      <c r="A64" s="188" t="s">
        <v>106</v>
      </c>
      <c r="B64" s="184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3" t="n">
        <f aca="false">SUM(C64:N64)</f>
        <v>0</v>
      </c>
    </row>
    <row r="65" customFormat="false" ht="13.5" hidden="false" customHeight="false" outlineLevel="0" collapsed="false">
      <c r="A65" s="184" t="s">
        <v>108</v>
      </c>
      <c r="B65" s="184"/>
      <c r="C65" s="182" t="n">
        <v>172</v>
      </c>
      <c r="D65" s="182" t="n">
        <v>172</v>
      </c>
      <c r="E65" s="182" t="n">
        <v>172</v>
      </c>
      <c r="F65" s="182" t="n">
        <v>172</v>
      </c>
      <c r="G65" s="182" t="n">
        <v>172</v>
      </c>
      <c r="H65" s="182" t="n">
        <v>172</v>
      </c>
      <c r="I65" s="182" t="n">
        <v>172</v>
      </c>
      <c r="J65" s="182" t="n">
        <v>172</v>
      </c>
      <c r="K65" s="182" t="n">
        <v>172</v>
      </c>
      <c r="L65" s="182" t="n">
        <v>172</v>
      </c>
      <c r="M65" s="182" t="n">
        <v>172</v>
      </c>
      <c r="N65" s="182" t="n">
        <v>172</v>
      </c>
      <c r="O65" s="183" t="n">
        <f aca="false">SUM(C65:N65)</f>
        <v>2064</v>
      </c>
    </row>
    <row r="66" customFormat="false" ht="13.5" hidden="false" customHeight="false" outlineLevel="0" collapsed="false">
      <c r="A66" s="184" t="s">
        <v>110</v>
      </c>
      <c r="B66" s="184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3" t="n">
        <f aca="false">SUM(C66:N66)</f>
        <v>0</v>
      </c>
    </row>
    <row r="67" customFormat="false" ht="13.5" hidden="false" customHeight="false" outlineLevel="0" collapsed="false">
      <c r="A67" s="187" t="s">
        <v>111</v>
      </c>
      <c r="B67" s="184"/>
      <c r="C67" s="185" t="n">
        <f aca="false">SUM(C65:C66)</f>
        <v>172</v>
      </c>
      <c r="D67" s="185" t="n">
        <f aca="false">SUM(D65:D66)</f>
        <v>172</v>
      </c>
      <c r="E67" s="185" t="n">
        <f aca="false">SUM(E65:E66)</f>
        <v>172</v>
      </c>
      <c r="F67" s="185" t="n">
        <f aca="false">SUM(F65:F66)</f>
        <v>172</v>
      </c>
      <c r="G67" s="185" t="n">
        <f aca="false">SUM(G65:G66)</f>
        <v>172</v>
      </c>
      <c r="H67" s="185" t="n">
        <f aca="false">SUM(H65:H66)</f>
        <v>172</v>
      </c>
      <c r="I67" s="185" t="n">
        <f aca="false">SUM(I65:I66)</f>
        <v>172</v>
      </c>
      <c r="J67" s="185" t="n">
        <f aca="false">SUM(J65:J66)</f>
        <v>172</v>
      </c>
      <c r="K67" s="185" t="n">
        <f aca="false">SUM(K65:K66)</f>
        <v>172</v>
      </c>
      <c r="L67" s="185" t="n">
        <f aca="false">SUM(L65:L66)</f>
        <v>172</v>
      </c>
      <c r="M67" s="185" t="n">
        <f aca="false">SUM(M65:M66)</f>
        <v>172</v>
      </c>
      <c r="N67" s="185" t="n">
        <f aca="false">SUM(N65:N66)</f>
        <v>172</v>
      </c>
      <c r="O67" s="185" t="n">
        <f aca="false">SUM(C67:N67)</f>
        <v>2064</v>
      </c>
    </row>
    <row r="68" customFormat="false" ht="13.5" hidden="false" customHeight="false" outlineLevel="0" collapsed="false">
      <c r="A68" s="184" t="s">
        <v>113</v>
      </c>
      <c r="C68" s="182" t="n">
        <v>6333</v>
      </c>
      <c r="D68" s="182" t="n">
        <v>6333</v>
      </c>
      <c r="E68" s="182" t="n">
        <v>6333</v>
      </c>
      <c r="F68" s="182" t="n">
        <v>6333</v>
      </c>
      <c r="G68" s="182" t="n">
        <v>6333</v>
      </c>
      <c r="H68" s="182" t="n">
        <v>6333</v>
      </c>
      <c r="I68" s="182" t="n">
        <v>6333</v>
      </c>
      <c r="J68" s="182" t="n">
        <v>6333</v>
      </c>
      <c r="K68" s="182" t="n">
        <v>6333</v>
      </c>
      <c r="L68" s="182" t="n">
        <v>6333</v>
      </c>
      <c r="M68" s="182" t="n">
        <v>6333</v>
      </c>
      <c r="N68" s="182" t="n">
        <v>6333</v>
      </c>
      <c r="O68" s="183" t="n">
        <f aca="false">SUM(C68:N68)</f>
        <v>75996</v>
      </c>
    </row>
    <row r="69" customFormat="false" ht="13.5" hidden="false" customHeight="false" outlineLevel="0" collapsed="false">
      <c r="A69" s="184" t="s">
        <v>115</v>
      </c>
      <c r="C69" s="182"/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3" t="n">
        <f aca="false">SUM(C69:N69)</f>
        <v>0</v>
      </c>
    </row>
    <row r="70" customFormat="false" ht="13.5" hidden="false" customHeight="false" outlineLevel="0" collapsed="false">
      <c r="A70" s="184" t="s">
        <v>117</v>
      </c>
      <c r="C70" s="182" t="n">
        <v>24704</v>
      </c>
      <c r="D70" s="182" t="n">
        <v>24704</v>
      </c>
      <c r="E70" s="182" t="n">
        <v>24704</v>
      </c>
      <c r="F70" s="182" t="n">
        <v>24704</v>
      </c>
      <c r="G70" s="182" t="n">
        <v>24704</v>
      </c>
      <c r="H70" s="182" t="n">
        <v>24704</v>
      </c>
      <c r="I70" s="182" t="n">
        <v>24704</v>
      </c>
      <c r="J70" s="182" t="n">
        <v>24704</v>
      </c>
      <c r="K70" s="182" t="n">
        <v>24704</v>
      </c>
      <c r="L70" s="182" t="n">
        <v>24704</v>
      </c>
      <c r="M70" s="182" t="n">
        <v>24704</v>
      </c>
      <c r="N70" s="182" t="n">
        <v>24704</v>
      </c>
      <c r="O70" s="183" t="n">
        <f aca="false">SUM(C70:N70)</f>
        <v>296448</v>
      </c>
    </row>
    <row r="71" customFormat="false" ht="13.5" hidden="false" customHeight="false" outlineLevel="0" collapsed="false">
      <c r="A71" s="184" t="s">
        <v>119</v>
      </c>
      <c r="C71" s="182" t="n">
        <v>16960</v>
      </c>
      <c r="D71" s="182" t="n">
        <v>16960</v>
      </c>
      <c r="E71" s="182" t="n">
        <v>16960</v>
      </c>
      <c r="F71" s="182" t="n">
        <v>16960</v>
      </c>
      <c r="G71" s="182" t="n">
        <v>16960</v>
      </c>
      <c r="H71" s="182" t="n">
        <v>16960</v>
      </c>
      <c r="I71" s="182" t="n">
        <v>16960</v>
      </c>
      <c r="J71" s="182" t="n">
        <v>16960</v>
      </c>
      <c r="K71" s="182" t="n">
        <v>16960</v>
      </c>
      <c r="L71" s="182" t="n">
        <v>16960</v>
      </c>
      <c r="M71" s="182" t="n">
        <v>16960</v>
      </c>
      <c r="N71" s="182" t="n">
        <v>16960</v>
      </c>
      <c r="O71" s="183" t="n">
        <f aca="false">SUM(C71:N71)</f>
        <v>203520</v>
      </c>
    </row>
    <row r="72" customFormat="false" ht="13.5" hidden="false" customHeight="false" outlineLevel="0" collapsed="false">
      <c r="A72" s="184" t="s">
        <v>121</v>
      </c>
      <c r="C72" s="182" t="n">
        <v>15670</v>
      </c>
      <c r="D72" s="182" t="n">
        <v>15670</v>
      </c>
      <c r="E72" s="182" t="n">
        <v>15670</v>
      </c>
      <c r="F72" s="182" t="n">
        <v>15670</v>
      </c>
      <c r="G72" s="182" t="n">
        <v>15670</v>
      </c>
      <c r="H72" s="182" t="n">
        <v>15670</v>
      </c>
      <c r="I72" s="182" t="n">
        <v>15670</v>
      </c>
      <c r="J72" s="182" t="n">
        <v>15670</v>
      </c>
      <c r="K72" s="182" t="n">
        <v>15670</v>
      </c>
      <c r="L72" s="182" t="n">
        <v>15670</v>
      </c>
      <c r="M72" s="182" t="n">
        <v>15670</v>
      </c>
      <c r="N72" s="182" t="n">
        <v>15670</v>
      </c>
      <c r="O72" s="183" t="n">
        <f aca="false">SUM(C72:N72)</f>
        <v>188040</v>
      </c>
    </row>
    <row r="73" customFormat="false" ht="13.5" hidden="false" customHeight="false" outlineLevel="0" collapsed="false">
      <c r="A73" s="187" t="s">
        <v>122</v>
      </c>
      <c r="C73" s="185" t="n">
        <f aca="false">C28+C31+C39+C46+C50+C58+C63+C64+C67+SUM(C68:C72)</f>
        <v>591617</v>
      </c>
      <c r="D73" s="185" t="n">
        <f aca="false">D28+D31+D39+D46+D50+D58+D63+D64+D67+SUM(D68:D72)</f>
        <v>591617</v>
      </c>
      <c r="E73" s="185" t="n">
        <f aca="false">E28+E31+E39+E46+E50+E58+E63+E64+E67+SUM(E68:E72)</f>
        <v>591617</v>
      </c>
      <c r="F73" s="185" t="n">
        <f aca="false">F28+F31+F39+F46+F50+F58+F63+F64+F67+SUM(F68:F72)</f>
        <v>591617</v>
      </c>
      <c r="G73" s="185" t="n">
        <f aca="false">G28+G31+G39+G46+G50+G58+G63+G64+G67+SUM(G68:G72)</f>
        <v>591617</v>
      </c>
      <c r="H73" s="185" t="n">
        <f aca="false">H28+H31+H39+H46+H50+H58+H63+H64+H67+SUM(H68:H72)</f>
        <v>591617</v>
      </c>
      <c r="I73" s="185" t="n">
        <f aca="false">I28+I31+I39+I46+I50+I58+I63+I64+I67+SUM(I68:I72)</f>
        <v>591617</v>
      </c>
      <c r="J73" s="185" t="n">
        <f aca="false">J28+J31+J39+J46+J50+J58+J63+J64+J67+SUM(J68:J72)</f>
        <v>591617</v>
      </c>
      <c r="K73" s="185" t="n">
        <f aca="false">K28+K31+K39+K46+K50+K58+K63+K64+K67+SUM(K68:K72)</f>
        <v>577397</v>
      </c>
      <c r="L73" s="185" t="n">
        <f aca="false">L28+L31+L39+L46+L50+L58+L63+L64+L67+SUM(L68:L72)</f>
        <v>577397</v>
      </c>
      <c r="M73" s="185" t="n">
        <f aca="false">M28+M31+M39+M46+M50+M58+M63+M64+M67+SUM(M68:M72)</f>
        <v>577397</v>
      </c>
      <c r="N73" s="185" t="n">
        <f aca="false">N28+N31+N39+N46+N50+N58+N63+N64+N67+SUM(N68:N72)</f>
        <v>577397</v>
      </c>
      <c r="O73" s="185" t="n">
        <f aca="false">SUM(C73:N73)</f>
        <v>7042524</v>
      </c>
    </row>
    <row r="74" customFormat="false" ht="13.5" hidden="false" customHeight="false" outlineLevel="0" collapsed="false">
      <c r="A74" s="184" t="s">
        <v>124</v>
      </c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3" t="n">
        <f aca="false">SUM(C74:N74)</f>
        <v>0</v>
      </c>
    </row>
    <row r="75" customFormat="false" ht="13.5" hidden="false" customHeight="false" outlineLevel="0" collapsed="false">
      <c r="A75" s="184" t="s">
        <v>126</v>
      </c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3" t="n">
        <f aca="false">SUM(C75:N75)</f>
        <v>0</v>
      </c>
    </row>
    <row r="76" customFormat="false" ht="13.5" hidden="false" customHeight="false" outlineLevel="0" collapsed="false">
      <c r="A76" s="187" t="s">
        <v>294</v>
      </c>
      <c r="C76" s="185" t="n">
        <f aca="false">SUM(C74:C75)</f>
        <v>0</v>
      </c>
      <c r="D76" s="185" t="n">
        <f aca="false">SUM(D74:D75)</f>
        <v>0</v>
      </c>
      <c r="E76" s="185" t="n">
        <f aca="false">SUM(E74:E75)</f>
        <v>0</v>
      </c>
      <c r="F76" s="185" t="n">
        <f aca="false">SUM(F74:F75)</f>
        <v>0</v>
      </c>
      <c r="G76" s="185" t="n">
        <f aca="false">SUM(G74:G75)</f>
        <v>0</v>
      </c>
      <c r="H76" s="185" t="n">
        <f aca="false">SUM(H74:H75)</f>
        <v>0</v>
      </c>
      <c r="I76" s="185" t="n">
        <f aca="false">SUM(I74:I75)</f>
        <v>0</v>
      </c>
      <c r="J76" s="185" t="n">
        <f aca="false">SUM(J74:J75)</f>
        <v>0</v>
      </c>
      <c r="K76" s="185" t="n">
        <f aca="false">SUM(K74:K75)</f>
        <v>0</v>
      </c>
      <c r="L76" s="185" t="n">
        <f aca="false">SUM(L74:L75)</f>
        <v>0</v>
      </c>
      <c r="M76" s="185" t="n">
        <f aca="false">SUM(M74:M75)</f>
        <v>0</v>
      </c>
      <c r="N76" s="185" t="n">
        <f aca="false">SUM(N74:N75)</f>
        <v>0</v>
      </c>
      <c r="O76" s="185" t="n">
        <f aca="false">SUM(C76:N76)</f>
        <v>0</v>
      </c>
    </row>
    <row r="77" customFormat="false" ht="12.75" hidden="false" customHeight="true" outlineLevel="0" collapsed="false">
      <c r="A77" s="177" t="s">
        <v>130</v>
      </c>
      <c r="C77" s="189" t="n">
        <f aca="false">C76+C73</f>
        <v>591617</v>
      </c>
      <c r="D77" s="189" t="n">
        <f aca="false">D76+D73</f>
        <v>591617</v>
      </c>
      <c r="E77" s="189" t="n">
        <f aca="false">E76+E73</f>
        <v>591617</v>
      </c>
      <c r="F77" s="189" t="n">
        <f aca="false">F76+F73</f>
        <v>591617</v>
      </c>
      <c r="G77" s="189" t="n">
        <f aca="false">G76+G73</f>
        <v>591617</v>
      </c>
      <c r="H77" s="189" t="n">
        <f aca="false">H76+H73</f>
        <v>591617</v>
      </c>
      <c r="I77" s="189" t="n">
        <f aca="false">I76+I73</f>
        <v>591617</v>
      </c>
      <c r="J77" s="189" t="n">
        <f aca="false">J76+J73</f>
        <v>591617</v>
      </c>
      <c r="K77" s="189" t="n">
        <f aca="false">K76+K73</f>
        <v>577397</v>
      </c>
      <c r="L77" s="189" t="n">
        <f aca="false">L76+L73</f>
        <v>577397</v>
      </c>
      <c r="M77" s="189" t="n">
        <f aca="false">M76+M73</f>
        <v>577397</v>
      </c>
      <c r="N77" s="189" t="n">
        <f aca="false">N76+N73</f>
        <v>577397</v>
      </c>
      <c r="O77" s="189" t="n">
        <f aca="false">O76+O73</f>
        <v>7042524</v>
      </c>
    </row>
    <row r="78" customFormat="false" ht="14.25" hidden="false" customHeight="false" outlineLevel="0" collapsed="false">
      <c r="A78" s="188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</row>
    <row r="79" customFormat="false" ht="12.75" hidden="false" customHeight="false" outlineLevel="0" collapsed="false">
      <c r="A79" s="188"/>
    </row>
    <row r="80" customFormat="false" ht="12.75" hidden="false" customHeight="false" outlineLevel="0" collapsed="false">
      <c r="A80" s="191" t="str">
        <f aca="true">CELL("FILENAME")</f>
        <v>'file:///mnt/12tb/@roms/datasets/enron/EDRM Enron Email Data Set v2 XML/filtered-attachments/xls/Research_2001_budget_as_of_0922.xls'#$2000 Budget</v>
      </c>
    </row>
    <row r="81" customFormat="false" ht="12.75" hidden="false" customHeight="false" outlineLevel="0" collapsed="false">
      <c r="A81" s="188"/>
    </row>
    <row r="82" customFormat="false" ht="12.75" hidden="false" customHeight="false" outlineLevel="0" collapsed="false">
      <c r="A82" s="1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1"/>
  <sheetViews>
    <sheetView showFormulas="false" showGridLines="true" showRowColHeaders="true" showZeros="true" rightToLeft="false" tabSelected="false" showOutlineSymbols="true" defaultGridColor="true" view="normal" topLeftCell="A61" colorId="64" zoomScale="75" zoomScaleNormal="75" zoomScalePageLayoutView="100" workbookViewId="0">
      <selection pane="topLeft" activeCell="D75" activeCellId="0" sqref="D75:O82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17.82"/>
    <col collapsed="false" customWidth="true" hidden="false" outlineLevel="0" max="2" min="2" style="1" width="34.82"/>
    <col collapsed="false" customWidth="true" hidden="false" outlineLevel="0" max="3" min="3" style="1" width="1.82"/>
    <col collapsed="false" customWidth="true" hidden="false" outlineLevel="0" max="16" min="4" style="1" width="11.82"/>
    <col collapsed="false" customWidth="false" hidden="false" outlineLevel="0" max="257" min="17" style="1" width="9.32"/>
  </cols>
  <sheetData>
    <row r="1" customFormat="false" ht="12.75" hidden="false" customHeight="false" outlineLevel="0" collapsed="false">
      <c r="A1" s="17"/>
      <c r="B1" s="17"/>
      <c r="C1" s="18" t="s">
        <v>271</v>
      </c>
      <c r="D1" s="19" t="str">
        <f aca="false">'[2]0264 input'!C1</f>
        <v>413</v>
      </c>
      <c r="E1" s="17"/>
      <c r="F1" s="17"/>
      <c r="G1" s="192"/>
      <c r="H1" s="192" t="s">
        <v>295</v>
      </c>
      <c r="I1" s="193" t="s">
        <v>296</v>
      </c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  <c r="IW1" s="17"/>
    </row>
    <row r="2" customFormat="false" ht="12.75" hidden="false" customHeight="false" outlineLevel="0" collapsed="false">
      <c r="A2" s="17"/>
      <c r="B2" s="17"/>
      <c r="C2" s="18" t="s">
        <v>275</v>
      </c>
      <c r="D2" s="19" t="s">
        <v>297</v>
      </c>
      <c r="E2" s="17"/>
      <c r="F2" s="17"/>
      <c r="G2" s="192"/>
      <c r="H2" s="192" t="s">
        <v>298</v>
      </c>
      <c r="I2" s="17" t="s">
        <v>299</v>
      </c>
      <c r="J2" s="17" t="s">
        <v>300</v>
      </c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</row>
    <row r="3" customFormat="false" ht="12.75" hidden="false" customHeight="false" outlineLevel="0" collapsed="false">
      <c r="A3" s="17"/>
      <c r="B3" s="17"/>
      <c r="C3" s="18" t="s">
        <v>277</v>
      </c>
      <c r="D3" s="19" t="s">
        <v>24</v>
      </c>
      <c r="E3" s="17"/>
      <c r="F3" s="17"/>
      <c r="G3" s="192"/>
      <c r="H3" s="192" t="s">
        <v>301</v>
      </c>
      <c r="I3" s="17" t="s">
        <v>302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</row>
    <row r="4" customFormat="false" ht="12.75" hidden="false" customHeight="false" outlineLevel="0" collapsed="false">
      <c r="A4" s="17"/>
      <c r="B4" s="17"/>
      <c r="C4" s="18" t="s">
        <v>279</v>
      </c>
      <c r="D4" s="19"/>
      <c r="E4" s="17"/>
      <c r="F4" s="17"/>
      <c r="G4" s="17"/>
      <c r="H4" s="192" t="s">
        <v>303</v>
      </c>
      <c r="I4" s="17" t="s">
        <v>304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</row>
    <row r="5" customFormat="false" ht="12.75" hidden="false" customHeight="false" outlineLevel="0" collapsed="false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94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</row>
    <row r="6" customFormat="false" ht="12.75" hidden="false" customHeight="false" outlineLevel="0" collapsed="false">
      <c r="A6" s="17"/>
      <c r="B6" s="167" t="s">
        <v>25</v>
      </c>
      <c r="D6" s="168" t="n">
        <v>36526</v>
      </c>
      <c r="E6" s="169" t="n">
        <v>36557</v>
      </c>
      <c r="F6" s="169" t="n">
        <v>36586</v>
      </c>
      <c r="G6" s="169" t="n">
        <v>36617</v>
      </c>
      <c r="H6" s="169" t="n">
        <v>36647</v>
      </c>
      <c r="I6" s="169" t="n">
        <v>36678</v>
      </c>
      <c r="J6" s="169" t="n">
        <v>36708</v>
      </c>
      <c r="K6" s="169" t="n">
        <v>36739</v>
      </c>
      <c r="L6" s="169" t="n">
        <v>36770</v>
      </c>
      <c r="M6" s="169" t="n">
        <v>36800</v>
      </c>
      <c r="N6" s="169" t="n">
        <v>36831</v>
      </c>
      <c r="O6" s="170" t="n">
        <v>36861</v>
      </c>
      <c r="P6" s="171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2.75" hidden="false" customHeight="false" outlineLevel="0" collapsed="false">
      <c r="A7" s="17"/>
      <c r="P7" s="173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13.5" hidden="false" customHeight="false" outlineLevel="0" collapsed="false">
      <c r="A8" s="19" t="s">
        <v>305</v>
      </c>
      <c r="B8" s="1" t="s">
        <v>306</v>
      </c>
      <c r="D8" s="9"/>
      <c r="E8" s="9"/>
      <c r="F8" s="9"/>
      <c r="G8" s="9"/>
      <c r="H8" s="9"/>
      <c r="I8" s="190"/>
      <c r="J8" s="190"/>
      <c r="K8" s="190"/>
      <c r="L8" s="190"/>
      <c r="M8" s="190"/>
      <c r="N8" s="190"/>
      <c r="O8" s="190"/>
      <c r="P8" s="173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3.5" hidden="false" customHeight="false" outlineLevel="0" collapsed="false">
      <c r="A9" s="19" t="s">
        <v>307</v>
      </c>
      <c r="B9" s="1" t="s">
        <v>308</v>
      </c>
      <c r="D9" s="9"/>
      <c r="E9" s="9"/>
      <c r="F9" s="9"/>
      <c r="G9" s="9"/>
      <c r="H9" s="9"/>
      <c r="I9" s="190"/>
      <c r="J9" s="190"/>
      <c r="K9" s="190"/>
      <c r="L9" s="190"/>
      <c r="M9" s="190"/>
      <c r="N9" s="190"/>
      <c r="O9" s="190"/>
      <c r="P9" s="173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13.5" hidden="false" customHeight="false" outlineLevel="0" collapsed="false">
      <c r="A10" s="19" t="s">
        <v>309</v>
      </c>
      <c r="B10" s="1" t="s">
        <v>310</v>
      </c>
      <c r="D10" s="9"/>
      <c r="E10" s="9"/>
      <c r="F10" s="9"/>
      <c r="G10" s="9"/>
      <c r="H10" s="9"/>
      <c r="I10" s="190"/>
      <c r="J10" s="190"/>
      <c r="K10" s="190"/>
      <c r="L10" s="190"/>
      <c r="M10" s="190"/>
      <c r="N10" s="190"/>
      <c r="O10" s="190"/>
      <c r="P10" s="173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</row>
    <row r="11" customFormat="false" ht="13.5" hidden="false" customHeight="false" outlineLevel="0" collapsed="false">
      <c r="A11" s="195" t="s">
        <v>311</v>
      </c>
      <c r="B11" s="1" t="s">
        <v>312</v>
      </c>
      <c r="D11" s="9"/>
      <c r="E11" s="9"/>
      <c r="F11" s="9"/>
      <c r="G11" s="9"/>
      <c r="H11" s="9"/>
      <c r="I11" s="190"/>
      <c r="J11" s="190"/>
      <c r="K11" s="190"/>
      <c r="L11" s="9"/>
      <c r="M11" s="9"/>
      <c r="N11" s="9"/>
      <c r="O11" s="9"/>
      <c r="P11" s="173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</row>
    <row r="12" customFormat="false" ht="13.5" hidden="false" customHeight="false" outlineLevel="0" collapsed="false">
      <c r="A12" s="195" t="s">
        <v>313</v>
      </c>
      <c r="B12" s="1" t="s">
        <v>314</v>
      </c>
      <c r="D12" s="9"/>
      <c r="E12" s="9"/>
      <c r="F12" s="9"/>
      <c r="G12" s="9"/>
      <c r="H12" s="9"/>
      <c r="I12" s="190"/>
      <c r="J12" s="190"/>
      <c r="K12" s="190"/>
      <c r="L12" s="9"/>
      <c r="M12" s="9"/>
      <c r="N12" s="9"/>
      <c r="O12" s="9"/>
      <c r="P12" s="173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</row>
    <row r="13" customFormat="false" ht="13.5" hidden="false" customHeight="false" outlineLevel="0" collapsed="false">
      <c r="A13" s="195" t="s">
        <v>315</v>
      </c>
      <c r="B13" s="1" t="s">
        <v>316</v>
      </c>
      <c r="D13" s="9"/>
      <c r="E13" s="9"/>
      <c r="F13" s="9"/>
      <c r="G13" s="9"/>
      <c r="H13" s="9"/>
      <c r="I13" s="190"/>
      <c r="J13" s="190"/>
      <c r="K13" s="190"/>
      <c r="L13" s="9"/>
      <c r="M13" s="9"/>
      <c r="N13" s="9"/>
      <c r="O13" s="9"/>
      <c r="P13" s="173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</row>
    <row r="14" customFormat="false" ht="13.5" hidden="false" customHeight="false" outlineLevel="0" collapsed="false">
      <c r="A14" s="195" t="s">
        <v>317</v>
      </c>
      <c r="B14" s="1" t="s">
        <v>318</v>
      </c>
      <c r="D14" s="9"/>
      <c r="E14" s="9"/>
      <c r="F14" s="9"/>
      <c r="G14" s="9"/>
      <c r="H14" s="9"/>
      <c r="I14" s="190"/>
      <c r="J14" s="190"/>
      <c r="K14" s="190"/>
      <c r="L14" s="9"/>
      <c r="M14" s="9"/>
      <c r="N14" s="9"/>
      <c r="O14" s="9"/>
      <c r="P14" s="173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13.5" hidden="false" customHeight="false" outlineLevel="0" collapsed="false">
      <c r="A15" s="19" t="s">
        <v>319</v>
      </c>
      <c r="B15" s="1" t="s">
        <v>320</v>
      </c>
      <c r="D15" s="9"/>
      <c r="E15" s="9"/>
      <c r="F15" s="9"/>
      <c r="G15" s="9"/>
      <c r="H15" s="9"/>
      <c r="I15" s="190"/>
      <c r="J15" s="190"/>
      <c r="K15" s="190"/>
      <c r="L15" s="9"/>
      <c r="M15" s="9"/>
      <c r="N15" s="9"/>
      <c r="O15" s="9"/>
      <c r="P15" s="173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</row>
    <row r="16" customFormat="false" ht="13.5" hidden="false" customHeight="false" outlineLevel="0" collapsed="false">
      <c r="A16" s="195" t="s">
        <v>321</v>
      </c>
      <c r="B16" s="1" t="s">
        <v>322</v>
      </c>
      <c r="D16" s="9"/>
      <c r="E16" s="9"/>
      <c r="F16" s="9"/>
      <c r="G16" s="9"/>
      <c r="H16" s="9"/>
      <c r="I16" s="190"/>
      <c r="J16" s="190"/>
      <c r="K16" s="190"/>
      <c r="L16" s="9"/>
      <c r="M16" s="9"/>
      <c r="N16" s="9"/>
      <c r="O16" s="9"/>
      <c r="P16" s="173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</row>
    <row r="17" customFormat="false" ht="13.5" hidden="false" customHeight="false" outlineLevel="0" collapsed="false">
      <c r="A17" s="19" t="s">
        <v>323</v>
      </c>
      <c r="B17" s="1" t="s">
        <v>324</v>
      </c>
      <c r="D17" s="9"/>
      <c r="E17" s="9"/>
      <c r="F17" s="9"/>
      <c r="G17" s="9"/>
      <c r="H17" s="9"/>
      <c r="I17" s="190"/>
      <c r="J17" s="190"/>
      <c r="K17" s="190"/>
      <c r="L17" s="9"/>
      <c r="M17" s="9"/>
      <c r="N17" s="9"/>
      <c r="O17" s="9"/>
      <c r="P17" s="173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</row>
    <row r="18" customFormat="false" ht="13.5" hidden="false" customHeight="false" outlineLevel="0" collapsed="false">
      <c r="A18" s="19" t="s">
        <v>325</v>
      </c>
      <c r="B18" s="1" t="s">
        <v>326</v>
      </c>
      <c r="D18" s="196"/>
      <c r="E18" s="196"/>
      <c r="F18" s="196"/>
      <c r="G18" s="196"/>
      <c r="H18" s="196"/>
      <c r="I18" s="190"/>
      <c r="J18" s="190"/>
      <c r="K18" s="190"/>
      <c r="L18" s="9"/>
      <c r="M18" s="9"/>
      <c r="N18" s="9"/>
      <c r="O18" s="9"/>
      <c r="P18" s="173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</row>
    <row r="19" customFormat="false" ht="12.75" hidden="false" customHeight="false" outlineLevel="0" collapsed="false">
      <c r="A19" s="19"/>
      <c r="B19" s="175" t="s">
        <v>292</v>
      </c>
      <c r="D19" s="176" t="n">
        <f aca="false">SUM(D8:D18)</f>
        <v>0</v>
      </c>
      <c r="E19" s="176" t="n">
        <f aca="false">SUM(E8:E18)</f>
        <v>0</v>
      </c>
      <c r="F19" s="176" t="n">
        <f aca="false">SUM(F8:F18)</f>
        <v>0</v>
      </c>
      <c r="G19" s="176" t="n">
        <f aca="false">SUM(G8:G18)</f>
        <v>0</v>
      </c>
      <c r="H19" s="176" t="n">
        <f aca="false">SUM(H8:H18)</f>
        <v>0</v>
      </c>
      <c r="I19" s="176" t="n">
        <f aca="false">SUM(I8:I18)</f>
        <v>0</v>
      </c>
      <c r="J19" s="176" t="n">
        <f aca="false">SUM(J8:J18)</f>
        <v>0</v>
      </c>
      <c r="K19" s="176" t="n">
        <f aca="false">SUM(K8:K18)</f>
        <v>0</v>
      </c>
      <c r="L19" s="176" t="n">
        <f aca="false">SUM(L8:L18)</f>
        <v>0</v>
      </c>
      <c r="M19" s="176" t="n">
        <f aca="false">SUM(M8:M18)</f>
        <v>0</v>
      </c>
      <c r="N19" s="176" t="n">
        <f aca="false">SUM(N8:N18)</f>
        <v>0</v>
      </c>
      <c r="O19" s="176" t="n">
        <f aca="false">SUM(O8:O18)</f>
        <v>0</v>
      </c>
      <c r="P19" s="173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</row>
    <row r="20" customFormat="false" ht="12.75" hidden="false" customHeight="false" outlineLevel="0" collapsed="false">
      <c r="A20" s="19" t="s">
        <v>327</v>
      </c>
      <c r="B20" s="19" t="s">
        <v>328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73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</row>
    <row r="21" customFormat="false" ht="13.5" hidden="false" customHeight="false" outlineLevel="0" collapsed="false">
      <c r="A21" s="17"/>
      <c r="B21" s="177" t="s">
        <v>43</v>
      </c>
      <c r="D21" s="197" t="n">
        <f aca="false">D19+D20</f>
        <v>0</v>
      </c>
      <c r="E21" s="197" t="n">
        <f aca="false">E19+E20</f>
        <v>0</v>
      </c>
      <c r="F21" s="197" t="n">
        <f aca="false">F19+F20</f>
        <v>0</v>
      </c>
      <c r="G21" s="197" t="n">
        <f aca="false">G19+G20</f>
        <v>0</v>
      </c>
      <c r="H21" s="197" t="n">
        <f aca="false">H19+H20</f>
        <v>0</v>
      </c>
      <c r="I21" s="197" t="n">
        <f aca="false">I19+I20</f>
        <v>0</v>
      </c>
      <c r="J21" s="197" t="n">
        <f aca="false">J19+J20</f>
        <v>0</v>
      </c>
      <c r="K21" s="197" t="n">
        <f aca="false">K19+K20</f>
        <v>0</v>
      </c>
      <c r="L21" s="197" t="n">
        <f aca="false">L19+L20</f>
        <v>0</v>
      </c>
      <c r="M21" s="197" t="n">
        <f aca="false">M19+M20</f>
        <v>0</v>
      </c>
      <c r="N21" s="197" t="n">
        <f aca="false">N19+N20</f>
        <v>0</v>
      </c>
      <c r="O21" s="197" t="n">
        <f aca="false">O19+O20</f>
        <v>0</v>
      </c>
      <c r="P21" s="179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13.5" hidden="false" customHeight="false" outlineLevel="0" collapsed="false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</row>
    <row r="23" customFormat="false" ht="12.75" hidden="false" customHeight="false" outlineLevel="0" collapsed="false">
      <c r="D23" s="1" t="s">
        <v>329</v>
      </c>
      <c r="E23" s="1" t="s">
        <v>329</v>
      </c>
      <c r="F23" s="1" t="s">
        <v>329</v>
      </c>
      <c r="G23" s="1" t="s">
        <v>329</v>
      </c>
      <c r="H23" s="1" t="s">
        <v>329</v>
      </c>
      <c r="I23" s="1" t="s">
        <v>329</v>
      </c>
      <c r="J23" s="1" t="s">
        <v>329</v>
      </c>
      <c r="K23" s="1" t="s">
        <v>329</v>
      </c>
      <c r="L23" s="1" t="s">
        <v>330</v>
      </c>
      <c r="M23" s="1" t="s">
        <v>330</v>
      </c>
      <c r="N23" s="1" t="s">
        <v>330</v>
      </c>
      <c r="O23" s="1" t="s">
        <v>330</v>
      </c>
    </row>
    <row r="24" customFormat="false" ht="12.75" hidden="false" customHeight="false" outlineLevel="0" collapsed="false">
      <c r="A24" s="167" t="s">
        <v>331</v>
      </c>
      <c r="B24" s="167" t="s">
        <v>46</v>
      </c>
      <c r="D24" s="168" t="n">
        <v>36526</v>
      </c>
      <c r="E24" s="168" t="n">
        <v>36557</v>
      </c>
      <c r="F24" s="168" t="n">
        <v>36586</v>
      </c>
      <c r="G24" s="168" t="n">
        <v>36617</v>
      </c>
      <c r="H24" s="168" t="n">
        <v>36647</v>
      </c>
      <c r="I24" s="168" t="n">
        <v>36678</v>
      </c>
      <c r="J24" s="168" t="n">
        <v>36708</v>
      </c>
      <c r="K24" s="168" t="n">
        <v>36739</v>
      </c>
      <c r="L24" s="168" t="n">
        <v>36770</v>
      </c>
      <c r="M24" s="168" t="n">
        <v>36800</v>
      </c>
      <c r="N24" s="168" t="n">
        <v>36831</v>
      </c>
      <c r="O24" s="168" t="n">
        <v>36861</v>
      </c>
      <c r="P24" s="170" t="s">
        <v>269</v>
      </c>
      <c r="Q24" s="181"/>
      <c r="R24" s="181"/>
      <c r="S24" s="181"/>
      <c r="T24" s="181"/>
      <c r="U24" s="181"/>
      <c r="V24" s="181"/>
    </row>
    <row r="25" customFormat="false" ht="13.5" hidden="false" customHeight="false" outlineLevel="0" collapsed="false"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3" t="n">
        <f aca="false">SUM(D25:O25)</f>
        <v>0</v>
      </c>
      <c r="Q25" s="181"/>
      <c r="R25" s="181"/>
      <c r="S25" s="181"/>
      <c r="T25" s="181"/>
      <c r="U25" s="181"/>
      <c r="V25" s="181"/>
    </row>
    <row r="26" customFormat="false" ht="13.5" hidden="false" customHeight="false" outlineLevel="0" collapsed="false">
      <c r="A26" s="1" t="s">
        <v>332</v>
      </c>
      <c r="B26" s="1" t="s">
        <v>50</v>
      </c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83" t="n">
        <f aca="false">SUM(D26:O26)</f>
        <v>0</v>
      </c>
    </row>
    <row r="27" customFormat="false" ht="13.5" hidden="false" customHeight="false" outlineLevel="0" collapsed="false">
      <c r="A27" s="184" t="s">
        <v>333</v>
      </c>
      <c r="B27" s="1" t="s">
        <v>51</v>
      </c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83" t="n">
        <f aca="false">SUM(D27:O27)</f>
        <v>0</v>
      </c>
    </row>
    <row r="28" customFormat="false" ht="13.5" hidden="false" customHeight="false" outlineLevel="0" collapsed="false">
      <c r="B28" s="175" t="s">
        <v>52</v>
      </c>
      <c r="C28" s="184"/>
      <c r="D28" s="185" t="n">
        <f aca="false">SUM(D26:D27)</f>
        <v>0</v>
      </c>
      <c r="E28" s="185" t="n">
        <f aca="false">SUM(E26:E27)</f>
        <v>0</v>
      </c>
      <c r="F28" s="185" t="n">
        <f aca="false">SUM(F26:F27)</f>
        <v>0</v>
      </c>
      <c r="G28" s="185" t="n">
        <f aca="false">SUM(G26:G27)</f>
        <v>0</v>
      </c>
      <c r="H28" s="185" t="n">
        <f aca="false">SUM(H26:H27)</f>
        <v>0</v>
      </c>
      <c r="I28" s="185" t="n">
        <f aca="false">SUM(I26:I27)</f>
        <v>0</v>
      </c>
      <c r="J28" s="185" t="n">
        <f aca="false">SUM(J26:J27)</f>
        <v>0</v>
      </c>
      <c r="K28" s="185" t="n">
        <f aca="false">SUM(K26:K27)</f>
        <v>0</v>
      </c>
      <c r="L28" s="185" t="n">
        <f aca="false">SUM(L26:L27)</f>
        <v>0</v>
      </c>
      <c r="M28" s="185" t="n">
        <f aca="false">SUM(M26:M27)</f>
        <v>0</v>
      </c>
      <c r="N28" s="185" t="n">
        <f aca="false">SUM(N26:N27)</f>
        <v>0</v>
      </c>
      <c r="O28" s="185" t="n">
        <f aca="false">SUM(O26:O27)</f>
        <v>0</v>
      </c>
      <c r="P28" s="185" t="n">
        <f aca="false">SUM(D28:O28)</f>
        <v>0</v>
      </c>
    </row>
    <row r="29" customFormat="false" ht="13.5" hidden="false" customHeight="false" outlineLevel="0" collapsed="false">
      <c r="A29" s="1" t="s">
        <v>334</v>
      </c>
      <c r="B29" s="186" t="s">
        <v>54</v>
      </c>
      <c r="C29" s="184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83" t="n">
        <f aca="false">SUM(D29:O29)</f>
        <v>0</v>
      </c>
    </row>
    <row r="30" customFormat="false" ht="13.5" hidden="false" customHeight="false" outlineLevel="0" collapsed="false">
      <c r="A30" s="1" t="s">
        <v>335</v>
      </c>
      <c r="B30" s="186"/>
      <c r="C30" s="184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83" t="n">
        <f aca="false">SUM(D30:O30)</f>
        <v>0</v>
      </c>
    </row>
    <row r="31" customFormat="false" ht="13.5" hidden="false" customHeight="false" outlineLevel="0" collapsed="false">
      <c r="A31" s="1" t="s">
        <v>336</v>
      </c>
      <c r="B31" s="186"/>
      <c r="C31" s="184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83" t="n">
        <f aca="false">SUM(D31:O31)</f>
        <v>0</v>
      </c>
    </row>
    <row r="32" customFormat="false" ht="13.5" hidden="false" customHeight="false" outlineLevel="0" collapsed="false">
      <c r="A32" s="1" t="s">
        <v>337</v>
      </c>
      <c r="B32" s="186"/>
      <c r="C32" s="184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83" t="n">
        <f aca="false">SUM(D32:O32)</f>
        <v>0</v>
      </c>
    </row>
    <row r="33" customFormat="false" ht="13.5" hidden="false" customHeight="false" outlineLevel="0" collapsed="false">
      <c r="A33" s="1" t="s">
        <v>338</v>
      </c>
      <c r="B33" s="184" t="s">
        <v>56</v>
      </c>
      <c r="C33" s="184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83" t="n">
        <f aca="false">SUM(D33:O33)</f>
        <v>0</v>
      </c>
    </row>
    <row r="34" customFormat="false" ht="13.5" hidden="false" customHeight="false" outlineLevel="0" collapsed="false">
      <c r="B34" s="187" t="s">
        <v>57</v>
      </c>
      <c r="C34" s="184"/>
      <c r="D34" s="185" t="n">
        <f aca="false">SUM(D29:D33)</f>
        <v>0</v>
      </c>
      <c r="E34" s="185" t="n">
        <f aca="false">SUM(E29:E33)</f>
        <v>0</v>
      </c>
      <c r="F34" s="185" t="n">
        <f aca="false">SUM(F29:F33)</f>
        <v>0</v>
      </c>
      <c r="G34" s="185" t="n">
        <f aca="false">SUM(G29:G33)</f>
        <v>0</v>
      </c>
      <c r="H34" s="185" t="n">
        <f aca="false">SUM(H29:H33)</f>
        <v>0</v>
      </c>
      <c r="I34" s="185" t="n">
        <f aca="false">SUM(I29:I33)</f>
        <v>0</v>
      </c>
      <c r="J34" s="185" t="n">
        <f aca="false">SUM(J29:J33)</f>
        <v>0</v>
      </c>
      <c r="K34" s="185" t="n">
        <f aca="false">SUM(K29:K33)</f>
        <v>0</v>
      </c>
      <c r="L34" s="185" t="n">
        <f aca="false">SUM(L29:L33)</f>
        <v>0</v>
      </c>
      <c r="M34" s="185" t="n">
        <f aca="false">SUM(M29:M33)</f>
        <v>0</v>
      </c>
      <c r="N34" s="185" t="n">
        <f aca="false">SUM(N29:N33)</f>
        <v>0</v>
      </c>
      <c r="O34" s="185" t="n">
        <f aca="false">SUM(O29:O33)</f>
        <v>0</v>
      </c>
      <c r="P34" s="185" t="n">
        <f aca="false">SUM(D34:O34)</f>
        <v>0</v>
      </c>
    </row>
    <row r="35" customFormat="false" ht="13.5" hidden="false" customHeight="false" outlineLevel="0" collapsed="false">
      <c r="A35" s="1" t="s">
        <v>339</v>
      </c>
      <c r="B35" s="184" t="s">
        <v>59</v>
      </c>
      <c r="C35" s="184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83" t="n">
        <f aca="false">SUM(D35:O35)</f>
        <v>0</v>
      </c>
    </row>
    <row r="36" customFormat="false" ht="13.5" hidden="false" customHeight="false" outlineLevel="0" collapsed="false">
      <c r="A36" s="1" t="s">
        <v>340</v>
      </c>
      <c r="B36" s="184"/>
      <c r="C36" s="184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83" t="n">
        <f aca="false">SUM(D36:O36)</f>
        <v>0</v>
      </c>
    </row>
    <row r="37" customFormat="false" ht="13.5" hidden="false" customHeight="false" outlineLevel="0" collapsed="false">
      <c r="A37" s="1" t="s">
        <v>341</v>
      </c>
      <c r="B37" s="184" t="s">
        <v>61</v>
      </c>
      <c r="C37" s="184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83" t="n">
        <f aca="false">SUM(D37:O37)</f>
        <v>0</v>
      </c>
    </row>
    <row r="38" customFormat="false" ht="13.5" hidden="false" customHeight="false" outlineLevel="0" collapsed="false">
      <c r="A38" s="1" t="s">
        <v>342</v>
      </c>
      <c r="B38" s="184" t="s">
        <v>62</v>
      </c>
      <c r="C38" s="184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83" t="n">
        <f aca="false">SUM(D38:O38)</f>
        <v>0</v>
      </c>
    </row>
    <row r="39" customFormat="false" ht="13.5" hidden="false" customHeight="false" outlineLevel="0" collapsed="false">
      <c r="A39" s="1" t="s">
        <v>343</v>
      </c>
      <c r="B39" s="184" t="s">
        <v>64</v>
      </c>
      <c r="C39" s="184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83" t="n">
        <f aca="false">SUM(D39:O39)</f>
        <v>0</v>
      </c>
    </row>
    <row r="40" customFormat="false" ht="13.5" hidden="false" customHeight="false" outlineLevel="0" collapsed="false">
      <c r="A40" s="1" t="s">
        <v>344</v>
      </c>
      <c r="B40" s="184" t="s">
        <v>66</v>
      </c>
      <c r="C40" s="184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83" t="n">
        <f aca="false">SUM(D40:O40)</f>
        <v>0</v>
      </c>
    </row>
    <row r="41" customFormat="false" ht="13.5" hidden="false" customHeight="false" outlineLevel="0" collapsed="false">
      <c r="A41" s="1" t="s">
        <v>345</v>
      </c>
      <c r="B41" s="184" t="s">
        <v>68</v>
      </c>
      <c r="C41" s="184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83" t="n">
        <f aca="false">SUM(D41:O41)</f>
        <v>0</v>
      </c>
    </row>
    <row r="42" customFormat="false" ht="13.5" hidden="false" customHeight="false" outlineLevel="0" collapsed="false">
      <c r="A42" s="1" t="s">
        <v>346</v>
      </c>
      <c r="B42" s="184" t="s">
        <v>70</v>
      </c>
      <c r="C42" s="184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83" t="n">
        <f aca="false">SUM(D42:O42)</f>
        <v>0</v>
      </c>
    </row>
    <row r="43" customFormat="false" ht="13.5" hidden="false" customHeight="false" outlineLevel="0" collapsed="false">
      <c r="B43" s="187" t="s">
        <v>71</v>
      </c>
      <c r="C43" s="184"/>
      <c r="D43" s="185" t="n">
        <f aca="false">SUM(D35:D42)</f>
        <v>0</v>
      </c>
      <c r="E43" s="185" t="n">
        <f aca="false">SUM(E35:E42)</f>
        <v>0</v>
      </c>
      <c r="F43" s="185" t="n">
        <f aca="false">SUM(F35:F42)</f>
        <v>0</v>
      </c>
      <c r="G43" s="185" t="n">
        <f aca="false">SUM(G35:G42)</f>
        <v>0</v>
      </c>
      <c r="H43" s="185" t="n">
        <f aca="false">SUM(H35:H42)</f>
        <v>0</v>
      </c>
      <c r="I43" s="185" t="n">
        <f aca="false">SUM(I35:I42)</f>
        <v>0</v>
      </c>
      <c r="J43" s="185" t="n">
        <f aca="false">SUM(J35:J42)</f>
        <v>0</v>
      </c>
      <c r="K43" s="185" t="n">
        <f aca="false">SUM(K35:K42)</f>
        <v>0</v>
      </c>
      <c r="L43" s="185" t="n">
        <f aca="false">SUM(L35:L42)</f>
        <v>0</v>
      </c>
      <c r="M43" s="185" t="n">
        <f aca="false">SUM(M35:M42)</f>
        <v>0</v>
      </c>
      <c r="N43" s="185" t="n">
        <f aca="false">SUM(N35:N42)</f>
        <v>0</v>
      </c>
      <c r="O43" s="185" t="n">
        <f aca="false">SUM(O35:O42)</f>
        <v>0</v>
      </c>
      <c r="P43" s="185" t="n">
        <f aca="false">SUM(D43:O43)</f>
        <v>0</v>
      </c>
    </row>
    <row r="44" customFormat="false" ht="13.5" hidden="false" customHeight="false" outlineLevel="0" collapsed="false">
      <c r="A44" s="1" t="s">
        <v>347</v>
      </c>
      <c r="B44" s="184" t="s">
        <v>72</v>
      </c>
      <c r="C44" s="184"/>
      <c r="D44" s="190" t="e">
        <f aca="false">HPVAL($I$1,$I$2,$A44,D$24,$I$3,$I$4)</f>
        <v>#NAME?</v>
      </c>
      <c r="E44" s="190" t="e">
        <f aca="false">HPVAL($I$1,$I$2,$A44,E$24,$I$3,$I$4)</f>
        <v>#NAME?</v>
      </c>
      <c r="F44" s="190" t="e">
        <f aca="false">HPVAL($I$1,$I$2,$A44,F$24,$I$3,$I$4)</f>
        <v>#NAME?</v>
      </c>
      <c r="G44" s="190" t="e">
        <f aca="false">HPVAL($I$1,$I$2,$A44,G$24,$I$3,$I$4)</f>
        <v>#NAME?</v>
      </c>
      <c r="H44" s="190" t="e">
        <f aca="false">HPVAL($I$1,$I$2,$A44,H$24,$I$3,$I$4)</f>
        <v>#NAME?</v>
      </c>
      <c r="I44" s="190" t="e">
        <f aca="false">HPVAL($I$1,$I$2,$A44,I$24,$I$3,$I$4)</f>
        <v>#NAME?</v>
      </c>
      <c r="J44" s="190"/>
      <c r="K44" s="190"/>
      <c r="L44" s="190" t="e">
        <f aca="false">HPVAL($I$1,$J$2,$A44,L$24,$I$3,$I$4)</f>
        <v>#NAME?</v>
      </c>
      <c r="M44" s="190" t="e">
        <f aca="false">HPVAL($I$1,$J$2,$A44,M$24,$I$3,$I$4)</f>
        <v>#NAME?</v>
      </c>
      <c r="N44" s="190" t="e">
        <f aca="false">HPVAL($I$1,$J$2,$A44,N$24,$I$3,$I$4)</f>
        <v>#NAME?</v>
      </c>
      <c r="O44" s="190" t="e">
        <f aca="false">HPVAL($I$1,$J$2,$A44,O$24,$I$3,$I$4)</f>
        <v>#NAME?</v>
      </c>
      <c r="P44" s="183" t="e">
        <f aca="false">SUM(D44:O44)</f>
        <v>#NAME?</v>
      </c>
    </row>
    <row r="45" customFormat="false" ht="13.5" hidden="false" customHeight="false" outlineLevel="0" collapsed="false">
      <c r="A45" s="1" t="s">
        <v>348</v>
      </c>
      <c r="B45" s="184" t="s">
        <v>74</v>
      </c>
      <c r="C45" s="184"/>
      <c r="D45" s="190" t="e">
        <f aca="false">HPVAL($I$1,$I$2,$A45,D$24,$I$3,$I$4)</f>
        <v>#NAME?</v>
      </c>
      <c r="E45" s="190" t="e">
        <f aca="false">HPVAL($I$1,$I$2,$A45,E$24,$I$3,$I$4)</f>
        <v>#NAME?</v>
      </c>
      <c r="F45" s="190" t="e">
        <f aca="false">HPVAL($I$1,$I$2,$A45,F$24,$I$3,$I$4)</f>
        <v>#NAME?</v>
      </c>
      <c r="G45" s="190" t="e">
        <f aca="false">HPVAL($I$1,$I$2,$A45,G$24,$I$3,$I$4)</f>
        <v>#NAME?</v>
      </c>
      <c r="H45" s="190" t="e">
        <f aca="false">HPVAL($I$1,$I$2,$A45,H$24,$I$3,$I$4)</f>
        <v>#NAME?</v>
      </c>
      <c r="I45" s="190" t="e">
        <f aca="false">HPVAL($I$1,$I$2,$A45,I$24,$I$3,$I$4)</f>
        <v>#NAME?</v>
      </c>
      <c r="J45" s="190"/>
      <c r="K45" s="190"/>
      <c r="L45" s="190" t="e">
        <f aca="false">HPVAL($I$1,$J$2,$A45,L$24,$I$3,$I$4)</f>
        <v>#NAME?</v>
      </c>
      <c r="M45" s="190" t="e">
        <f aca="false">HPVAL($I$1,$J$2,$A45,M$24,$I$3,$I$4)</f>
        <v>#NAME?</v>
      </c>
      <c r="N45" s="190" t="e">
        <f aca="false">HPVAL($I$1,$J$2,$A45,N$24,$I$3,$I$4)</f>
        <v>#NAME?</v>
      </c>
      <c r="O45" s="190" t="e">
        <f aca="false">HPVAL($I$1,$J$2,$A45,O$24,$I$3,$I$4)</f>
        <v>#NAME?</v>
      </c>
      <c r="P45" s="183" t="e">
        <f aca="false">SUM(D45:O45)</f>
        <v>#NAME?</v>
      </c>
    </row>
    <row r="46" customFormat="false" ht="13.5" hidden="false" customHeight="false" outlineLevel="0" collapsed="false">
      <c r="A46" s="1" t="s">
        <v>349</v>
      </c>
      <c r="B46" s="184" t="s">
        <v>75</v>
      </c>
      <c r="C46" s="184"/>
      <c r="D46" s="190" t="e">
        <f aca="false">HPVAL($I$1,$I$2,$A46,D$24,$I$3,$I$4)</f>
        <v>#NAME?</v>
      </c>
      <c r="E46" s="190" t="e">
        <f aca="false">HPVAL($I$1,$I$2,$A46,E$24,$I$3,$I$4)</f>
        <v>#NAME?</v>
      </c>
      <c r="F46" s="190" t="e">
        <f aca="false">HPVAL($I$1,$I$2,$A46,F$24,$I$3,$I$4)</f>
        <v>#NAME?</v>
      </c>
      <c r="G46" s="190" t="e">
        <f aca="false">HPVAL($I$1,$I$2,$A46,G$24,$I$3,$I$4)</f>
        <v>#NAME?</v>
      </c>
      <c r="H46" s="190" t="e">
        <f aca="false">HPVAL($I$1,$I$2,$A46,H$24,$I$3,$I$4)</f>
        <v>#NAME?</v>
      </c>
      <c r="I46" s="190" t="e">
        <f aca="false">HPVAL($I$1,$I$2,$A46,I$24,$I$3,$I$4)</f>
        <v>#NAME?</v>
      </c>
      <c r="J46" s="190"/>
      <c r="K46" s="190"/>
      <c r="L46" s="190" t="e">
        <f aca="false">HPVAL($I$1,$J$2,$A46,L$24,$I$3,$I$4)</f>
        <v>#NAME?</v>
      </c>
      <c r="M46" s="190" t="e">
        <f aca="false">HPVAL($I$1,$J$2,$A46,M$24,$I$3,$I$4)</f>
        <v>#NAME?</v>
      </c>
      <c r="N46" s="190" t="e">
        <f aca="false">HPVAL($I$1,$J$2,$A46,N$24,$I$3,$I$4)</f>
        <v>#NAME?</v>
      </c>
      <c r="O46" s="190" t="e">
        <f aca="false">HPVAL($I$1,$J$2,$A46,O$24,$I$3,$I$4)</f>
        <v>#NAME?</v>
      </c>
      <c r="P46" s="183" t="e">
        <f aca="false">SUM(D46:O46)</f>
        <v>#NAME?</v>
      </c>
    </row>
    <row r="47" customFormat="false" ht="13.5" hidden="false" customHeight="false" outlineLevel="0" collapsed="false">
      <c r="A47" s="1" t="s">
        <v>350</v>
      </c>
      <c r="B47" s="184" t="s">
        <v>76</v>
      </c>
      <c r="C47" s="184"/>
      <c r="D47" s="190" t="e">
        <f aca="false">HPVAL($I$1,$I$2,$A47,D$24,$I$3,$I$4)</f>
        <v>#NAME?</v>
      </c>
      <c r="E47" s="190" t="e">
        <f aca="false">HPVAL($I$1,$I$2,$A47,E$24,$I$3,$I$4)</f>
        <v>#NAME?</v>
      </c>
      <c r="F47" s="190" t="e">
        <f aca="false">HPVAL($I$1,$I$2,$A47,F$24,$I$3,$I$4)</f>
        <v>#NAME?</v>
      </c>
      <c r="G47" s="190" t="e">
        <f aca="false">HPVAL($I$1,$I$2,$A47,G$24,$I$3,$I$4)</f>
        <v>#NAME?</v>
      </c>
      <c r="H47" s="190" t="e">
        <f aca="false">HPVAL($I$1,$I$2,$A47,H$24,$I$3,$I$4)</f>
        <v>#NAME?</v>
      </c>
      <c r="I47" s="190" t="e">
        <f aca="false">HPVAL($I$1,$I$2,$A47,I$24,$I$3,$I$4)</f>
        <v>#NAME?</v>
      </c>
      <c r="J47" s="190"/>
      <c r="K47" s="190"/>
      <c r="L47" s="190" t="e">
        <f aca="false">HPVAL($I$1,$J$2,$A47,L$24,$I$3,$I$4)</f>
        <v>#NAME?</v>
      </c>
      <c r="M47" s="190" t="e">
        <f aca="false">HPVAL($I$1,$J$2,$A47,M$24,$I$3,$I$4)</f>
        <v>#NAME?</v>
      </c>
      <c r="N47" s="190" t="e">
        <f aca="false">HPVAL($I$1,$J$2,$A47,N$24,$I$3,$I$4)</f>
        <v>#NAME?</v>
      </c>
      <c r="O47" s="190" t="e">
        <f aca="false">HPVAL($I$1,$J$2,$A47,O$24,$I$3,$I$4)</f>
        <v>#NAME?</v>
      </c>
      <c r="P47" s="183" t="e">
        <f aca="false">SUM(D47:O47)</f>
        <v>#NAME?</v>
      </c>
    </row>
    <row r="48" customFormat="false" ht="13.5" hidden="false" customHeight="false" outlineLevel="0" collapsed="false">
      <c r="A48" s="1" t="s">
        <v>351</v>
      </c>
      <c r="B48" s="184" t="s">
        <v>77</v>
      </c>
      <c r="C48" s="184"/>
      <c r="D48" s="190" t="e">
        <f aca="false">HPVAL($I$1,$I$2,$A48,D$24,$I$3,$I$4)</f>
        <v>#NAME?</v>
      </c>
      <c r="E48" s="190" t="e">
        <f aca="false">HPVAL($I$1,$I$2,$A48,E$24,$I$3,$I$4)</f>
        <v>#NAME?</v>
      </c>
      <c r="F48" s="190" t="e">
        <f aca="false">HPVAL($I$1,$I$2,$A48,F$24,$I$3,$I$4)</f>
        <v>#NAME?</v>
      </c>
      <c r="G48" s="190" t="e">
        <f aca="false">HPVAL($I$1,$I$2,$A48,G$24,$I$3,$I$4)</f>
        <v>#NAME?</v>
      </c>
      <c r="H48" s="190" t="e">
        <f aca="false">HPVAL($I$1,$I$2,$A48,H$24,$I$3,$I$4)</f>
        <v>#NAME?</v>
      </c>
      <c r="I48" s="190" t="e">
        <f aca="false">HPVAL($I$1,$I$2,$A48,I$24,$I$3,$I$4)</f>
        <v>#NAME?</v>
      </c>
      <c r="J48" s="190"/>
      <c r="K48" s="190"/>
      <c r="L48" s="190" t="e">
        <f aca="false">HPVAL($I$1,$J$2,$A48,L$24,$I$3,$I$4)</f>
        <v>#NAME?</v>
      </c>
      <c r="M48" s="190" t="e">
        <f aca="false">HPVAL($I$1,$J$2,$A48,M$24,$I$3,$I$4)</f>
        <v>#NAME?</v>
      </c>
      <c r="N48" s="190" t="e">
        <f aca="false">HPVAL($I$1,$J$2,$A48,N$24,$I$3,$I$4)</f>
        <v>#NAME?</v>
      </c>
      <c r="O48" s="190" t="e">
        <f aca="false">HPVAL($I$1,$J$2,$A48,O$24,$I$3,$I$4)</f>
        <v>#NAME?</v>
      </c>
      <c r="P48" s="183" t="e">
        <f aca="false">SUM(D48:O48)</f>
        <v>#NAME?</v>
      </c>
    </row>
    <row r="49" customFormat="false" ht="13.5" hidden="false" customHeight="false" outlineLevel="0" collapsed="false">
      <c r="A49" s="1" t="s">
        <v>352</v>
      </c>
      <c r="B49" s="184" t="s">
        <v>78</v>
      </c>
      <c r="C49" s="184"/>
      <c r="D49" s="190" t="e">
        <f aca="false">HPVAL($I$1,$I$2,$A49,D$24,$I$3,$I$4)</f>
        <v>#NAME?</v>
      </c>
      <c r="E49" s="190" t="e">
        <f aca="false">HPVAL($I$1,$I$2,$A49,E$24,$I$3,$I$4)</f>
        <v>#NAME?</v>
      </c>
      <c r="F49" s="190" t="e">
        <f aca="false">HPVAL($I$1,$I$2,$A49,F$24,$I$3,$I$4)</f>
        <v>#NAME?</v>
      </c>
      <c r="G49" s="190" t="e">
        <f aca="false">HPVAL($I$1,$I$2,$A49,G$24,$I$3,$I$4)</f>
        <v>#NAME?</v>
      </c>
      <c r="H49" s="190" t="e">
        <f aca="false">HPVAL($I$1,$I$2,$A49,H$24,$I$3,$I$4)</f>
        <v>#NAME?</v>
      </c>
      <c r="I49" s="190" t="e">
        <f aca="false">HPVAL($I$1,$I$2,$A49,I$24,$I$3,$I$4)</f>
        <v>#NAME?</v>
      </c>
      <c r="J49" s="190"/>
      <c r="K49" s="190"/>
      <c r="L49" s="190" t="e">
        <f aca="false">HPVAL($I$1,$J$2,$A49,L$24,$I$3,$I$4)</f>
        <v>#NAME?</v>
      </c>
      <c r="M49" s="190" t="e">
        <f aca="false">HPVAL($I$1,$J$2,$A49,M$24,$I$3,$I$4)</f>
        <v>#NAME?</v>
      </c>
      <c r="N49" s="190" t="e">
        <f aca="false">HPVAL($I$1,$J$2,$A49,N$24,$I$3,$I$4)</f>
        <v>#NAME?</v>
      </c>
      <c r="O49" s="190" t="e">
        <f aca="false">HPVAL($I$1,$J$2,$A49,O$24,$I$3,$I$4)</f>
        <v>#NAME?</v>
      </c>
      <c r="P49" s="183" t="e">
        <f aca="false">SUM(D49:O49)</f>
        <v>#NAME?</v>
      </c>
    </row>
    <row r="50" customFormat="false" ht="13.5" hidden="false" customHeight="false" outlineLevel="0" collapsed="false">
      <c r="B50" s="187" t="s">
        <v>79</v>
      </c>
      <c r="C50" s="184"/>
      <c r="D50" s="185" t="e">
        <f aca="false">SUM(D44:D49)</f>
        <v>#NAME?</v>
      </c>
      <c r="E50" s="185" t="e">
        <f aca="false">SUM(E44:E49)</f>
        <v>#NAME?</v>
      </c>
      <c r="F50" s="185" t="e">
        <f aca="false">SUM(F44:F49)</f>
        <v>#NAME?</v>
      </c>
      <c r="G50" s="185" t="e">
        <f aca="false">SUM(G44:G49)</f>
        <v>#NAME?</v>
      </c>
      <c r="H50" s="185" t="e">
        <f aca="false">SUM(H44:H49)</f>
        <v>#NAME?</v>
      </c>
      <c r="I50" s="185" t="e">
        <f aca="false">SUM(I44:I49)</f>
        <v>#NAME?</v>
      </c>
      <c r="J50" s="185" t="n">
        <f aca="false">SUM(J44:J49)</f>
        <v>0</v>
      </c>
      <c r="K50" s="185" t="n">
        <f aca="false">SUM(K44:K49)</f>
        <v>0</v>
      </c>
      <c r="L50" s="185" t="e">
        <f aca="false">SUM(L44:L49)</f>
        <v>#NAME?</v>
      </c>
      <c r="M50" s="185" t="e">
        <f aca="false">SUM(M44:M49)</f>
        <v>#NAME?</v>
      </c>
      <c r="N50" s="185" t="e">
        <f aca="false">SUM(N44:N49)</f>
        <v>#NAME?</v>
      </c>
      <c r="O50" s="185" t="e">
        <f aca="false">SUM(O44:O49)</f>
        <v>#NAME?</v>
      </c>
      <c r="P50" s="185" t="e">
        <f aca="false">SUM(D50:O50)</f>
        <v>#NAME?</v>
      </c>
    </row>
    <row r="51" customFormat="false" ht="13.5" hidden="false" customHeight="false" outlineLevel="0" collapsed="false">
      <c r="A51" s="1" t="s">
        <v>353</v>
      </c>
      <c r="B51" s="184" t="s">
        <v>81</v>
      </c>
      <c r="C51" s="184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83" t="n">
        <f aca="false">SUM(D51:O51)</f>
        <v>0</v>
      </c>
    </row>
    <row r="52" customFormat="false" ht="13.5" hidden="false" customHeight="false" outlineLevel="0" collapsed="false">
      <c r="A52" s="1" t="s">
        <v>354</v>
      </c>
      <c r="B52" s="184"/>
      <c r="C52" s="184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83" t="n">
        <f aca="false">SUM(D52:O52)</f>
        <v>0</v>
      </c>
    </row>
    <row r="53" customFormat="false" ht="13.5" hidden="false" customHeight="false" outlineLevel="0" collapsed="false">
      <c r="A53" s="1" t="s">
        <v>355</v>
      </c>
      <c r="B53" s="184" t="s">
        <v>83</v>
      </c>
      <c r="C53" s="184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83" t="n">
        <f aca="false">SUM(D53:O53)</f>
        <v>0</v>
      </c>
    </row>
    <row r="54" customFormat="false" ht="13.5" hidden="false" customHeight="false" outlineLevel="0" collapsed="false">
      <c r="A54" s="1" t="s">
        <v>356</v>
      </c>
      <c r="B54" s="184" t="s">
        <v>84</v>
      </c>
      <c r="C54" s="184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83" t="n">
        <f aca="false">SUM(D54:O54)</f>
        <v>0</v>
      </c>
    </row>
    <row r="55" customFormat="false" ht="13.5" hidden="false" customHeight="false" outlineLevel="0" collapsed="false">
      <c r="A55" s="1" t="s">
        <v>357</v>
      </c>
      <c r="B55" s="184"/>
      <c r="C55" s="184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83" t="n">
        <f aca="false">SUM(D55:O55)</f>
        <v>0</v>
      </c>
    </row>
    <row r="56" customFormat="false" ht="13.5" hidden="false" customHeight="false" outlineLevel="0" collapsed="false">
      <c r="A56" s="1" t="s">
        <v>358</v>
      </c>
      <c r="B56" s="184"/>
      <c r="C56" s="184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83" t="n">
        <f aca="false">SUM(D56:O56)</f>
        <v>0</v>
      </c>
    </row>
    <row r="57" customFormat="false" ht="13.5" hidden="false" customHeight="false" outlineLevel="0" collapsed="false">
      <c r="B57" s="187" t="s">
        <v>85</v>
      </c>
      <c r="C57" s="184"/>
      <c r="D57" s="185" t="n">
        <f aca="false">SUM(D51:D56)</f>
        <v>0</v>
      </c>
      <c r="E57" s="185" t="n">
        <f aca="false">SUM(E51:E56)</f>
        <v>0</v>
      </c>
      <c r="F57" s="185" t="n">
        <f aca="false">SUM(F51:F56)</f>
        <v>0</v>
      </c>
      <c r="G57" s="185" t="n">
        <f aca="false">SUM(G51:G56)</f>
        <v>0</v>
      </c>
      <c r="H57" s="185" t="n">
        <f aca="false">SUM(H51:H56)</f>
        <v>0</v>
      </c>
      <c r="I57" s="185" t="n">
        <f aca="false">SUM(I51:I56)</f>
        <v>0</v>
      </c>
      <c r="J57" s="185" t="n">
        <f aca="false">SUM(J51:J56)</f>
        <v>0</v>
      </c>
      <c r="K57" s="185" t="n">
        <f aca="false">SUM(K51:K56)</f>
        <v>0</v>
      </c>
      <c r="L57" s="185" t="n">
        <f aca="false">SUM(L51:L56)</f>
        <v>0</v>
      </c>
      <c r="M57" s="185" t="n">
        <f aca="false">SUM(M51:M56)</f>
        <v>0</v>
      </c>
      <c r="N57" s="185" t="n">
        <f aca="false">SUM(N51:N56)</f>
        <v>0</v>
      </c>
      <c r="O57" s="185" t="n">
        <f aca="false">SUM(O51:O56)</f>
        <v>0</v>
      </c>
      <c r="P57" s="185" t="n">
        <f aca="false">SUM(D57:O57)</f>
        <v>0</v>
      </c>
    </row>
    <row r="58" customFormat="false" ht="13.5" hidden="false" customHeight="false" outlineLevel="0" collapsed="false">
      <c r="A58" s="1" t="s">
        <v>359</v>
      </c>
      <c r="B58" s="184" t="s">
        <v>87</v>
      </c>
      <c r="C58" s="184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83" t="n">
        <f aca="false">SUM(D58:O58)</f>
        <v>0</v>
      </c>
    </row>
    <row r="59" customFormat="false" ht="13.5" hidden="false" customHeight="false" outlineLevel="0" collapsed="false">
      <c r="A59" s="1" t="s">
        <v>360</v>
      </c>
      <c r="B59" s="184" t="s">
        <v>89</v>
      </c>
      <c r="C59" s="184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83" t="n">
        <f aca="false">SUM(D59:O59)</f>
        <v>0</v>
      </c>
    </row>
    <row r="60" customFormat="false" ht="13.5" hidden="false" customHeight="false" outlineLevel="0" collapsed="false">
      <c r="A60" s="1" t="s">
        <v>361</v>
      </c>
      <c r="B60" s="184" t="s">
        <v>91</v>
      </c>
      <c r="C60" s="184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83" t="n">
        <f aca="false">SUM(D60:O60)</f>
        <v>0</v>
      </c>
    </row>
    <row r="61" customFormat="false" ht="13.5" hidden="false" customHeight="false" outlineLevel="0" collapsed="false">
      <c r="A61" s="1" t="s">
        <v>362</v>
      </c>
      <c r="B61" s="184" t="s">
        <v>93</v>
      </c>
      <c r="C61" s="184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83" t="n">
        <f aca="false">SUM(D61:O61)</f>
        <v>0</v>
      </c>
    </row>
    <row r="62" customFormat="false" ht="13.5" hidden="false" customHeight="false" outlineLevel="0" collapsed="false">
      <c r="A62" s="1" t="s">
        <v>363</v>
      </c>
      <c r="B62" s="184" t="s">
        <v>94</v>
      </c>
      <c r="C62" s="184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83" t="n">
        <f aca="false">SUM(D62:O62)</f>
        <v>0</v>
      </c>
    </row>
    <row r="63" customFormat="false" ht="13.5" hidden="false" customHeight="false" outlineLevel="0" collapsed="false">
      <c r="A63" s="1" t="s">
        <v>364</v>
      </c>
      <c r="B63" s="184" t="s">
        <v>95</v>
      </c>
      <c r="C63" s="184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83" t="n">
        <f aca="false">SUM(D63:O63)</f>
        <v>0</v>
      </c>
    </row>
    <row r="64" customFormat="false" ht="13.5" hidden="false" customHeight="false" outlineLevel="0" collapsed="false">
      <c r="A64" s="1" t="s">
        <v>365</v>
      </c>
      <c r="B64" s="184" t="s">
        <v>96</v>
      </c>
      <c r="C64" s="184"/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83" t="n">
        <f aca="false">SUM(D64:O64)</f>
        <v>0</v>
      </c>
    </row>
    <row r="65" customFormat="false" ht="13.5" hidden="false" customHeight="false" outlineLevel="0" collapsed="false">
      <c r="B65" s="187" t="s">
        <v>97</v>
      </c>
      <c r="C65" s="184"/>
      <c r="D65" s="185" t="n">
        <f aca="false">SUM(D58:D64)</f>
        <v>0</v>
      </c>
      <c r="E65" s="185" t="n">
        <f aca="false">SUM(E58:E64)</f>
        <v>0</v>
      </c>
      <c r="F65" s="185" t="n">
        <f aca="false">SUM(F58:F64)</f>
        <v>0</v>
      </c>
      <c r="G65" s="185" t="n">
        <f aca="false">SUM(G58:G64)</f>
        <v>0</v>
      </c>
      <c r="H65" s="185" t="n">
        <f aca="false">SUM(H58:H64)</f>
        <v>0</v>
      </c>
      <c r="I65" s="185" t="n">
        <f aca="false">SUM(I58:I64)</f>
        <v>0</v>
      </c>
      <c r="J65" s="185" t="n">
        <f aca="false">SUM(J58:J64)</f>
        <v>0</v>
      </c>
      <c r="K65" s="185" t="n">
        <f aca="false">SUM(K58:K64)</f>
        <v>0</v>
      </c>
      <c r="L65" s="185" t="n">
        <f aca="false">SUM(L58:L64)</f>
        <v>0</v>
      </c>
      <c r="M65" s="185" t="n">
        <f aca="false">SUM(M58:M64)</f>
        <v>0</v>
      </c>
      <c r="N65" s="185" t="n">
        <f aca="false">SUM(N58:N64)</f>
        <v>0</v>
      </c>
      <c r="O65" s="185" t="n">
        <f aca="false">SUM(O58:O64)</f>
        <v>0</v>
      </c>
      <c r="P65" s="185" t="n">
        <f aca="false">SUM(D65:O65)</f>
        <v>0</v>
      </c>
    </row>
    <row r="66" customFormat="false" ht="13.5" hidden="false" customHeight="false" outlineLevel="0" collapsed="false">
      <c r="A66" s="1" t="s">
        <v>366</v>
      </c>
      <c r="B66" s="184" t="s">
        <v>99</v>
      </c>
      <c r="C66" s="184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83" t="n">
        <f aca="false">SUM(D66:O66)</f>
        <v>0</v>
      </c>
    </row>
    <row r="67" customFormat="false" ht="13.5" hidden="false" customHeight="false" outlineLevel="0" collapsed="false">
      <c r="A67" s="1" t="s">
        <v>367</v>
      </c>
      <c r="B67" s="184" t="s">
        <v>101</v>
      </c>
      <c r="C67" s="184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83" t="n">
        <f aca="false">SUM(D67:O67)</f>
        <v>0</v>
      </c>
    </row>
    <row r="68" customFormat="false" ht="13.5" hidden="false" customHeight="false" outlineLevel="0" collapsed="false">
      <c r="A68" s="1" t="s">
        <v>368</v>
      </c>
      <c r="B68" s="184" t="s">
        <v>102</v>
      </c>
      <c r="C68" s="184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190"/>
      <c r="P68" s="183" t="n">
        <f aca="false">SUM(D68:O68)</f>
        <v>0</v>
      </c>
    </row>
    <row r="69" customFormat="false" ht="13.5" hidden="false" customHeight="false" outlineLevel="0" collapsed="false">
      <c r="A69" s="1" t="s">
        <v>369</v>
      </c>
      <c r="B69" s="184" t="s">
        <v>103</v>
      </c>
      <c r="C69" s="184"/>
      <c r="D69" s="190"/>
      <c r="E69" s="190"/>
      <c r="F69" s="190"/>
      <c r="G69" s="190"/>
      <c r="H69" s="190"/>
      <c r="I69" s="190"/>
      <c r="J69" s="190"/>
      <c r="K69" s="190"/>
      <c r="L69" s="190"/>
      <c r="M69" s="190"/>
      <c r="N69" s="190"/>
      <c r="O69" s="190"/>
      <c r="P69" s="183" t="n">
        <f aca="false">SUM(D69:O69)</f>
        <v>0</v>
      </c>
    </row>
    <row r="70" customFormat="false" ht="13.5" hidden="false" customHeight="false" outlineLevel="0" collapsed="false">
      <c r="B70" s="187" t="s">
        <v>104</v>
      </c>
      <c r="C70" s="184"/>
      <c r="D70" s="185" t="n">
        <f aca="false">SUM(D66:D69)</f>
        <v>0</v>
      </c>
      <c r="E70" s="185" t="n">
        <f aca="false">SUM(E66:E69)</f>
        <v>0</v>
      </c>
      <c r="F70" s="185" t="n">
        <f aca="false">SUM(F66:F69)</f>
        <v>0</v>
      </c>
      <c r="G70" s="185" t="n">
        <f aca="false">SUM(G66:G69)</f>
        <v>0</v>
      </c>
      <c r="H70" s="185" t="n">
        <f aca="false">SUM(H66:H69)</f>
        <v>0</v>
      </c>
      <c r="I70" s="185" t="n">
        <f aca="false">SUM(I66:I69)</f>
        <v>0</v>
      </c>
      <c r="J70" s="185" t="n">
        <f aca="false">SUM(J66:J69)</f>
        <v>0</v>
      </c>
      <c r="K70" s="185" t="n">
        <f aca="false">SUM(K66:K69)</f>
        <v>0</v>
      </c>
      <c r="L70" s="185" t="n">
        <f aca="false">SUM(L66:L69)</f>
        <v>0</v>
      </c>
      <c r="M70" s="185" t="n">
        <f aca="false">SUM(M66:M69)</f>
        <v>0</v>
      </c>
      <c r="N70" s="185" t="n">
        <f aca="false">SUM(N66:N69)</f>
        <v>0</v>
      </c>
      <c r="O70" s="185" t="n">
        <f aca="false">SUM(O66:O69)</f>
        <v>0</v>
      </c>
      <c r="P70" s="185" t="n">
        <f aca="false">SUM(D70:O70)</f>
        <v>0</v>
      </c>
    </row>
    <row r="71" customFormat="false" ht="13.5" hidden="false" customHeight="false" outlineLevel="0" collapsed="false">
      <c r="A71" s="1" t="s">
        <v>370</v>
      </c>
      <c r="B71" s="188" t="s">
        <v>106</v>
      </c>
      <c r="C71" s="184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83" t="n">
        <f aca="false">SUM(D71:O71)</f>
        <v>0</v>
      </c>
    </row>
    <row r="72" customFormat="false" ht="13.5" hidden="false" customHeight="false" outlineLevel="0" collapsed="false">
      <c r="A72" s="1" t="s">
        <v>371</v>
      </c>
      <c r="B72" s="184" t="s">
        <v>108</v>
      </c>
      <c r="C72" s="184"/>
      <c r="D72" s="190"/>
      <c r="E72" s="190"/>
      <c r="F72" s="190"/>
      <c r="G72" s="190"/>
      <c r="H72" s="190"/>
      <c r="I72" s="190"/>
      <c r="J72" s="190"/>
      <c r="K72" s="190"/>
      <c r="L72" s="190"/>
      <c r="M72" s="190"/>
      <c r="N72" s="190"/>
      <c r="O72" s="190"/>
      <c r="P72" s="183" t="n">
        <f aca="false">SUM(D72:O72)</f>
        <v>0</v>
      </c>
    </row>
    <row r="73" customFormat="false" ht="13.5" hidden="false" customHeight="false" outlineLevel="0" collapsed="false">
      <c r="A73" s="1" t="s">
        <v>372</v>
      </c>
      <c r="B73" s="184" t="s">
        <v>110</v>
      </c>
      <c r="C73" s="184"/>
      <c r="D73" s="190"/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190"/>
      <c r="P73" s="183" t="n">
        <f aca="false">SUM(D73:O73)</f>
        <v>0</v>
      </c>
    </row>
    <row r="74" customFormat="false" ht="13.5" hidden="false" customHeight="false" outlineLevel="0" collapsed="false">
      <c r="B74" s="187" t="s">
        <v>111</v>
      </c>
      <c r="C74" s="184"/>
      <c r="D74" s="185" t="n">
        <f aca="false">SUM(D72:D73)</f>
        <v>0</v>
      </c>
      <c r="E74" s="185" t="n">
        <f aca="false">SUM(E72:E73)</f>
        <v>0</v>
      </c>
      <c r="F74" s="185" t="n">
        <f aca="false">SUM(F72:F73)</f>
        <v>0</v>
      </c>
      <c r="G74" s="185" t="n">
        <f aca="false">SUM(G72:G73)</f>
        <v>0</v>
      </c>
      <c r="H74" s="185" t="n">
        <f aca="false">SUM(H72:H73)</f>
        <v>0</v>
      </c>
      <c r="I74" s="185" t="n">
        <f aca="false">SUM(I72:I73)</f>
        <v>0</v>
      </c>
      <c r="J74" s="185" t="n">
        <f aca="false">SUM(J72:J73)</f>
        <v>0</v>
      </c>
      <c r="K74" s="185" t="n">
        <f aca="false">SUM(K72:K73)</f>
        <v>0</v>
      </c>
      <c r="L74" s="185" t="n">
        <f aca="false">SUM(L72:L73)</f>
        <v>0</v>
      </c>
      <c r="M74" s="185" t="n">
        <f aca="false">SUM(M72:M73)</f>
        <v>0</v>
      </c>
      <c r="N74" s="185" t="n">
        <f aca="false">SUM(N72:N73)</f>
        <v>0</v>
      </c>
      <c r="O74" s="185" t="n">
        <f aca="false">SUM(O72:O73)</f>
        <v>0</v>
      </c>
      <c r="P74" s="185" t="n">
        <f aca="false">SUM(D74:O74)</f>
        <v>0</v>
      </c>
    </row>
    <row r="75" customFormat="false" ht="13.5" hidden="false" customHeight="false" outlineLevel="0" collapsed="false">
      <c r="A75" s="1" t="s">
        <v>373</v>
      </c>
      <c r="B75" s="187"/>
      <c r="C75" s="184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83" t="n">
        <f aca="false">SUM(D75:O75)</f>
        <v>0</v>
      </c>
    </row>
    <row r="76" customFormat="false" ht="13.5" hidden="false" customHeight="false" outlineLevel="0" collapsed="false">
      <c r="A76" s="1" t="s">
        <v>374</v>
      </c>
      <c r="B76" s="187"/>
      <c r="C76" s="184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83" t="n">
        <f aca="false">SUM(D76:O76)</f>
        <v>0</v>
      </c>
    </row>
    <row r="77" customFormat="false" ht="13.5" hidden="false" customHeight="false" outlineLevel="0" collapsed="false">
      <c r="A77" s="1" t="s">
        <v>375</v>
      </c>
      <c r="B77" s="184" t="s">
        <v>113</v>
      </c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83" t="n">
        <f aca="false">SUM(D77:O77)</f>
        <v>0</v>
      </c>
    </row>
    <row r="78" customFormat="false" ht="13.5" hidden="false" customHeight="false" outlineLevel="0" collapsed="false">
      <c r="A78" s="1" t="s">
        <v>376</v>
      </c>
      <c r="B78" s="184" t="s">
        <v>115</v>
      </c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83" t="n">
        <f aca="false">SUM(D78:O78)</f>
        <v>0</v>
      </c>
    </row>
    <row r="79" customFormat="false" ht="13.5" hidden="false" customHeight="false" outlineLevel="0" collapsed="false">
      <c r="A79" s="1" t="s">
        <v>377</v>
      </c>
      <c r="B79" s="184" t="s">
        <v>117</v>
      </c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83" t="n">
        <f aca="false">SUM(D79:O79)</f>
        <v>0</v>
      </c>
    </row>
    <row r="80" customFormat="false" ht="13.5" hidden="false" customHeight="false" outlineLevel="0" collapsed="false">
      <c r="A80" s="1" t="s">
        <v>378</v>
      </c>
      <c r="B80" s="184" t="s">
        <v>119</v>
      </c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83" t="n">
        <f aca="false">SUM(D80:O80)</f>
        <v>0</v>
      </c>
    </row>
    <row r="81" customFormat="false" ht="13.5" hidden="false" customHeight="false" outlineLevel="0" collapsed="false">
      <c r="A81" s="1" t="s">
        <v>379</v>
      </c>
      <c r="B81" s="184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83" t="n">
        <f aca="false">SUM(D81:O81)</f>
        <v>0</v>
      </c>
    </row>
    <row r="82" customFormat="false" ht="13.5" hidden="false" customHeight="false" outlineLevel="0" collapsed="false">
      <c r="A82" s="1" t="s">
        <v>380</v>
      </c>
      <c r="B82" s="184" t="s">
        <v>121</v>
      </c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83" t="n">
        <f aca="false">SUM(D82:O82)</f>
        <v>0</v>
      </c>
    </row>
    <row r="83" customFormat="false" ht="13.5" hidden="false" customHeight="false" outlineLevel="0" collapsed="false">
      <c r="A83" s="1" t="s">
        <v>381</v>
      </c>
      <c r="B83" s="187" t="s">
        <v>122</v>
      </c>
      <c r="D83" s="185" t="e">
        <f aca="false">D28+D34+D43+D50+D57+D65+D70+D71+D74+D75+SUM(D76:D82)</f>
        <v>#NAME?</v>
      </c>
      <c r="E83" s="185" t="e">
        <f aca="false">E28+E34+E43+E50+E57+E65+E70+E71+E74+E75+SUM(E76:E82)</f>
        <v>#NAME?</v>
      </c>
      <c r="F83" s="185" t="e">
        <f aca="false">F28+F34+F43+F50+F57+F65+F70+F71+F74+F75+SUM(F76:F82)</f>
        <v>#NAME?</v>
      </c>
      <c r="G83" s="185" t="e">
        <f aca="false">G28+G34+G43+G50+G57+G65+G70+G71+G74+G75+SUM(G76:G82)</f>
        <v>#NAME?</v>
      </c>
      <c r="H83" s="185" t="e">
        <f aca="false">H28+H34+H43+H50+H57+H65+H70+H71+H74+H75+SUM(H76:H82)</f>
        <v>#NAME?</v>
      </c>
      <c r="I83" s="185" t="e">
        <f aca="false">I28+I34+I43+I50+I57+I65+I70+I71+I74+I75+SUM(I76:I82)</f>
        <v>#NAME?</v>
      </c>
      <c r="J83" s="185" t="n">
        <f aca="false">J28+J34+J43+J50+J57+J65+J70+J71+J74+J75+SUM(J76:J82)</f>
        <v>0</v>
      </c>
      <c r="K83" s="185" t="n">
        <f aca="false">K28+K34+K43+K50+K57+K65+K70+K71+K74+K75+SUM(K76:K82)</f>
        <v>0</v>
      </c>
      <c r="L83" s="185" t="e">
        <f aca="false">L28+L34+L43+L50+L57+L65+L70+L71+L74+L75+SUM(L76:L82)</f>
        <v>#NAME?</v>
      </c>
      <c r="M83" s="185" t="e">
        <f aca="false">M28+M34+M43+M50+M57+M65+M70+M71+M74+M75+SUM(M76:M82)</f>
        <v>#NAME?</v>
      </c>
      <c r="N83" s="185" t="e">
        <f aca="false">N28+N34+N43+N50+N57+N65+N70+N71+N74+N75+SUM(N76:N82)</f>
        <v>#NAME?</v>
      </c>
      <c r="O83" s="185" t="e">
        <f aca="false">O28+O34+O43+O50+O57+O65+O70+O71+O74+O75+SUM(O76:O82)</f>
        <v>#NAME?</v>
      </c>
      <c r="P83" s="185" t="e">
        <f aca="false">SUM(D83:O83)</f>
        <v>#NAME?</v>
      </c>
    </row>
    <row r="84" customFormat="false" ht="13.5" hidden="false" customHeight="false" outlineLevel="0" collapsed="false">
      <c r="A84" s="1" t="s">
        <v>382</v>
      </c>
      <c r="B84" s="184" t="s">
        <v>124</v>
      </c>
      <c r="D84" s="190" t="e">
        <f aca="false">HPVAL($I$1,$I$2,$A84,D$24,$I$3,$I$4)</f>
        <v>#NAME?</v>
      </c>
      <c r="E84" s="190" t="e">
        <f aca="false">HPVAL($I$1,$I$2,$A84,E$24,$I$3,$I$4)</f>
        <v>#NAME?</v>
      </c>
      <c r="F84" s="190" t="e">
        <f aca="false">HPVAL($I$1,$I$2,$A84,F$24,$I$3,$I$4)</f>
        <v>#NAME?</v>
      </c>
      <c r="G84" s="190" t="e">
        <f aca="false">HPVAL($I$1,$I$2,$A84,G$24,$I$3,$I$4)</f>
        <v>#NAME?</v>
      </c>
      <c r="H84" s="190" t="e">
        <f aca="false">HPVAL($I$1,$I$2,$A84,H$24,$I$3,$I$4)</f>
        <v>#NAME?</v>
      </c>
      <c r="I84" s="190" t="e">
        <f aca="false">HPVAL($I$1,$I$2,$A84,I$24,$I$3,$I$4)</f>
        <v>#NAME?</v>
      </c>
      <c r="J84" s="190"/>
      <c r="K84" s="190"/>
      <c r="L84" s="190" t="e">
        <f aca="false">HPVAL($I$1,$J$2,$A84,L$24,$I$3,$I$4)</f>
        <v>#NAME?</v>
      </c>
      <c r="M84" s="190" t="e">
        <f aca="false">HPVAL($I$1,$J$2,$A84,M$24,$I$3,$I$4)</f>
        <v>#NAME?</v>
      </c>
      <c r="N84" s="190" t="e">
        <f aca="false">HPVAL($I$1,$J$2,$A84,N$24,$I$3,$I$4)</f>
        <v>#NAME?</v>
      </c>
      <c r="O84" s="190" t="e">
        <f aca="false">HPVAL($I$1,$J$2,$A84,O$24,$I$3,$I$4)</f>
        <v>#NAME?</v>
      </c>
      <c r="P84" s="183" t="e">
        <f aca="false">SUM(D84:O84)</f>
        <v>#NAME?</v>
      </c>
    </row>
    <row r="85" customFormat="false" ht="13.5" hidden="false" customHeight="false" outlineLevel="0" collapsed="false">
      <c r="A85" s="1" t="s">
        <v>383</v>
      </c>
      <c r="B85" s="184" t="s">
        <v>126</v>
      </c>
      <c r="D85" s="190" t="e">
        <f aca="false">HPVAL($I$1,$I$2,$A85,D$24,$I$3,$I$4)</f>
        <v>#NAME?</v>
      </c>
      <c r="E85" s="190" t="e">
        <f aca="false">HPVAL($I$1,$I$2,$A85,E$24,$I$3,$I$4)</f>
        <v>#NAME?</v>
      </c>
      <c r="F85" s="190" t="e">
        <f aca="false">HPVAL($I$1,$I$2,$A85,F$24,$I$3,$I$4)</f>
        <v>#NAME?</v>
      </c>
      <c r="G85" s="190" t="e">
        <f aca="false">HPVAL($I$1,$I$2,$A85,G$24,$I$3,$I$4)</f>
        <v>#NAME?</v>
      </c>
      <c r="H85" s="190" t="e">
        <f aca="false">HPVAL($I$1,$I$2,$A85,H$24,$I$3,$I$4)</f>
        <v>#NAME?</v>
      </c>
      <c r="I85" s="190" t="e">
        <f aca="false">HPVAL($I$1,$I$2,$A85,I$24,$I$3,$I$4)</f>
        <v>#NAME?</v>
      </c>
      <c r="J85" s="190"/>
      <c r="K85" s="190"/>
      <c r="L85" s="190" t="e">
        <f aca="false">HPVAL($I$1,$J$2,$A85,L$24,$I$3,$I$4)</f>
        <v>#NAME?</v>
      </c>
      <c r="M85" s="190" t="e">
        <f aca="false">HPVAL($I$1,$J$2,$A85,M$24,$I$3,$I$4)</f>
        <v>#NAME?</v>
      </c>
      <c r="N85" s="190" t="e">
        <f aca="false">HPVAL($I$1,$J$2,$A85,N$24,$I$3,$I$4)</f>
        <v>#NAME?</v>
      </c>
      <c r="O85" s="190" t="e">
        <f aca="false">HPVAL($I$1,$J$2,$A85,O$24,$I$3,$I$4)</f>
        <v>#NAME?</v>
      </c>
      <c r="P85" s="183" t="e">
        <f aca="false">SUM(D85:O85)</f>
        <v>#NAME?</v>
      </c>
    </row>
    <row r="86" customFormat="false" ht="13.5" hidden="false" customHeight="false" outlineLevel="0" collapsed="false">
      <c r="B86" s="187" t="s">
        <v>294</v>
      </c>
      <c r="D86" s="185" t="e">
        <f aca="false">SUM(D84:D85)</f>
        <v>#NAME?</v>
      </c>
      <c r="E86" s="185" t="e">
        <f aca="false">SUM(E84:E85)</f>
        <v>#NAME?</v>
      </c>
      <c r="F86" s="185" t="e">
        <f aca="false">SUM(F84:F85)</f>
        <v>#NAME?</v>
      </c>
      <c r="G86" s="185" t="e">
        <f aca="false">SUM(G84:G85)</f>
        <v>#NAME?</v>
      </c>
      <c r="H86" s="185" t="e">
        <f aca="false">SUM(H84:H85)</f>
        <v>#NAME?</v>
      </c>
      <c r="I86" s="185" t="e">
        <f aca="false">SUM(I84:I85)</f>
        <v>#NAME?</v>
      </c>
      <c r="J86" s="185"/>
      <c r="K86" s="185"/>
      <c r="L86" s="185" t="e">
        <f aca="false">SUM(L84:L85)</f>
        <v>#NAME?</v>
      </c>
      <c r="M86" s="185" t="e">
        <f aca="false">SUM(M84:M85)</f>
        <v>#NAME?</v>
      </c>
      <c r="N86" s="185" t="e">
        <f aca="false">SUM(N84:N85)</f>
        <v>#NAME?</v>
      </c>
      <c r="O86" s="185" t="e">
        <f aca="false">SUM(O84:O85)</f>
        <v>#NAME?</v>
      </c>
      <c r="P86" s="185" t="e">
        <f aca="false">SUM(D86:O86)</f>
        <v>#NAME?</v>
      </c>
    </row>
    <row r="87" customFormat="false" ht="14.25" hidden="false" customHeight="false" outlineLevel="0" collapsed="false">
      <c r="B87" s="177" t="s">
        <v>130</v>
      </c>
      <c r="D87" s="189" t="e">
        <f aca="false">D86+D83</f>
        <v>#NAME?</v>
      </c>
      <c r="E87" s="189" t="e">
        <f aca="false">E86+E83</f>
        <v>#NAME?</v>
      </c>
      <c r="F87" s="189" t="e">
        <f aca="false">F86+F83</f>
        <v>#NAME?</v>
      </c>
      <c r="G87" s="189" t="e">
        <f aca="false">G86+G83</f>
        <v>#NAME?</v>
      </c>
      <c r="H87" s="189" t="e">
        <f aca="false">H86+H83</f>
        <v>#NAME?</v>
      </c>
      <c r="I87" s="189" t="e">
        <f aca="false">I86+I83</f>
        <v>#NAME?</v>
      </c>
      <c r="J87" s="189" t="n">
        <f aca="false">J86+J83</f>
        <v>0</v>
      </c>
      <c r="K87" s="189" t="n">
        <f aca="false">K86+K83</f>
        <v>0</v>
      </c>
      <c r="L87" s="189" t="e">
        <f aca="false">L86+L83</f>
        <v>#NAME?</v>
      </c>
      <c r="M87" s="189" t="e">
        <f aca="false">M86+M83</f>
        <v>#NAME?</v>
      </c>
      <c r="N87" s="189" t="e">
        <f aca="false">N86+N83</f>
        <v>#NAME?</v>
      </c>
      <c r="O87" s="189" t="e">
        <f aca="false">O86+O83</f>
        <v>#NAME?</v>
      </c>
      <c r="P87" s="189" t="e">
        <f aca="false">P86+P83</f>
        <v>#NAME?</v>
      </c>
    </row>
    <row r="88" customFormat="false" ht="14.25" hidden="false" customHeight="false" outlineLevel="0" collapsed="false"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90" customFormat="false" ht="12.75" hidden="false" customHeight="false" outlineLevel="0" collapsed="false">
      <c r="B90" s="110" t="str">
        <f aca="true">CELL("FILENAME")</f>
        <v>'file:///mnt/12tb/@roms/datasets/enron/EDRM Enron Email Data Set v2 XML/filtered-attachments/xls/Research_2001_budget_as_of_0922.xls'#$2000 Forecast</v>
      </c>
    </row>
    <row r="91" customFormat="false" ht="12.75" hidden="false" customHeight="false" outlineLevel="0" collapsed="false">
      <c r="K91" s="19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5"/>
  <sheetViews>
    <sheetView showFormulas="false" showGridLines="true" showRowColHeaders="true" showZeros="true" rightToLeft="false" tabSelected="false" showOutlineSymbols="true" defaultGridColor="true" view="normal" topLeftCell="A78" colorId="64" zoomScale="75" zoomScaleNormal="75" zoomScalePageLayoutView="100" workbookViewId="0">
      <selection pane="topLeft" activeCell="D7" activeCellId="0" sqref="D7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14.99"/>
    <col collapsed="false" customWidth="true" hidden="false" outlineLevel="0" max="2" min="2" style="1" width="42.32"/>
    <col collapsed="false" customWidth="true" hidden="false" outlineLevel="0" max="3" min="3" style="1" width="1.49"/>
    <col collapsed="false" customWidth="true" hidden="false" outlineLevel="0" max="15" min="4" style="1" width="11.82"/>
    <col collapsed="false" customWidth="true" hidden="false" outlineLevel="0" max="16" min="16" style="1" width="22.82"/>
    <col collapsed="false" customWidth="true" hidden="false" outlineLevel="0" max="17" min="17" style="1" width="11.49"/>
    <col collapsed="false" customWidth="false" hidden="false" outlineLevel="0" max="257" min="18" style="1" width="9.32"/>
  </cols>
  <sheetData>
    <row r="1" customFormat="false" ht="9.75" hidden="false" customHeight="true" outlineLevel="0" collapsed="false">
      <c r="A1" s="11"/>
      <c r="B1" s="12"/>
      <c r="C1" s="12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</row>
    <row r="2" customFormat="false" ht="27" hidden="false" customHeight="true" outlineLevel="0" collapsed="false">
      <c r="A2" s="15" t="s">
        <v>19</v>
      </c>
      <c r="B2" s="15"/>
      <c r="C2" s="15"/>
      <c r="D2" s="15"/>
      <c r="E2" s="16"/>
      <c r="F2" s="16"/>
      <c r="G2" s="16"/>
      <c r="H2" s="199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</row>
    <row r="3" customFormat="false" ht="27" hidden="false" customHeight="true" outlineLevel="0" collapsed="false">
      <c r="A3" s="15" t="s">
        <v>384</v>
      </c>
      <c r="B3" s="15"/>
      <c r="C3" s="15"/>
      <c r="D3" s="15"/>
      <c r="E3" s="16"/>
      <c r="F3" s="16"/>
      <c r="G3" s="16"/>
      <c r="H3" s="199"/>
      <c r="I3" s="14"/>
      <c r="J3" s="14"/>
      <c r="K3" s="14"/>
      <c r="L3" s="14"/>
      <c r="M3" s="14"/>
      <c r="N3" s="14"/>
      <c r="O3" s="14"/>
      <c r="P3" s="200" t="s">
        <v>385</v>
      </c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</row>
    <row r="4" customFormat="false" ht="13.5" hidden="false" customHeight="true" outlineLevel="0" collapsed="false">
      <c r="A4" s="17"/>
      <c r="B4" s="17"/>
      <c r="C4" s="18"/>
      <c r="D4" s="19"/>
      <c r="E4" s="17"/>
      <c r="F4" s="17"/>
      <c r="G4" s="192"/>
      <c r="H4" s="192"/>
      <c r="I4" s="193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</row>
    <row r="5" customFormat="false" ht="14.25" hidden="false" customHeight="true" outlineLevel="0" collapsed="false">
      <c r="A5" s="17"/>
      <c r="B5" s="18" t="s">
        <v>21</v>
      </c>
      <c r="C5" s="17"/>
      <c r="D5" s="201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</row>
    <row r="6" customFormat="false" ht="14.25" hidden="false" customHeight="true" outlineLevel="0" collapsed="false">
      <c r="A6" s="17"/>
      <c r="B6" s="18" t="s">
        <v>22</v>
      </c>
      <c r="C6" s="17"/>
      <c r="D6" s="201" t="s">
        <v>280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4.25" hidden="false" customHeight="true" outlineLevel="0" collapsed="false">
      <c r="A7" s="17"/>
      <c r="B7" s="18" t="s">
        <v>386</v>
      </c>
      <c r="C7" s="17"/>
      <c r="D7" s="201"/>
      <c r="E7" s="17"/>
      <c r="F7" s="17"/>
      <c r="G7" s="17"/>
      <c r="H7" s="192"/>
      <c r="I7" s="17"/>
      <c r="J7" s="17"/>
      <c r="K7" s="17"/>
      <c r="L7" s="17"/>
      <c r="M7" s="17"/>
      <c r="N7" s="202" t="s">
        <v>387</v>
      </c>
      <c r="O7" s="203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12.75" hidden="false" customHeight="false" outlineLevel="0" collapsed="false">
      <c r="A8" s="17"/>
      <c r="B8" s="17"/>
      <c r="C8" s="18"/>
      <c r="D8" s="19"/>
      <c r="E8" s="17"/>
      <c r="F8" s="17"/>
      <c r="G8" s="17"/>
      <c r="H8" s="192"/>
      <c r="I8" s="17"/>
      <c r="J8" s="17"/>
      <c r="K8" s="17"/>
      <c r="L8" s="17"/>
      <c r="M8" s="17"/>
      <c r="N8" s="204" t="s">
        <v>388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5.75" hidden="false" customHeight="false" outlineLevel="0" collapsed="false">
      <c r="A9" s="21"/>
      <c r="B9" s="205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7" t="s">
        <v>389</v>
      </c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</row>
    <row r="10" customFormat="false" ht="15.75" hidden="false" customHeight="false" outlineLevel="0" collapsed="false">
      <c r="A10" s="26" t="s">
        <v>25</v>
      </c>
      <c r="B10" s="208"/>
      <c r="C10" s="209" t="n">
        <v>36892</v>
      </c>
      <c r="D10" s="209" t="n">
        <v>36892</v>
      </c>
      <c r="E10" s="209" t="n">
        <v>36923</v>
      </c>
      <c r="F10" s="209" t="n">
        <v>36951</v>
      </c>
      <c r="G10" s="209" t="n">
        <v>36982</v>
      </c>
      <c r="H10" s="209" t="n">
        <v>37012</v>
      </c>
      <c r="I10" s="209" t="n">
        <v>37043</v>
      </c>
      <c r="J10" s="209" t="n">
        <v>37073</v>
      </c>
      <c r="K10" s="209" t="n">
        <v>37104</v>
      </c>
      <c r="L10" s="209" t="n">
        <v>37135</v>
      </c>
      <c r="M10" s="209" t="n">
        <v>37165</v>
      </c>
      <c r="N10" s="209" t="n">
        <v>37196</v>
      </c>
      <c r="O10" s="209" t="n">
        <v>37226</v>
      </c>
      <c r="P10" s="210" t="s">
        <v>390</v>
      </c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</row>
    <row r="11" customFormat="false" ht="15.75" hidden="false" customHeight="false" outlineLevel="0" collapsed="false">
      <c r="A11" s="32" t="s">
        <v>29</v>
      </c>
      <c r="B11" s="211"/>
      <c r="C11" s="212" t="n">
        <v>1</v>
      </c>
      <c r="D11" s="213" t="n">
        <v>0</v>
      </c>
      <c r="E11" s="213" t="n">
        <v>0</v>
      </c>
      <c r="F11" s="213" t="n">
        <v>0</v>
      </c>
      <c r="G11" s="213" t="n">
        <v>0</v>
      </c>
      <c r="H11" s="213" t="n">
        <v>0</v>
      </c>
      <c r="I11" s="213" t="n">
        <v>0</v>
      </c>
      <c r="J11" s="213" t="n">
        <v>0</v>
      </c>
      <c r="K11" s="213" t="n">
        <v>0</v>
      </c>
      <c r="L11" s="213" t="n">
        <v>0</v>
      </c>
      <c r="M11" s="213" t="n">
        <v>0</v>
      </c>
      <c r="N11" s="213" t="n">
        <v>0</v>
      </c>
      <c r="O11" s="213" t="n">
        <v>0</v>
      </c>
      <c r="P11" s="214" t="n">
        <f aca="false">SUM(D11:O11)/12</f>
        <v>0</v>
      </c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</row>
    <row r="12" customFormat="false" ht="15.75" hidden="false" customHeight="false" outlineLevel="0" collapsed="false">
      <c r="A12" s="39" t="s">
        <v>30</v>
      </c>
      <c r="B12" s="66"/>
      <c r="C12" s="215" t="n">
        <v>1</v>
      </c>
      <c r="D12" s="216" t="n">
        <v>0</v>
      </c>
      <c r="E12" s="216" t="n">
        <v>0</v>
      </c>
      <c r="F12" s="216" t="n">
        <v>0</v>
      </c>
      <c r="G12" s="216" t="n">
        <v>0</v>
      </c>
      <c r="H12" s="216" t="n">
        <v>0</v>
      </c>
      <c r="I12" s="216" t="n">
        <v>0</v>
      </c>
      <c r="J12" s="216" t="n">
        <v>0</v>
      </c>
      <c r="K12" s="216" t="n">
        <v>0</v>
      </c>
      <c r="L12" s="216" t="n">
        <v>0</v>
      </c>
      <c r="M12" s="216" t="n">
        <v>0</v>
      </c>
      <c r="N12" s="216" t="n">
        <v>0</v>
      </c>
      <c r="O12" s="216" t="n">
        <v>0</v>
      </c>
      <c r="P12" s="214" t="n">
        <f aca="false">SUM(D12:O12)/12</f>
        <v>0</v>
      </c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</row>
    <row r="13" customFormat="false" ht="15.75" hidden="false" customHeight="false" outlineLevel="0" collapsed="false">
      <c r="A13" s="39" t="s">
        <v>31</v>
      </c>
      <c r="B13" s="66"/>
      <c r="C13" s="215" t="n">
        <v>1</v>
      </c>
      <c r="D13" s="216" t="n">
        <v>0</v>
      </c>
      <c r="E13" s="216" t="n">
        <v>0</v>
      </c>
      <c r="F13" s="216" t="n">
        <v>0</v>
      </c>
      <c r="G13" s="216" t="n">
        <v>0</v>
      </c>
      <c r="H13" s="216" t="n">
        <v>0</v>
      </c>
      <c r="I13" s="216" t="n">
        <v>0</v>
      </c>
      <c r="J13" s="216" t="n">
        <v>0</v>
      </c>
      <c r="K13" s="216" t="n">
        <v>0</v>
      </c>
      <c r="L13" s="216" t="n">
        <v>0</v>
      </c>
      <c r="M13" s="216" t="n">
        <v>0</v>
      </c>
      <c r="N13" s="216" t="n">
        <v>0</v>
      </c>
      <c r="O13" s="216" t="n">
        <v>0</v>
      </c>
      <c r="P13" s="214" t="n">
        <f aca="false">SUM(D13:O13)/12</f>
        <v>0</v>
      </c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</row>
    <row r="14" customFormat="false" ht="15.75" hidden="false" customHeight="false" outlineLevel="0" collapsed="false">
      <c r="A14" s="39" t="s">
        <v>32</v>
      </c>
      <c r="B14" s="66"/>
      <c r="C14" s="64" t="n">
        <f aca="false">SUM(C12:C13)</f>
        <v>2</v>
      </c>
      <c r="D14" s="216" t="n">
        <v>6</v>
      </c>
      <c r="E14" s="216" t="n">
        <v>6</v>
      </c>
      <c r="F14" s="216" t="n">
        <v>6</v>
      </c>
      <c r="G14" s="216" t="n">
        <v>6</v>
      </c>
      <c r="H14" s="216" t="n">
        <v>6</v>
      </c>
      <c r="I14" s="216" t="n">
        <v>6</v>
      </c>
      <c r="J14" s="216" t="n">
        <v>6</v>
      </c>
      <c r="K14" s="216" t="n">
        <v>6</v>
      </c>
      <c r="L14" s="216" t="n">
        <v>6</v>
      </c>
      <c r="M14" s="216" t="n">
        <v>6</v>
      </c>
      <c r="N14" s="216" t="n">
        <v>6</v>
      </c>
      <c r="O14" s="216" t="n">
        <v>6</v>
      </c>
      <c r="P14" s="214" t="n">
        <f aca="false">SUM(D14:O14)/12</f>
        <v>6</v>
      </c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</row>
    <row r="15" customFormat="false" ht="15.75" hidden="false" customHeight="false" outlineLevel="0" collapsed="false">
      <c r="A15" s="39" t="s">
        <v>33</v>
      </c>
      <c r="B15" s="66"/>
      <c r="C15" s="215" t="n">
        <v>1</v>
      </c>
      <c r="D15" s="216" t="n">
        <v>5</v>
      </c>
      <c r="E15" s="216" t="n">
        <v>5</v>
      </c>
      <c r="F15" s="216" t="n">
        <v>5</v>
      </c>
      <c r="G15" s="216" t="n">
        <v>5</v>
      </c>
      <c r="H15" s="216" t="n">
        <v>5</v>
      </c>
      <c r="I15" s="216" t="n">
        <v>5</v>
      </c>
      <c r="J15" s="216" t="n">
        <v>5</v>
      </c>
      <c r="K15" s="216" t="n">
        <v>5</v>
      </c>
      <c r="L15" s="216" t="n">
        <v>5</v>
      </c>
      <c r="M15" s="216" t="n">
        <v>5</v>
      </c>
      <c r="N15" s="216" t="n">
        <v>5</v>
      </c>
      <c r="O15" s="216" t="n">
        <v>5</v>
      </c>
      <c r="P15" s="214" t="n">
        <f aca="false">SUM(D15:O15)/12</f>
        <v>5</v>
      </c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</row>
    <row r="16" customFormat="false" ht="15.75" hidden="false" customHeight="false" outlineLevel="0" collapsed="false">
      <c r="A16" s="39" t="s">
        <v>34</v>
      </c>
      <c r="B16" s="66"/>
      <c r="C16" s="215" t="n">
        <v>1</v>
      </c>
      <c r="D16" s="216" t="n">
        <v>29</v>
      </c>
      <c r="E16" s="216" t="n">
        <v>29</v>
      </c>
      <c r="F16" s="216" t="n">
        <v>29</v>
      </c>
      <c r="G16" s="216" t="n">
        <v>29</v>
      </c>
      <c r="H16" s="216" t="n">
        <v>29</v>
      </c>
      <c r="I16" s="216" t="n">
        <v>29</v>
      </c>
      <c r="J16" s="216" t="n">
        <v>29</v>
      </c>
      <c r="K16" s="216" t="n">
        <v>29</v>
      </c>
      <c r="L16" s="216" t="n">
        <v>29</v>
      </c>
      <c r="M16" s="216" t="n">
        <v>29</v>
      </c>
      <c r="N16" s="216" t="n">
        <v>29</v>
      </c>
      <c r="O16" s="216" t="n">
        <v>29</v>
      </c>
      <c r="P16" s="214" t="n">
        <f aca="false">SUM(D16:O16)/12</f>
        <v>29</v>
      </c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  <c r="IV16" s="38"/>
      <c r="IW16" s="38"/>
    </row>
    <row r="17" customFormat="false" ht="15.75" hidden="false" customHeight="false" outlineLevel="0" collapsed="false">
      <c r="A17" s="39" t="s">
        <v>13</v>
      </c>
      <c r="B17" s="66"/>
      <c r="C17" s="215" t="n">
        <v>1</v>
      </c>
      <c r="D17" s="216" t="n">
        <v>8</v>
      </c>
      <c r="E17" s="216" t="n">
        <v>8</v>
      </c>
      <c r="F17" s="216" t="n">
        <v>8</v>
      </c>
      <c r="G17" s="216" t="n">
        <v>8</v>
      </c>
      <c r="H17" s="216" t="n">
        <v>8</v>
      </c>
      <c r="I17" s="216" t="n">
        <v>8</v>
      </c>
      <c r="J17" s="216" t="n">
        <v>8</v>
      </c>
      <c r="K17" s="216" t="n">
        <v>8</v>
      </c>
      <c r="L17" s="216" t="n">
        <v>8</v>
      </c>
      <c r="M17" s="216" t="n">
        <v>8</v>
      </c>
      <c r="N17" s="216" t="n">
        <v>8</v>
      </c>
      <c r="O17" s="216" t="n">
        <v>8</v>
      </c>
      <c r="P17" s="214" t="n">
        <f aca="false">SUM(D17:O17)/12</f>
        <v>8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</row>
    <row r="18" customFormat="false" ht="15.75" hidden="false" customHeight="false" outlineLevel="0" collapsed="false">
      <c r="A18" s="39" t="s">
        <v>35</v>
      </c>
      <c r="B18" s="66"/>
      <c r="C18" s="215" t="n">
        <v>1</v>
      </c>
      <c r="D18" s="216" t="n">
        <v>3</v>
      </c>
      <c r="E18" s="216" t="n">
        <v>3</v>
      </c>
      <c r="F18" s="216" t="n">
        <v>3</v>
      </c>
      <c r="G18" s="216" t="n">
        <v>3</v>
      </c>
      <c r="H18" s="216" t="n">
        <v>3</v>
      </c>
      <c r="I18" s="216" t="n">
        <v>3</v>
      </c>
      <c r="J18" s="216" t="n">
        <v>3</v>
      </c>
      <c r="K18" s="216" t="n">
        <v>3</v>
      </c>
      <c r="L18" s="216" t="n">
        <v>3</v>
      </c>
      <c r="M18" s="216" t="n">
        <v>3</v>
      </c>
      <c r="N18" s="216" t="n">
        <v>3</v>
      </c>
      <c r="O18" s="216" t="n">
        <v>3</v>
      </c>
      <c r="P18" s="214" t="n">
        <f aca="false">SUM(D18:O18)/12</f>
        <v>3</v>
      </c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  <c r="IW18" s="38"/>
    </row>
    <row r="19" customFormat="false" ht="15.75" hidden="false" customHeight="false" outlineLevel="0" collapsed="false">
      <c r="A19" s="39" t="s">
        <v>36</v>
      </c>
      <c r="B19" s="66"/>
      <c r="C19" s="215" t="n">
        <v>1</v>
      </c>
      <c r="D19" s="216" t="n">
        <v>0</v>
      </c>
      <c r="E19" s="216" t="n">
        <v>0</v>
      </c>
      <c r="F19" s="216" t="n">
        <v>0</v>
      </c>
      <c r="G19" s="216" t="n">
        <v>0</v>
      </c>
      <c r="H19" s="216" t="n">
        <v>0</v>
      </c>
      <c r="I19" s="216" t="n">
        <v>0</v>
      </c>
      <c r="J19" s="216" t="n">
        <v>0</v>
      </c>
      <c r="K19" s="216" t="n">
        <v>0</v>
      </c>
      <c r="L19" s="216" t="n">
        <v>0</v>
      </c>
      <c r="M19" s="216" t="n">
        <v>0</v>
      </c>
      <c r="N19" s="216" t="n">
        <v>0</v>
      </c>
      <c r="O19" s="216" t="n">
        <v>0</v>
      </c>
      <c r="P19" s="214" t="n">
        <f aca="false">SUM(D19:O19)/12</f>
        <v>0</v>
      </c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</row>
    <row r="20" customFormat="false" ht="15.75" hidden="false" customHeight="false" outlineLevel="0" collapsed="false">
      <c r="A20" s="39" t="s">
        <v>37</v>
      </c>
      <c r="B20" s="66"/>
      <c r="C20" s="215" t="n">
        <v>1</v>
      </c>
      <c r="D20" s="216" t="n">
        <v>0</v>
      </c>
      <c r="E20" s="216" t="n">
        <v>0</v>
      </c>
      <c r="F20" s="216" t="n">
        <v>0</v>
      </c>
      <c r="G20" s="216" t="n">
        <v>0</v>
      </c>
      <c r="H20" s="216" t="n">
        <v>0</v>
      </c>
      <c r="I20" s="216" t="n">
        <v>0</v>
      </c>
      <c r="J20" s="216" t="n">
        <v>0</v>
      </c>
      <c r="K20" s="216" t="n">
        <v>0</v>
      </c>
      <c r="L20" s="216" t="n">
        <v>0</v>
      </c>
      <c r="M20" s="216" t="n">
        <v>0</v>
      </c>
      <c r="N20" s="216" t="n">
        <v>0</v>
      </c>
      <c r="O20" s="216" t="n">
        <v>0</v>
      </c>
      <c r="P20" s="214" t="n">
        <f aca="false">SUM(D20:O20)/12</f>
        <v>0</v>
      </c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</row>
    <row r="21" customFormat="false" ht="15.75" hidden="false" customHeight="false" outlineLevel="0" collapsed="false">
      <c r="A21" s="39" t="s">
        <v>38</v>
      </c>
      <c r="B21" s="66"/>
      <c r="C21" s="215" t="n">
        <v>1</v>
      </c>
      <c r="D21" s="216" t="n">
        <v>5</v>
      </c>
      <c r="E21" s="216" t="n">
        <v>5</v>
      </c>
      <c r="F21" s="216" t="n">
        <v>5</v>
      </c>
      <c r="G21" s="216" t="n">
        <v>5</v>
      </c>
      <c r="H21" s="216" t="n">
        <v>5</v>
      </c>
      <c r="I21" s="216" t="n">
        <v>5</v>
      </c>
      <c r="J21" s="216" t="n">
        <v>5</v>
      </c>
      <c r="K21" s="216" t="n">
        <v>5</v>
      </c>
      <c r="L21" s="216" t="n">
        <v>5</v>
      </c>
      <c r="M21" s="216" t="n">
        <v>5</v>
      </c>
      <c r="N21" s="216" t="n">
        <v>5</v>
      </c>
      <c r="O21" s="216" t="n">
        <v>5</v>
      </c>
      <c r="P21" s="214" t="n">
        <f aca="false">SUM(D21:O21)/12</f>
        <v>5</v>
      </c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  <c r="IV21" s="38"/>
      <c r="IW21" s="38"/>
    </row>
    <row r="22" customFormat="false" ht="15.75" hidden="false" customHeight="false" outlineLevel="0" collapsed="false">
      <c r="A22" s="39" t="s">
        <v>39</v>
      </c>
      <c r="B22" s="66"/>
      <c r="C22" s="64" t="e">
        <f aca="false">#REF!+#REF!+#REF!+#REF!+#REF!+#REF!+#REF!+C11+C14+SUM(C15:C21)</f>
        <v>#REF!</v>
      </c>
      <c r="D22" s="216" t="n">
        <v>4</v>
      </c>
      <c r="E22" s="216" t="n">
        <v>4</v>
      </c>
      <c r="F22" s="216" t="n">
        <v>4</v>
      </c>
      <c r="G22" s="216" t="n">
        <v>4</v>
      </c>
      <c r="H22" s="216" t="n">
        <v>4</v>
      </c>
      <c r="I22" s="216" t="n">
        <v>4</v>
      </c>
      <c r="J22" s="216" t="n">
        <v>4</v>
      </c>
      <c r="K22" s="216" t="n">
        <v>4</v>
      </c>
      <c r="L22" s="216" t="n">
        <v>4</v>
      </c>
      <c r="M22" s="216" t="n">
        <v>4</v>
      </c>
      <c r="N22" s="216" t="n">
        <v>4</v>
      </c>
      <c r="O22" s="216" t="n">
        <v>4</v>
      </c>
      <c r="P22" s="214" t="n">
        <f aca="false">SUM(D22:O22)/12</f>
        <v>4</v>
      </c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  <c r="IV22" s="38"/>
      <c r="IW22" s="38"/>
    </row>
    <row r="23" customFormat="false" ht="15.75" hidden="false" customHeight="false" outlineLevel="0" collapsed="false">
      <c r="A23" s="39" t="s">
        <v>40</v>
      </c>
      <c r="B23" s="66"/>
      <c r="C23" s="64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7" t="n">
        <f aca="false">SUM(D23:O23)/12</f>
        <v>0</v>
      </c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  <c r="IV23" s="38"/>
      <c r="IW23" s="38"/>
    </row>
    <row r="24" customFormat="false" ht="15.75" hidden="false" customHeight="false" outlineLevel="0" collapsed="false">
      <c r="A24" s="46" t="s">
        <v>41</v>
      </c>
      <c r="B24" s="218"/>
      <c r="C24" s="219" t="e">
        <f aca="false">SUM(#REF!)</f>
        <v>#REF!</v>
      </c>
      <c r="D24" s="220" t="n">
        <f aca="false">SUM(D11:D23)</f>
        <v>60</v>
      </c>
      <c r="E24" s="220" t="n">
        <f aca="false">SUM(E11:E23)</f>
        <v>60</v>
      </c>
      <c r="F24" s="220" t="n">
        <f aca="false">SUM(F11:F23)</f>
        <v>60</v>
      </c>
      <c r="G24" s="220" t="n">
        <f aca="false">SUM(G11:G23)</f>
        <v>60</v>
      </c>
      <c r="H24" s="220" t="n">
        <f aca="false">SUM(H11:H23)</f>
        <v>60</v>
      </c>
      <c r="I24" s="220" t="n">
        <f aca="false">SUM(I11:I23)</f>
        <v>60</v>
      </c>
      <c r="J24" s="220" t="n">
        <f aca="false">SUM(J11:J23)</f>
        <v>60</v>
      </c>
      <c r="K24" s="220" t="n">
        <f aca="false">SUM(K11:K23)</f>
        <v>60</v>
      </c>
      <c r="L24" s="220" t="n">
        <f aca="false">SUM(L11:L23)</f>
        <v>60</v>
      </c>
      <c r="M24" s="220" t="n">
        <f aca="false">SUM(M11:M23)</f>
        <v>60</v>
      </c>
      <c r="N24" s="220" t="n">
        <f aca="false">SUM(N11:N23)</f>
        <v>60</v>
      </c>
      <c r="O24" s="220" t="n">
        <f aca="false">SUM(O11:O23)</f>
        <v>60</v>
      </c>
      <c r="P24" s="220" t="n">
        <f aca="false">SUM(P11:P23)</f>
        <v>60</v>
      </c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</row>
    <row r="25" customFormat="false" ht="15.75" hidden="false" customHeight="false" outlineLevel="0" collapsed="false">
      <c r="A25" s="39" t="s">
        <v>40</v>
      </c>
      <c r="B25" s="66"/>
      <c r="C25" s="215" t="n">
        <v>1</v>
      </c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4" t="n">
        <f aca="false">SUM(D25:O25)/12</f>
        <v>0</v>
      </c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</row>
    <row r="26" customFormat="false" ht="15.75" hidden="false" customHeight="false" outlineLevel="0" collapsed="false">
      <c r="A26" s="39" t="s">
        <v>13</v>
      </c>
      <c r="B26" s="66"/>
      <c r="C26" s="215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4" t="n">
        <f aca="false">SUM(D26:O26)/12</f>
        <v>0</v>
      </c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  <c r="IW26" s="38"/>
    </row>
    <row r="27" customFormat="false" ht="15.75" hidden="false" customHeight="false" outlineLevel="0" collapsed="false">
      <c r="A27" s="39" t="s">
        <v>35</v>
      </c>
      <c r="B27" s="66"/>
      <c r="C27" s="215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4" t="n">
        <f aca="false">SUM(D27:O27)/12</f>
        <v>0</v>
      </c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  <c r="IW27" s="38"/>
    </row>
    <row r="28" customFormat="false" ht="15.75" hidden="false" customHeight="false" outlineLevel="0" collapsed="false">
      <c r="A28" s="39" t="s">
        <v>42</v>
      </c>
      <c r="B28" s="66"/>
      <c r="C28" s="215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7" t="n">
        <f aca="false">SUM(D28:O28)/12</f>
        <v>0</v>
      </c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  <c r="IV28" s="38"/>
      <c r="IW28" s="38"/>
    </row>
    <row r="29" customFormat="false" ht="15.75" hidden="false" customHeight="false" outlineLevel="0" collapsed="false">
      <c r="A29" s="221" t="s">
        <v>43</v>
      </c>
      <c r="B29" s="222"/>
      <c r="C29" s="223" t="e">
        <f aca="false">C24+C22+C25</f>
        <v>#REF!</v>
      </c>
      <c r="D29" s="224" t="n">
        <f aca="false">+D24-D25-D26-D27-D28</f>
        <v>60</v>
      </c>
      <c r="E29" s="224" t="n">
        <f aca="false">+E24-E25-E26-E27-E28</f>
        <v>60</v>
      </c>
      <c r="F29" s="224" t="n">
        <f aca="false">+F24-F25-F26-F27-F28</f>
        <v>60</v>
      </c>
      <c r="G29" s="224" t="n">
        <f aca="false">+G24-G25-G26-G27-G28</f>
        <v>60</v>
      </c>
      <c r="H29" s="224" t="n">
        <f aca="false">+H24-H25-H26-H27-H28</f>
        <v>60</v>
      </c>
      <c r="I29" s="224" t="n">
        <f aca="false">+I24-I25-I26-I27-I28</f>
        <v>60</v>
      </c>
      <c r="J29" s="224" t="n">
        <f aca="false">+J24-J25-J26-J27-J28</f>
        <v>60</v>
      </c>
      <c r="K29" s="224" t="n">
        <f aca="false">+K24-K25-K26-K27-K28</f>
        <v>60</v>
      </c>
      <c r="L29" s="224" t="n">
        <f aca="false">+L24-L25-L26-L27-L28</f>
        <v>60</v>
      </c>
      <c r="M29" s="224" t="n">
        <f aca="false">+M24-M25-M26-M27-M28</f>
        <v>60</v>
      </c>
      <c r="N29" s="224" t="n">
        <f aca="false">+N24-N25-N26-N27-N28</f>
        <v>60</v>
      </c>
      <c r="O29" s="224" t="n">
        <f aca="false">+O24-O25-O26-O27-O28</f>
        <v>60</v>
      </c>
      <c r="P29" s="224" t="n">
        <f aca="false">+P24-P25-P26-P27-P28</f>
        <v>60</v>
      </c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</row>
    <row r="30" customFormat="false" ht="15.75" hidden="false" customHeight="false" outlineLevel="0" collapsed="false">
      <c r="A30" s="63"/>
      <c r="B30" s="63"/>
      <c r="C30" s="64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66"/>
      <c r="CQ30" s="66"/>
      <c r="CR30" s="66"/>
      <c r="CS30" s="66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66"/>
      <c r="GL30" s="66"/>
      <c r="GM30" s="66"/>
      <c r="GN30" s="66"/>
      <c r="GO30" s="66"/>
      <c r="GP30" s="66"/>
      <c r="GQ30" s="66"/>
      <c r="GR30" s="66"/>
      <c r="GS30" s="66"/>
      <c r="GT30" s="66"/>
      <c r="GU30" s="66"/>
      <c r="GV30" s="66"/>
      <c r="GW30" s="66"/>
      <c r="GX30" s="66"/>
      <c r="GY30" s="66"/>
      <c r="GZ30" s="66"/>
      <c r="HA30" s="66"/>
      <c r="HB30" s="66"/>
      <c r="HC30" s="66"/>
      <c r="HD30" s="66"/>
      <c r="HE30" s="66"/>
      <c r="HF30" s="66"/>
      <c r="HG30" s="66"/>
      <c r="HH30" s="66"/>
      <c r="HI30" s="66"/>
      <c r="HJ30" s="66"/>
      <c r="HK30" s="66"/>
      <c r="HL30" s="66"/>
      <c r="HM30" s="66"/>
      <c r="HN30" s="66"/>
      <c r="HO30" s="66"/>
      <c r="HP30" s="66"/>
      <c r="HQ30" s="66"/>
      <c r="HR30" s="66"/>
      <c r="HS30" s="66"/>
      <c r="HT30" s="66"/>
      <c r="HU30" s="66"/>
      <c r="HV30" s="66"/>
      <c r="HW30" s="66"/>
      <c r="HX30" s="66"/>
      <c r="HY30" s="66"/>
      <c r="HZ30" s="66"/>
      <c r="IA30" s="66"/>
      <c r="IB30" s="66"/>
      <c r="IC30" s="66"/>
      <c r="ID30" s="66"/>
      <c r="IE30" s="66"/>
      <c r="IF30" s="66"/>
      <c r="IG30" s="66"/>
      <c r="IH30" s="66"/>
      <c r="II30" s="66"/>
      <c r="IJ30" s="66"/>
      <c r="IK30" s="66"/>
      <c r="IL30" s="66"/>
      <c r="IM30" s="66"/>
      <c r="IN30" s="66"/>
      <c r="IO30" s="66"/>
      <c r="IP30" s="66"/>
      <c r="IQ30" s="66"/>
      <c r="IR30" s="66"/>
      <c r="IS30" s="66"/>
      <c r="IT30" s="66"/>
      <c r="IU30" s="66"/>
      <c r="IV30" s="66"/>
      <c r="IW30" s="66"/>
    </row>
    <row r="31" customFormat="false" ht="15.75" hidden="false" customHeight="false" outlineLevel="0" collapsed="false">
      <c r="A31" s="67" t="s">
        <v>44</v>
      </c>
      <c r="B31" s="225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07" t="s">
        <v>389</v>
      </c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70"/>
      <c r="IV31" s="70"/>
      <c r="IW31" s="70"/>
    </row>
    <row r="32" customFormat="false" ht="15.75" hidden="false" customHeight="false" outlineLevel="0" collapsed="false">
      <c r="A32" s="26" t="s">
        <v>45</v>
      </c>
      <c r="B32" s="208" t="s">
        <v>46</v>
      </c>
      <c r="C32" s="209"/>
      <c r="D32" s="209" t="n">
        <v>36892</v>
      </c>
      <c r="E32" s="209" t="n">
        <v>36923</v>
      </c>
      <c r="F32" s="209" t="n">
        <v>36951</v>
      </c>
      <c r="G32" s="209" t="n">
        <v>36982</v>
      </c>
      <c r="H32" s="209" t="n">
        <v>37012</v>
      </c>
      <c r="I32" s="209" t="n">
        <v>37043</v>
      </c>
      <c r="J32" s="209" t="n">
        <v>37073</v>
      </c>
      <c r="K32" s="209" t="n">
        <v>37104</v>
      </c>
      <c r="L32" s="209" t="n">
        <v>37135</v>
      </c>
      <c r="M32" s="209" t="n">
        <v>37165</v>
      </c>
      <c r="N32" s="209" t="n">
        <v>37196</v>
      </c>
      <c r="O32" s="209" t="n">
        <v>37226</v>
      </c>
      <c r="P32" s="210" t="s">
        <v>391</v>
      </c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70"/>
      <c r="IV32" s="70"/>
      <c r="IW32" s="70"/>
    </row>
    <row r="33" customFormat="false" ht="12.75" hidden="false" customHeight="false" outlineLevel="0" collapsed="false">
      <c r="A33" s="76" t="s">
        <v>49</v>
      </c>
      <c r="B33" s="173" t="s">
        <v>50</v>
      </c>
      <c r="C33" s="173"/>
      <c r="D33" s="227" t="n">
        <f aca="false">(29*9150)+(5*11600)+(5*13300)+33300+(6660*8)+(3*4160)+(4580+4160+3750+3750+2900+2900+2900+4160)</f>
        <v>518010</v>
      </c>
      <c r="E33" s="227" t="n">
        <f aca="false">+(29*9539)+(5*12093)+(5*13865)+(8*6943)+(3*4337)+(34715+3909+3909+4337+3023+3023+3023+4337+4775)</f>
        <v>540027</v>
      </c>
      <c r="F33" s="227" t="n">
        <f aca="false">+(29*9539)+(5*12093)+(5*13865)+(8*6943)+(3*4337)+(34715+3909+3909+4337+3023+3023+3023+4337+4775)</f>
        <v>540027</v>
      </c>
      <c r="G33" s="227" t="n">
        <f aca="false">+(29*9539)+(5*12093)+(5*13865)+(8*6943)+(3*4337)+(34715+3909+3909+4337+3023+3023+3023+4337+4775)</f>
        <v>540027</v>
      </c>
      <c r="H33" s="227" t="n">
        <f aca="false">+(29*9539)+(5*12093)+(5*13865)+(8*6943)+(3*4337)+(34715+3909+3909+4337+3023+3023+3023+4337+4775)</f>
        <v>540027</v>
      </c>
      <c r="I33" s="227" t="n">
        <f aca="false">+(29*9539)+(5*12093)+(5*13865)+(8*6943)+(3*4337)+(34715+3909+3909+4337+3023+3023+3023+4337+4775)</f>
        <v>540027</v>
      </c>
      <c r="J33" s="227" t="n">
        <f aca="false">+(29*9539)+(5*12093)+(5*13865)+(8*6943)+(3*4337)+(34715+3909+3909+4337+3023+3023+3023+4337+4775)</f>
        <v>540027</v>
      </c>
      <c r="K33" s="227" t="n">
        <f aca="false">+(29*9539)+(5*12093)+(5*13865)+(8*6943)+(3*4337)+(34715+3909+3909+4337+3023+3023+3023+4337+4775)</f>
        <v>540027</v>
      </c>
      <c r="L33" s="227" t="n">
        <f aca="false">+(29*9539)+(5*12093)+(5*13865)+(8*6943)+(3*4337)+(34715+3909+3909+4337+3023+3023+3023+4337+4775)</f>
        <v>540027</v>
      </c>
      <c r="M33" s="227" t="n">
        <f aca="false">+(29*9539)+(5*12093)+(5*13865)+(8*6943)+(3*4337)+(34715+3909+3909+4337+3023+3023+3023+4337+4775)</f>
        <v>540027</v>
      </c>
      <c r="N33" s="227" t="n">
        <f aca="false">+(29*9539)+(5*12093)+(5*13865)+(8*6943)+(3*4337)+(34715+3909+3909+4337+3023+3023+3023+4337+4775)</f>
        <v>540027</v>
      </c>
      <c r="O33" s="227" t="n">
        <f aca="false">+(29*9539)+(5*12093)+(5*13865)+(8*6943)+(3*4337)+(34715+3909+3909+4337+3023+3023+3023+4337+4775)</f>
        <v>540027</v>
      </c>
      <c r="P33" s="228" t="n">
        <f aca="false">SUM(D33:O33)</f>
        <v>6458307</v>
      </c>
      <c r="Q33" s="1" t="n">
        <v>6458307</v>
      </c>
      <c r="R33" s="109" t="n">
        <f aca="false">+Q33-P33</f>
        <v>0</v>
      </c>
    </row>
    <row r="34" customFormat="false" ht="12.75" hidden="false" customHeight="false" outlineLevel="0" collapsed="false">
      <c r="A34" s="76" t="s">
        <v>49</v>
      </c>
      <c r="B34" s="173" t="s">
        <v>51</v>
      </c>
      <c r="C34" s="173"/>
      <c r="D34" s="227" t="n">
        <v>54000</v>
      </c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8" t="n">
        <f aca="false">SUM(D34:O34)</f>
        <v>54000</v>
      </c>
    </row>
    <row r="35" customFormat="false" ht="12.75" hidden="false" customHeight="false" outlineLevel="0" collapsed="false">
      <c r="A35" s="83"/>
      <c r="B35" s="229" t="s">
        <v>52</v>
      </c>
      <c r="C35" s="230"/>
      <c r="D35" s="231" t="n">
        <f aca="false">SUM(D33:D34)</f>
        <v>572010</v>
      </c>
      <c r="E35" s="231" t="n">
        <f aca="false">SUM(E33:E34)</f>
        <v>540027</v>
      </c>
      <c r="F35" s="231" t="n">
        <f aca="false">SUM(F33:F34)</f>
        <v>540027</v>
      </c>
      <c r="G35" s="231" t="n">
        <f aca="false">SUM(G33:G34)</f>
        <v>540027</v>
      </c>
      <c r="H35" s="231" t="n">
        <f aca="false">SUM(H33:H34)</f>
        <v>540027</v>
      </c>
      <c r="I35" s="231" t="n">
        <f aca="false">SUM(I33:I34)</f>
        <v>540027</v>
      </c>
      <c r="J35" s="231" t="n">
        <f aca="false">SUM(J33:J34)</f>
        <v>540027</v>
      </c>
      <c r="K35" s="231" t="n">
        <f aca="false">SUM(K33:K34)</f>
        <v>540027</v>
      </c>
      <c r="L35" s="231" t="n">
        <f aca="false">SUM(L33:L34)</f>
        <v>540027</v>
      </c>
      <c r="M35" s="231" t="n">
        <f aca="false">SUM(M33:M34)</f>
        <v>540027</v>
      </c>
      <c r="N35" s="231" t="n">
        <f aca="false">SUM(N33:N34)</f>
        <v>540027</v>
      </c>
      <c r="O35" s="231" t="n">
        <f aca="false">SUM(O33:O34)</f>
        <v>540027</v>
      </c>
      <c r="P35" s="232" t="n">
        <f aca="false">SUM(D35:O35)</f>
        <v>6512307</v>
      </c>
    </row>
    <row r="36" customFormat="false" ht="12.75" hidden="false" customHeight="false" outlineLevel="0" collapsed="false">
      <c r="A36" s="83" t="s">
        <v>53</v>
      </c>
      <c r="B36" s="233" t="s">
        <v>54</v>
      </c>
      <c r="C36" s="230"/>
      <c r="D36" s="234" t="n">
        <f aca="false">(D24)*(Assumptions!B2/12)+D35*(Assumptions!B8)</f>
        <v>76910.925</v>
      </c>
      <c r="E36" s="234" t="n">
        <f aca="false">(E24)*(4800/12)+E35*(0.0925)</f>
        <v>73952.4975</v>
      </c>
      <c r="F36" s="234" t="n">
        <f aca="false">(F24)*(4800/12)+F35*(0.0925)</f>
        <v>73952.4975</v>
      </c>
      <c r="G36" s="234" t="n">
        <f aca="false">(G24)*(4800/12)+G35*(0.0925)</f>
        <v>73952.4975</v>
      </c>
      <c r="H36" s="234" t="n">
        <f aca="false">(H24)*(4800/12)+H35*(0.0925)</f>
        <v>73952.4975</v>
      </c>
      <c r="I36" s="234" t="n">
        <f aca="false">(I24)*(4800/12)+I35*(0.0925)</f>
        <v>73952.4975</v>
      </c>
      <c r="J36" s="234" t="n">
        <f aca="false">(J24)*(4800/12)+J35*(0.0925)</f>
        <v>73952.4975</v>
      </c>
      <c r="K36" s="234" t="n">
        <f aca="false">(K24)*(4800/12)+K35*(0.0925)</f>
        <v>73952.4975</v>
      </c>
      <c r="L36" s="234" t="n">
        <f aca="false">(L24)*(4800/12)+L35*(0.0925)</f>
        <v>73952.4975</v>
      </c>
      <c r="M36" s="234" t="n">
        <f aca="false">(M24)*(4800/12)+M35*(0.0925)</f>
        <v>73952.4975</v>
      </c>
      <c r="N36" s="234" t="n">
        <f aca="false">(N24)*(4800/12)+N35*(0.0925)</f>
        <v>73952.4975</v>
      </c>
      <c r="O36" s="234" t="n">
        <f aca="false">(O24)*(4800/12)+O35*(0.0925)</f>
        <v>73952.4975</v>
      </c>
      <c r="P36" s="228" t="n">
        <f aca="false">SUM(D36:O36)</f>
        <v>890388.3975</v>
      </c>
      <c r="Q36" s="109" t="n">
        <v>603857</v>
      </c>
    </row>
    <row r="37" customFormat="false" ht="12.75" hidden="false" customHeight="false" outlineLevel="0" collapsed="false">
      <c r="A37" s="83" t="s">
        <v>55</v>
      </c>
      <c r="B37" s="230" t="s">
        <v>56</v>
      </c>
      <c r="C37" s="230"/>
      <c r="D37" s="234" t="n">
        <f aca="false">IF(D24=0,0,IF(D35/D24&lt;=Assumptions!$B$12/12,D35*Assumptions!$B$14,(D35/D24-Assumptions!$B$12/12)*Assumptions!$B$16*D24+Assumptions!$B$12/12*Assumptions!$B$14*D24))</f>
        <v>38110.2</v>
      </c>
      <c r="E37" s="234" t="n">
        <f aca="false">IF(E24=0,0,IF(E35/E24&lt;=Assumptions!$B$12/12,E35*Assumptions!$B$14,(E35/E24-Assumptions!$B$12/12)*Assumptions!$B$16*E24+Assumptions!$B$12/12*Assumptions!$B$14*E24))</f>
        <v>37470.54</v>
      </c>
      <c r="F37" s="234" t="n">
        <f aca="false">IF(F24=0,0,IF(F35/F24&lt;=Assumptions!$B$12/12,F35*Assumptions!$B$14,(F35/F24-Assumptions!$B$12/12)*Assumptions!$B$16*F24+Assumptions!$B$12/12*Assumptions!$B$14*F24))</f>
        <v>37470.54</v>
      </c>
      <c r="G37" s="234" t="n">
        <f aca="false">IF(G24=0,0,IF(G35/G24&lt;=Assumptions!$B$12/12,G35*Assumptions!$B$14,(G35/G24-Assumptions!$B$12/12)*Assumptions!$B$16*G24+Assumptions!$B$12/12*Assumptions!$B$14*G24))</f>
        <v>37470.54</v>
      </c>
      <c r="H37" s="234" t="n">
        <f aca="false">IF(H24=0,0,IF(H35/H24&lt;=Assumptions!$B$12/12,H35*Assumptions!$B$14,(H35/H24-Assumptions!$B$12/12)*Assumptions!$B$16*H24+Assumptions!$B$12/12*Assumptions!$B$14*H24))</f>
        <v>37470.54</v>
      </c>
      <c r="I37" s="234" t="n">
        <f aca="false">IF(I24=0,0,IF(I35/I24&lt;=Assumptions!$B$12/12,I35*Assumptions!$B$14,(I35/I24-Assumptions!$B$12/12)*Assumptions!$B$16*I24+Assumptions!$B$12/12*Assumptions!$B$14*I24))</f>
        <v>37470.54</v>
      </c>
      <c r="J37" s="234" t="n">
        <f aca="false">IF(J24=0,0,IF(J35/J24&lt;=Assumptions!$B$12/12,J35*Assumptions!$B$14,(J35/J24-Assumptions!$B$12/12)*Assumptions!$B$16*J24+Assumptions!$B$12/12*Assumptions!$B$14*J24))</f>
        <v>37470.54</v>
      </c>
      <c r="K37" s="234" t="n">
        <f aca="false">IF(K24=0,0,IF(K35/K24&lt;=Assumptions!$B$12/12,K35*Assumptions!$B$14,(K35/K24-Assumptions!$B$12/12)*Assumptions!$B$16*K24+Assumptions!$B$12/12*Assumptions!$B$14*K24))</f>
        <v>37470.54</v>
      </c>
      <c r="L37" s="234" t="n">
        <f aca="false">IF(L24=0,0,IF(L35/L24&lt;=Assumptions!$B$12/12,L35*Assumptions!$B$14,(L35/L24-Assumptions!$B$12/12)*Assumptions!$B$16*L24+Assumptions!$B$12/12*Assumptions!$B$14*L24))</f>
        <v>37470.54</v>
      </c>
      <c r="M37" s="234" t="n">
        <f aca="false">IF(M24=0,0,IF(M35/M24&lt;=Assumptions!$B$12/12,M35*Assumptions!$B$14,(M35/M24-Assumptions!$B$12/12)*Assumptions!$B$16*M24+Assumptions!$B$12/12*Assumptions!$B$14*M24))</f>
        <v>37470.54</v>
      </c>
      <c r="N37" s="234" t="n">
        <f aca="false">IF(N24=0,0,IF(N35/N24&lt;=Assumptions!$B$12/12,N35*Assumptions!$B$14,(N35/N24-Assumptions!$B$12/12)*Assumptions!$B$16*N24+Assumptions!$B$12/12*Assumptions!$B$14*N24))</f>
        <v>37470.54</v>
      </c>
      <c r="O37" s="234" t="n">
        <f aca="false">IF(O24=0,0,IF(O35/O24&lt;=Assumptions!$B$12/12,O35*Assumptions!$B$14,(O35/O24-Assumptions!$B$12/12)*Assumptions!$B$16*O24+Assumptions!$B$12/12*Assumptions!$B$14*O24))</f>
        <v>37470.54</v>
      </c>
      <c r="P37" s="228" t="n">
        <f aca="false">SUM(D37:O37)</f>
        <v>450286.14</v>
      </c>
      <c r="Q37" s="109" t="n">
        <v>470355</v>
      </c>
    </row>
    <row r="38" customFormat="false" ht="12.75" hidden="false" customHeight="false" outlineLevel="0" collapsed="false">
      <c r="A38" s="83"/>
      <c r="B38" s="235" t="s">
        <v>57</v>
      </c>
      <c r="C38" s="230"/>
      <c r="D38" s="231" t="n">
        <f aca="false">SUM(D36:D37)</f>
        <v>115021.125</v>
      </c>
      <c r="E38" s="231" t="n">
        <f aca="false">SUM(E36:E37)</f>
        <v>111423.0375</v>
      </c>
      <c r="F38" s="231" t="n">
        <f aca="false">SUM(F36:F37)</f>
        <v>111423.0375</v>
      </c>
      <c r="G38" s="231" t="n">
        <f aca="false">SUM(G36:G37)</f>
        <v>111423.0375</v>
      </c>
      <c r="H38" s="231" t="n">
        <f aca="false">SUM(H36:H37)</f>
        <v>111423.0375</v>
      </c>
      <c r="I38" s="231" t="n">
        <f aca="false">SUM(I36:I37)</f>
        <v>111423.0375</v>
      </c>
      <c r="J38" s="231" t="n">
        <f aca="false">SUM(J36:J37)</f>
        <v>111423.0375</v>
      </c>
      <c r="K38" s="231" t="n">
        <f aca="false">SUM(K36:K37)</f>
        <v>111423.0375</v>
      </c>
      <c r="L38" s="231" t="n">
        <f aca="false">SUM(L36:L37)</f>
        <v>111423.0375</v>
      </c>
      <c r="M38" s="231" t="n">
        <f aca="false">SUM(M36:M37)</f>
        <v>111423.0375</v>
      </c>
      <c r="N38" s="231" t="n">
        <f aca="false">SUM(N36:N37)</f>
        <v>111423.0375</v>
      </c>
      <c r="O38" s="231" t="n">
        <f aca="false">SUM(O36:O37)</f>
        <v>111423.0375</v>
      </c>
      <c r="P38" s="232" t="n">
        <f aca="false">SUM(D38:O38)</f>
        <v>1340674.5375</v>
      </c>
      <c r="Q38" s="109"/>
    </row>
    <row r="39" customFormat="false" ht="12.75" hidden="false" customHeight="false" outlineLevel="0" collapsed="false">
      <c r="A39" s="76" t="s">
        <v>58</v>
      </c>
      <c r="B39" s="172" t="s">
        <v>59</v>
      </c>
      <c r="C39" s="172"/>
      <c r="D39" s="227" t="n">
        <v>21000</v>
      </c>
      <c r="E39" s="227" t="n">
        <v>21000</v>
      </c>
      <c r="F39" s="227" t="n">
        <v>21000</v>
      </c>
      <c r="G39" s="227" t="n">
        <v>21000</v>
      </c>
      <c r="H39" s="227" t="n">
        <v>21000</v>
      </c>
      <c r="I39" s="227" t="n">
        <v>21000</v>
      </c>
      <c r="J39" s="227" t="n">
        <v>21000</v>
      </c>
      <c r="K39" s="227" t="n">
        <v>21000</v>
      </c>
      <c r="L39" s="227" t="n">
        <v>21000</v>
      </c>
      <c r="M39" s="227" t="n">
        <v>21000</v>
      </c>
      <c r="N39" s="227" t="n">
        <v>21000</v>
      </c>
      <c r="O39" s="227" t="n">
        <v>21000</v>
      </c>
      <c r="P39" s="228" t="n">
        <f aca="false">SUM(D39:O39)</f>
        <v>252000</v>
      </c>
      <c r="Q39" s="109" t="n">
        <f aca="false">131000</f>
        <v>131000</v>
      </c>
    </row>
    <row r="40" customFormat="false" ht="12.75" hidden="false" customHeight="false" outlineLevel="0" collapsed="false">
      <c r="A40" s="76" t="s">
        <v>60</v>
      </c>
      <c r="B40" s="172" t="s">
        <v>61</v>
      </c>
      <c r="C40" s="172"/>
      <c r="D40" s="227" t="n">
        <f aca="false">500+250</f>
        <v>750</v>
      </c>
      <c r="E40" s="227" t="n">
        <f aca="false">500+250</f>
        <v>750</v>
      </c>
      <c r="F40" s="227" t="n">
        <f aca="false">500+250</f>
        <v>750</v>
      </c>
      <c r="G40" s="227" t="n">
        <f aca="false">500+250</f>
        <v>750</v>
      </c>
      <c r="H40" s="227" t="n">
        <f aca="false">500+250</f>
        <v>750</v>
      </c>
      <c r="I40" s="227" t="n">
        <f aca="false">500+250</f>
        <v>750</v>
      </c>
      <c r="J40" s="227" t="n">
        <f aca="false">500+250</f>
        <v>750</v>
      </c>
      <c r="K40" s="227" t="n">
        <f aca="false">500+250</f>
        <v>750</v>
      </c>
      <c r="L40" s="227" t="n">
        <f aca="false">500+250</f>
        <v>750</v>
      </c>
      <c r="M40" s="227" t="n">
        <f aca="false">500+250</f>
        <v>750</v>
      </c>
      <c r="N40" s="227" t="n">
        <f aca="false">500+250</f>
        <v>750</v>
      </c>
      <c r="O40" s="227" t="n">
        <f aca="false">500+250</f>
        <v>750</v>
      </c>
      <c r="P40" s="228" t="n">
        <f aca="false">SUM(D40:O40)</f>
        <v>9000</v>
      </c>
      <c r="Q40" s="1" t="n">
        <f aca="false">6000+3000</f>
        <v>9000</v>
      </c>
    </row>
    <row r="41" customFormat="false" ht="12.75" hidden="false" customHeight="false" outlineLevel="0" collapsed="false">
      <c r="A41" s="76" t="s">
        <v>58</v>
      </c>
      <c r="B41" s="172" t="s">
        <v>62</v>
      </c>
      <c r="C41" s="172"/>
      <c r="D41" s="227" t="n">
        <f aca="false">3000+4500</f>
        <v>7500</v>
      </c>
      <c r="E41" s="227" t="n">
        <f aca="false">3000+4500</f>
        <v>7500</v>
      </c>
      <c r="F41" s="227" t="n">
        <f aca="false">3000+4500</f>
        <v>7500</v>
      </c>
      <c r="G41" s="227" t="n">
        <f aca="false">3000+4500</f>
        <v>7500</v>
      </c>
      <c r="H41" s="227" t="n">
        <f aca="false">3000+4500</f>
        <v>7500</v>
      </c>
      <c r="I41" s="227" t="n">
        <f aca="false">3000+4500</f>
        <v>7500</v>
      </c>
      <c r="J41" s="227" t="n">
        <f aca="false">3000+4500</f>
        <v>7500</v>
      </c>
      <c r="K41" s="227" t="n">
        <f aca="false">3000+4500</f>
        <v>7500</v>
      </c>
      <c r="L41" s="227" t="n">
        <f aca="false">3000+4500</f>
        <v>7500</v>
      </c>
      <c r="M41" s="227" t="n">
        <f aca="false">3000+4500</f>
        <v>7500</v>
      </c>
      <c r="N41" s="227" t="n">
        <f aca="false">3000+4500</f>
        <v>7500</v>
      </c>
      <c r="O41" s="227" t="n">
        <f aca="false">3000+4500</f>
        <v>7500</v>
      </c>
      <c r="P41" s="228" t="n">
        <f aca="false">SUM(D41:O41)</f>
        <v>90000</v>
      </c>
      <c r="Q41" s="109" t="n">
        <f aca="false">36000+57000</f>
        <v>93000</v>
      </c>
    </row>
    <row r="42" customFormat="false" ht="12.75" hidden="false" customHeight="false" outlineLevel="0" collapsed="false">
      <c r="A42" s="76" t="s">
        <v>63</v>
      </c>
      <c r="B42" s="172" t="s">
        <v>64</v>
      </c>
      <c r="C42" s="172"/>
      <c r="D42" s="227" t="n">
        <v>3000</v>
      </c>
      <c r="E42" s="227" t="n">
        <v>3000</v>
      </c>
      <c r="F42" s="227" t="n">
        <v>3000</v>
      </c>
      <c r="G42" s="227" t="n">
        <v>3000</v>
      </c>
      <c r="H42" s="227" t="n">
        <v>3000</v>
      </c>
      <c r="I42" s="227" t="n">
        <v>3000</v>
      </c>
      <c r="J42" s="227" t="n">
        <v>3000</v>
      </c>
      <c r="K42" s="227" t="n">
        <v>3000</v>
      </c>
      <c r="L42" s="227" t="n">
        <v>3000</v>
      </c>
      <c r="M42" s="227" t="n">
        <v>3000</v>
      </c>
      <c r="N42" s="227" t="n">
        <v>3000</v>
      </c>
      <c r="O42" s="227" t="n">
        <v>3000</v>
      </c>
      <c r="P42" s="228" t="n">
        <f aca="false">SUM(D42:O42)</f>
        <v>36000</v>
      </c>
      <c r="Q42" s="109" t="n">
        <v>36000</v>
      </c>
    </row>
    <row r="43" customFormat="false" ht="12.75" hidden="false" customHeight="false" outlineLevel="0" collapsed="false">
      <c r="A43" s="76" t="s">
        <v>65</v>
      </c>
      <c r="B43" s="172" t="s">
        <v>66</v>
      </c>
      <c r="C43" s="172"/>
      <c r="D43" s="227" t="n">
        <v>25000</v>
      </c>
      <c r="E43" s="227" t="n">
        <v>25000</v>
      </c>
      <c r="F43" s="227" t="n">
        <v>25000</v>
      </c>
      <c r="G43" s="227" t="n">
        <v>25000</v>
      </c>
      <c r="H43" s="227" t="n">
        <v>25000</v>
      </c>
      <c r="I43" s="227" t="n">
        <v>25000</v>
      </c>
      <c r="J43" s="227" t="n">
        <v>25000</v>
      </c>
      <c r="K43" s="227" t="n">
        <v>25000</v>
      </c>
      <c r="L43" s="227" t="n">
        <v>25000</v>
      </c>
      <c r="M43" s="227" t="n">
        <v>25000</v>
      </c>
      <c r="N43" s="227" t="n">
        <v>25000</v>
      </c>
      <c r="O43" s="227" t="n">
        <v>25000</v>
      </c>
      <c r="P43" s="228" t="n">
        <f aca="false">SUM(D43:O43)</f>
        <v>300000</v>
      </c>
      <c r="Q43" s="1" t="n">
        <v>300000</v>
      </c>
    </row>
    <row r="44" customFormat="false" ht="12.75" hidden="false" customHeight="false" outlineLevel="0" collapsed="false">
      <c r="A44" s="97" t="s">
        <v>67</v>
      </c>
      <c r="B44" s="172" t="s">
        <v>68</v>
      </c>
      <c r="C44" s="172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8" t="n">
        <f aca="false">SUM(D44:O44)</f>
        <v>0</v>
      </c>
    </row>
    <row r="45" customFormat="false" ht="12.75" hidden="false" customHeight="false" outlineLevel="0" collapsed="false">
      <c r="A45" s="76" t="s">
        <v>69</v>
      </c>
      <c r="B45" s="172" t="s">
        <v>70</v>
      </c>
      <c r="C45" s="172"/>
      <c r="D45" s="227" t="n">
        <v>1500</v>
      </c>
      <c r="E45" s="227" t="n">
        <v>1500</v>
      </c>
      <c r="F45" s="227" t="n">
        <v>1500</v>
      </c>
      <c r="G45" s="227" t="n">
        <v>1500</v>
      </c>
      <c r="H45" s="227" t="n">
        <v>1500</v>
      </c>
      <c r="I45" s="227" t="n">
        <v>1500</v>
      </c>
      <c r="J45" s="227" t="n">
        <v>1500</v>
      </c>
      <c r="K45" s="227" t="n">
        <v>1500</v>
      </c>
      <c r="L45" s="227" t="n">
        <v>1500</v>
      </c>
      <c r="M45" s="227" t="n">
        <v>1500</v>
      </c>
      <c r="N45" s="227" t="n">
        <v>1500</v>
      </c>
      <c r="O45" s="227" t="n">
        <v>1500</v>
      </c>
      <c r="P45" s="228" t="n">
        <f aca="false">SUM(D45:O45)</f>
        <v>18000</v>
      </c>
      <c r="Q45" s="1" t="n">
        <v>18000</v>
      </c>
    </row>
    <row r="46" customFormat="false" ht="12.75" hidden="false" customHeight="false" outlineLevel="0" collapsed="false">
      <c r="A46" s="83"/>
      <c r="B46" s="235" t="s">
        <v>71</v>
      </c>
      <c r="C46" s="230"/>
      <c r="D46" s="231" t="n">
        <f aca="false">SUM(D39:D45)</f>
        <v>58750</v>
      </c>
      <c r="E46" s="231" t="n">
        <f aca="false">SUM(E39:E45)</f>
        <v>58750</v>
      </c>
      <c r="F46" s="231" t="n">
        <f aca="false">SUM(F39:F45)</f>
        <v>58750</v>
      </c>
      <c r="G46" s="231" t="n">
        <f aca="false">SUM(G39:G45)</f>
        <v>58750</v>
      </c>
      <c r="H46" s="231" t="n">
        <f aca="false">SUM(H39:H45)</f>
        <v>58750</v>
      </c>
      <c r="I46" s="231" t="n">
        <f aca="false">SUM(I39:I45)</f>
        <v>58750</v>
      </c>
      <c r="J46" s="231" t="n">
        <f aca="false">SUM(J39:J45)</f>
        <v>58750</v>
      </c>
      <c r="K46" s="231" t="n">
        <f aca="false">SUM(K39:K45)</f>
        <v>58750</v>
      </c>
      <c r="L46" s="231" t="n">
        <f aca="false">SUM(L39:L45)</f>
        <v>58750</v>
      </c>
      <c r="M46" s="231" t="n">
        <f aca="false">SUM(M39:M45)</f>
        <v>58750</v>
      </c>
      <c r="N46" s="231" t="n">
        <f aca="false">SUM(N39:N45)</f>
        <v>58750</v>
      </c>
      <c r="O46" s="231" t="n">
        <f aca="false">SUM(O39:O45)</f>
        <v>58750</v>
      </c>
      <c r="P46" s="232" t="n">
        <f aca="false">SUM(D46:O46)</f>
        <v>705000</v>
      </c>
    </row>
    <row r="47" customFormat="false" ht="12.75" hidden="false" customHeight="false" outlineLevel="0" collapsed="false">
      <c r="A47" s="76" t="s">
        <v>65</v>
      </c>
      <c r="B47" s="172" t="s">
        <v>72</v>
      </c>
      <c r="C47" s="172"/>
      <c r="D47" s="227" t="n">
        <v>0</v>
      </c>
      <c r="E47" s="227" t="n">
        <v>0</v>
      </c>
      <c r="F47" s="227" t="n">
        <v>0</v>
      </c>
      <c r="G47" s="227" t="n">
        <v>0</v>
      </c>
      <c r="H47" s="227" t="n">
        <v>0</v>
      </c>
      <c r="I47" s="227" t="n">
        <v>0</v>
      </c>
      <c r="J47" s="227" t="n">
        <v>0</v>
      </c>
      <c r="K47" s="227" t="n">
        <v>0</v>
      </c>
      <c r="L47" s="227" t="n">
        <v>0</v>
      </c>
      <c r="M47" s="227" t="n">
        <v>0</v>
      </c>
      <c r="N47" s="227" t="n">
        <v>0</v>
      </c>
      <c r="O47" s="227" t="n">
        <v>0</v>
      </c>
      <c r="P47" s="228" t="n">
        <f aca="false">SUM(D47:O47)</f>
        <v>0</v>
      </c>
    </row>
    <row r="48" customFormat="false" ht="12.75" hidden="false" customHeight="false" outlineLevel="0" collapsed="false">
      <c r="A48" s="76" t="s">
        <v>73</v>
      </c>
      <c r="B48" s="172" t="s">
        <v>74</v>
      </c>
      <c r="C48" s="172"/>
      <c r="D48" s="227" t="n">
        <v>0</v>
      </c>
      <c r="E48" s="227" t="n">
        <v>0</v>
      </c>
      <c r="F48" s="227" t="n">
        <v>0</v>
      </c>
      <c r="G48" s="227" t="n">
        <v>0</v>
      </c>
      <c r="H48" s="227" t="n">
        <v>0</v>
      </c>
      <c r="I48" s="227" t="n">
        <v>0</v>
      </c>
      <c r="J48" s="227" t="n">
        <v>0</v>
      </c>
      <c r="K48" s="227" t="n">
        <v>0</v>
      </c>
      <c r="L48" s="227" t="n">
        <v>0</v>
      </c>
      <c r="M48" s="227" t="n">
        <v>0</v>
      </c>
      <c r="N48" s="227" t="n">
        <v>0</v>
      </c>
      <c r="O48" s="227" t="n">
        <v>0</v>
      </c>
      <c r="P48" s="228" t="n">
        <f aca="false">SUM(D48:O48)</f>
        <v>0</v>
      </c>
    </row>
    <row r="49" customFormat="false" ht="12.75" hidden="false" customHeight="false" outlineLevel="0" collapsed="false">
      <c r="A49" s="76" t="s">
        <v>73</v>
      </c>
      <c r="B49" s="172" t="s">
        <v>75</v>
      </c>
      <c r="C49" s="172"/>
      <c r="D49" s="227" t="n">
        <v>0</v>
      </c>
      <c r="E49" s="227" t="n">
        <v>0</v>
      </c>
      <c r="F49" s="227" t="n">
        <v>0</v>
      </c>
      <c r="G49" s="227" t="n">
        <v>0</v>
      </c>
      <c r="H49" s="227" t="n">
        <v>0</v>
      </c>
      <c r="I49" s="227" t="n">
        <v>0</v>
      </c>
      <c r="J49" s="227" t="n">
        <v>0</v>
      </c>
      <c r="K49" s="227" t="n">
        <v>0</v>
      </c>
      <c r="L49" s="227" t="n">
        <v>0</v>
      </c>
      <c r="M49" s="227" t="n">
        <v>0</v>
      </c>
      <c r="N49" s="227" t="n">
        <v>0</v>
      </c>
      <c r="O49" s="227" t="n">
        <v>0</v>
      </c>
      <c r="P49" s="228" t="n">
        <f aca="false">SUM(D49:O49)</f>
        <v>0</v>
      </c>
    </row>
    <row r="50" customFormat="false" ht="12.75" hidden="false" customHeight="false" outlineLevel="0" collapsed="false">
      <c r="A50" s="76" t="s">
        <v>73</v>
      </c>
      <c r="B50" s="172" t="s">
        <v>76</v>
      </c>
      <c r="C50" s="172"/>
      <c r="D50" s="227" t="n">
        <v>0</v>
      </c>
      <c r="E50" s="227" t="n">
        <v>0</v>
      </c>
      <c r="F50" s="227" t="n">
        <v>0</v>
      </c>
      <c r="G50" s="227" t="n">
        <v>0</v>
      </c>
      <c r="H50" s="227" t="n">
        <v>0</v>
      </c>
      <c r="I50" s="227" t="n">
        <v>0</v>
      </c>
      <c r="J50" s="227" t="n">
        <v>0</v>
      </c>
      <c r="K50" s="227" t="n">
        <v>0</v>
      </c>
      <c r="L50" s="227" t="n">
        <v>0</v>
      </c>
      <c r="M50" s="227" t="n">
        <v>0</v>
      </c>
      <c r="N50" s="227" t="n">
        <v>0</v>
      </c>
      <c r="O50" s="227" t="n">
        <v>0</v>
      </c>
      <c r="P50" s="228" t="n">
        <f aca="false">SUM(D50:O50)</f>
        <v>0</v>
      </c>
    </row>
    <row r="51" customFormat="false" ht="12.75" hidden="false" customHeight="false" outlineLevel="0" collapsed="false">
      <c r="A51" s="76" t="s">
        <v>65</v>
      </c>
      <c r="B51" s="172" t="s">
        <v>77</v>
      </c>
      <c r="C51" s="172"/>
      <c r="D51" s="227" t="n">
        <v>0</v>
      </c>
      <c r="E51" s="227" t="n">
        <v>0</v>
      </c>
      <c r="F51" s="227" t="n">
        <v>0</v>
      </c>
      <c r="G51" s="227" t="n">
        <v>0</v>
      </c>
      <c r="H51" s="227" t="n">
        <v>0</v>
      </c>
      <c r="I51" s="227" t="n">
        <v>0</v>
      </c>
      <c r="J51" s="227" t="n">
        <v>0</v>
      </c>
      <c r="K51" s="227" t="n">
        <v>0</v>
      </c>
      <c r="L51" s="227" t="n">
        <v>0</v>
      </c>
      <c r="M51" s="227" t="n">
        <v>0</v>
      </c>
      <c r="N51" s="227" t="n">
        <v>0</v>
      </c>
      <c r="O51" s="227" t="n">
        <v>0</v>
      </c>
      <c r="P51" s="228" t="n">
        <f aca="false">SUM(D51:O51)</f>
        <v>0</v>
      </c>
    </row>
    <row r="52" customFormat="false" ht="12.75" hidden="false" customHeight="false" outlineLevel="0" collapsed="false">
      <c r="A52" s="76" t="s">
        <v>73</v>
      </c>
      <c r="B52" s="172" t="s">
        <v>78</v>
      </c>
      <c r="C52" s="172"/>
      <c r="D52" s="227" t="n">
        <v>0</v>
      </c>
      <c r="E52" s="227" t="n">
        <v>0</v>
      </c>
      <c r="F52" s="227" t="n">
        <v>0</v>
      </c>
      <c r="G52" s="227" t="n">
        <v>0</v>
      </c>
      <c r="H52" s="227" t="n">
        <v>0</v>
      </c>
      <c r="I52" s="227" t="n">
        <v>0</v>
      </c>
      <c r="J52" s="227" t="n">
        <v>0</v>
      </c>
      <c r="K52" s="227" t="n">
        <v>0</v>
      </c>
      <c r="L52" s="227" t="n">
        <v>0</v>
      </c>
      <c r="M52" s="227" t="n">
        <v>0</v>
      </c>
      <c r="N52" s="227" t="n">
        <v>0</v>
      </c>
      <c r="O52" s="227" t="n">
        <v>0</v>
      </c>
      <c r="P52" s="228" t="n">
        <f aca="false">SUM(D52:O52)</f>
        <v>0</v>
      </c>
    </row>
    <row r="53" customFormat="false" ht="12.75" hidden="false" customHeight="false" outlineLevel="0" collapsed="false">
      <c r="A53" s="83"/>
      <c r="B53" s="235" t="s">
        <v>79</v>
      </c>
      <c r="C53" s="230"/>
      <c r="D53" s="231" t="n">
        <f aca="false">SUM(D47:D52)</f>
        <v>0</v>
      </c>
      <c r="E53" s="231" t="n">
        <f aca="false">SUM(E47:E52)</f>
        <v>0</v>
      </c>
      <c r="F53" s="231" t="n">
        <f aca="false">SUM(F47:F52)</f>
        <v>0</v>
      </c>
      <c r="G53" s="231" t="n">
        <f aca="false">SUM(G47:G52)</f>
        <v>0</v>
      </c>
      <c r="H53" s="231" t="n">
        <f aca="false">SUM(H47:H52)</f>
        <v>0</v>
      </c>
      <c r="I53" s="231" t="n">
        <f aca="false">SUM(I47:I52)</f>
        <v>0</v>
      </c>
      <c r="J53" s="231" t="n">
        <f aca="false">SUM(J47:J52)</f>
        <v>0</v>
      </c>
      <c r="K53" s="231" t="n">
        <f aca="false">SUM(K47:K52)</f>
        <v>0</v>
      </c>
      <c r="L53" s="231" t="n">
        <f aca="false">SUM(L47:L52)</f>
        <v>0</v>
      </c>
      <c r="M53" s="231" t="n">
        <f aca="false">SUM(M47:M52)</f>
        <v>0</v>
      </c>
      <c r="N53" s="231" t="n">
        <f aca="false">SUM(N47:N52)</f>
        <v>0</v>
      </c>
      <c r="O53" s="231" t="n">
        <f aca="false">SUM(O47:O52)</f>
        <v>0</v>
      </c>
      <c r="P53" s="232" t="n">
        <f aca="false">SUM(D53:O53)</f>
        <v>0</v>
      </c>
    </row>
    <row r="54" customFormat="false" ht="12.75" hidden="false" customHeight="false" outlineLevel="0" collapsed="false">
      <c r="A54" s="76" t="s">
        <v>80</v>
      </c>
      <c r="B54" s="172" t="s">
        <v>81</v>
      </c>
      <c r="C54" s="172"/>
      <c r="D54" s="227" t="n">
        <f aca="false">5000+2000+10000+20000</f>
        <v>37000</v>
      </c>
      <c r="E54" s="227" t="n">
        <f aca="false">5000+2000+10000+20000</f>
        <v>37000</v>
      </c>
      <c r="F54" s="227" t="n">
        <f aca="false">5000+2000+10000+20000</f>
        <v>37000</v>
      </c>
      <c r="G54" s="227" t="n">
        <f aca="false">5000+2000+10000+20000</f>
        <v>37000</v>
      </c>
      <c r="H54" s="227" t="n">
        <f aca="false">5000+2000+10000+20000</f>
        <v>37000</v>
      </c>
      <c r="I54" s="227" t="n">
        <f aca="false">7000+2000+10000+20000</f>
        <v>39000</v>
      </c>
      <c r="J54" s="227" t="n">
        <f aca="false">7000+2000+10000+20000</f>
        <v>39000</v>
      </c>
      <c r="K54" s="227" t="n">
        <f aca="false">7000+2000+10000+20000</f>
        <v>39000</v>
      </c>
      <c r="L54" s="227" t="n">
        <f aca="false">7000+2000+10000+20000</f>
        <v>39000</v>
      </c>
      <c r="M54" s="227" t="n">
        <f aca="false">7000+2000+10000+20000</f>
        <v>39000</v>
      </c>
      <c r="N54" s="227" t="n">
        <f aca="false">7000+2000+10000+20000</f>
        <v>39000</v>
      </c>
      <c r="O54" s="227" t="n">
        <f aca="false">7000+2000+10000+20000</f>
        <v>39000</v>
      </c>
      <c r="P54" s="228" t="n">
        <f aca="false">SUM(D54:O54)</f>
        <v>458000</v>
      </c>
      <c r="Q54" s="1" t="n">
        <f aca="false">24000+120000+240000+74000</f>
        <v>458000</v>
      </c>
    </row>
    <row r="55" customFormat="false" ht="12.75" hidden="false" customHeight="false" outlineLevel="0" collapsed="false">
      <c r="A55" s="76" t="s">
        <v>82</v>
      </c>
      <c r="B55" s="172" t="s">
        <v>83</v>
      </c>
      <c r="C55" s="172"/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8" t="n">
        <f aca="false">SUM(D55:O55)</f>
        <v>0</v>
      </c>
    </row>
    <row r="56" customFormat="false" ht="12.75" hidden="false" customHeight="false" outlineLevel="0" collapsed="false">
      <c r="A56" s="76" t="s">
        <v>80</v>
      </c>
      <c r="B56" s="172" t="s">
        <v>84</v>
      </c>
      <c r="C56" s="172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8" t="n">
        <f aca="false">SUM(D56:O56)</f>
        <v>0</v>
      </c>
    </row>
    <row r="57" customFormat="false" ht="12.75" hidden="false" customHeight="false" outlineLevel="0" collapsed="false">
      <c r="A57" s="83"/>
      <c r="B57" s="235" t="s">
        <v>85</v>
      </c>
      <c r="C57" s="230"/>
      <c r="D57" s="231" t="n">
        <f aca="false">SUM(D54:D56)</f>
        <v>37000</v>
      </c>
      <c r="E57" s="231" t="n">
        <f aca="false">SUM(E54:E56)</f>
        <v>37000</v>
      </c>
      <c r="F57" s="231" t="n">
        <f aca="false">SUM(F54:F56)</f>
        <v>37000</v>
      </c>
      <c r="G57" s="231" t="n">
        <f aca="false">SUM(G54:G56)</f>
        <v>37000</v>
      </c>
      <c r="H57" s="231" t="n">
        <f aca="false">SUM(H54:H56)</f>
        <v>37000</v>
      </c>
      <c r="I57" s="231" t="n">
        <f aca="false">SUM(I54:I56)</f>
        <v>39000</v>
      </c>
      <c r="J57" s="231" t="n">
        <f aca="false">SUM(J54:J56)</f>
        <v>39000</v>
      </c>
      <c r="K57" s="231" t="n">
        <f aca="false">SUM(K54:K56)</f>
        <v>39000</v>
      </c>
      <c r="L57" s="231" t="n">
        <f aca="false">SUM(L54:L56)</f>
        <v>39000</v>
      </c>
      <c r="M57" s="231" t="n">
        <f aca="false">SUM(M54:M56)</f>
        <v>39000</v>
      </c>
      <c r="N57" s="231" t="n">
        <f aca="false">SUM(N54:N56)</f>
        <v>39000</v>
      </c>
      <c r="O57" s="231" t="n">
        <f aca="false">SUM(O54:O56)</f>
        <v>39000</v>
      </c>
      <c r="P57" s="232" t="n">
        <f aca="false">SUM(D57:O57)</f>
        <v>458000</v>
      </c>
    </row>
    <row r="58" customFormat="false" ht="12.75" hidden="false" customHeight="false" outlineLevel="0" collapsed="false">
      <c r="A58" s="76" t="s">
        <v>86</v>
      </c>
      <c r="B58" s="172" t="s">
        <v>87</v>
      </c>
      <c r="C58" s="172"/>
      <c r="D58" s="227"/>
      <c r="E58" s="227"/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228" t="n">
        <f aca="false">SUM(D58:O58)</f>
        <v>0</v>
      </c>
    </row>
    <row r="59" customFormat="false" ht="12.75" hidden="false" customHeight="false" outlineLevel="0" collapsed="false">
      <c r="A59" s="76" t="s">
        <v>88</v>
      </c>
      <c r="B59" s="172" t="s">
        <v>89</v>
      </c>
      <c r="C59" s="172"/>
      <c r="D59" s="227"/>
      <c r="E59" s="227"/>
      <c r="F59" s="227"/>
      <c r="G59" s="227"/>
      <c r="H59" s="227"/>
      <c r="I59" s="227"/>
      <c r="J59" s="227"/>
      <c r="K59" s="227"/>
      <c r="L59" s="227"/>
      <c r="M59" s="227"/>
      <c r="N59" s="227"/>
      <c r="O59" s="227"/>
      <c r="P59" s="228" t="n">
        <f aca="false">SUM(D59:O59)</f>
        <v>0</v>
      </c>
    </row>
    <row r="60" customFormat="false" ht="12.75" hidden="false" customHeight="false" outlineLevel="0" collapsed="false">
      <c r="A60" s="76" t="s">
        <v>90</v>
      </c>
      <c r="B60" s="172" t="s">
        <v>91</v>
      </c>
      <c r="C60" s="172"/>
      <c r="D60" s="227" t="n">
        <v>2500</v>
      </c>
      <c r="E60" s="227" t="n">
        <v>2500</v>
      </c>
      <c r="F60" s="227" t="n">
        <v>2500</v>
      </c>
      <c r="G60" s="227" t="n">
        <v>2500</v>
      </c>
      <c r="H60" s="227" t="n">
        <v>2500</v>
      </c>
      <c r="I60" s="227" t="n">
        <v>3500</v>
      </c>
      <c r="J60" s="227" t="n">
        <v>3500</v>
      </c>
      <c r="K60" s="227" t="n">
        <v>3500</v>
      </c>
      <c r="L60" s="227" t="n">
        <v>3500</v>
      </c>
      <c r="M60" s="227" t="n">
        <v>3500</v>
      </c>
      <c r="N60" s="227" t="n">
        <v>3500</v>
      </c>
      <c r="O60" s="227" t="n">
        <v>3500</v>
      </c>
      <c r="P60" s="228" t="n">
        <f aca="false">SUM(D60:O60)</f>
        <v>37000</v>
      </c>
      <c r="Q60" s="1" t="n">
        <v>37000</v>
      </c>
    </row>
    <row r="61" customFormat="false" ht="12.75" hidden="false" customHeight="false" outlineLevel="0" collapsed="false">
      <c r="A61" s="76" t="s">
        <v>92</v>
      </c>
      <c r="B61" s="172" t="s">
        <v>93</v>
      </c>
      <c r="C61" s="172"/>
      <c r="D61" s="227" t="n">
        <v>500</v>
      </c>
      <c r="E61" s="227" t="n">
        <v>500</v>
      </c>
      <c r="F61" s="227" t="n">
        <v>500</v>
      </c>
      <c r="G61" s="227" t="n">
        <v>500</v>
      </c>
      <c r="H61" s="227" t="n">
        <v>500</v>
      </c>
      <c r="I61" s="227" t="n">
        <v>500</v>
      </c>
      <c r="J61" s="227" t="n">
        <v>500</v>
      </c>
      <c r="K61" s="227" t="n">
        <v>500</v>
      </c>
      <c r="L61" s="227" t="n">
        <v>500</v>
      </c>
      <c r="M61" s="227" t="n">
        <v>500</v>
      </c>
      <c r="N61" s="227" t="n">
        <v>500</v>
      </c>
      <c r="O61" s="227" t="n">
        <v>500</v>
      </c>
      <c r="P61" s="228" t="n">
        <f aca="false">SUM(D61:O61)</f>
        <v>6000</v>
      </c>
      <c r="Q61" s="1" t="n">
        <v>6000</v>
      </c>
    </row>
    <row r="62" customFormat="false" ht="12.75" hidden="false" customHeight="false" outlineLevel="0" collapsed="false">
      <c r="A62" s="76" t="s">
        <v>88</v>
      </c>
      <c r="B62" s="172" t="s">
        <v>94</v>
      </c>
      <c r="C62" s="172"/>
      <c r="D62" s="227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228" t="n">
        <f aca="false">SUM(D62:O62)</f>
        <v>0</v>
      </c>
    </row>
    <row r="63" customFormat="false" ht="12.75" hidden="false" customHeight="false" outlineLevel="0" collapsed="false">
      <c r="A63" s="76" t="s">
        <v>88</v>
      </c>
      <c r="B63" s="172" t="s">
        <v>95</v>
      </c>
      <c r="C63" s="172"/>
      <c r="D63" s="227" t="n">
        <v>10000</v>
      </c>
      <c r="E63" s="227" t="n">
        <v>10000</v>
      </c>
      <c r="F63" s="227" t="n">
        <v>10000</v>
      </c>
      <c r="G63" s="227" t="n">
        <v>10000</v>
      </c>
      <c r="H63" s="227" t="n">
        <v>10000</v>
      </c>
      <c r="I63" s="227" t="n">
        <v>10000</v>
      </c>
      <c r="J63" s="227" t="n">
        <v>10000</v>
      </c>
      <c r="K63" s="227" t="n">
        <v>10000</v>
      </c>
      <c r="L63" s="227" t="n">
        <v>10000</v>
      </c>
      <c r="M63" s="227" t="n">
        <v>10000</v>
      </c>
      <c r="N63" s="227" t="n">
        <v>10000</v>
      </c>
      <c r="O63" s="227" t="n">
        <v>10000</v>
      </c>
      <c r="P63" s="228" t="n">
        <f aca="false">SUM(D63:O63)</f>
        <v>120000</v>
      </c>
      <c r="Q63" s="1" t="n">
        <v>120000</v>
      </c>
    </row>
    <row r="64" customFormat="false" ht="12.75" hidden="false" customHeight="false" outlineLevel="0" collapsed="false">
      <c r="A64" s="76" t="s">
        <v>90</v>
      </c>
      <c r="B64" s="172" t="s">
        <v>96</v>
      </c>
      <c r="C64" s="172"/>
      <c r="D64" s="227" t="n">
        <v>500</v>
      </c>
      <c r="E64" s="227"/>
      <c r="F64" s="227"/>
      <c r="G64" s="227"/>
      <c r="H64" s="227"/>
      <c r="I64" s="227"/>
      <c r="J64" s="227"/>
      <c r="K64" s="227"/>
      <c r="L64" s="227"/>
      <c r="M64" s="227"/>
      <c r="N64" s="227"/>
      <c r="O64" s="227"/>
      <c r="P64" s="228" t="n">
        <f aca="false">SUM(D64:O64)</f>
        <v>500</v>
      </c>
    </row>
    <row r="65" customFormat="false" ht="12.75" hidden="false" customHeight="false" outlineLevel="0" collapsed="false">
      <c r="A65" s="83"/>
      <c r="B65" s="235" t="s">
        <v>97</v>
      </c>
      <c r="C65" s="230"/>
      <c r="D65" s="231" t="n">
        <f aca="false">SUM(D58:D64)</f>
        <v>13500</v>
      </c>
      <c r="E65" s="231" t="n">
        <f aca="false">SUM(E58:E64)</f>
        <v>13000</v>
      </c>
      <c r="F65" s="231" t="n">
        <f aca="false">SUM(F58:F64)</f>
        <v>13000</v>
      </c>
      <c r="G65" s="231" t="n">
        <f aca="false">SUM(G58:G64)</f>
        <v>13000</v>
      </c>
      <c r="H65" s="231" t="n">
        <f aca="false">SUM(H58:H64)</f>
        <v>13000</v>
      </c>
      <c r="I65" s="231" t="n">
        <f aca="false">SUM(I58:I64)</f>
        <v>14000</v>
      </c>
      <c r="J65" s="231" t="n">
        <f aca="false">SUM(J58:J64)</f>
        <v>14000</v>
      </c>
      <c r="K65" s="231" t="n">
        <f aca="false">SUM(K58:K64)</f>
        <v>14000</v>
      </c>
      <c r="L65" s="231" t="n">
        <f aca="false">SUM(L58:L64)</f>
        <v>14000</v>
      </c>
      <c r="M65" s="231" t="n">
        <f aca="false">SUM(M58:M64)</f>
        <v>14000</v>
      </c>
      <c r="N65" s="231" t="n">
        <f aca="false">SUM(N58:N64)</f>
        <v>14000</v>
      </c>
      <c r="O65" s="231" t="n">
        <f aca="false">SUM(O58:O64)</f>
        <v>14000</v>
      </c>
      <c r="P65" s="232" t="n">
        <f aca="false">SUM(D65:O65)</f>
        <v>163500</v>
      </c>
    </row>
    <row r="66" customFormat="false" ht="12.75" hidden="false" customHeight="false" outlineLevel="0" collapsed="false">
      <c r="A66" s="76" t="s">
        <v>98</v>
      </c>
      <c r="B66" s="172" t="s">
        <v>99</v>
      </c>
      <c r="C66" s="172"/>
      <c r="D66" s="227" t="n">
        <v>2000</v>
      </c>
      <c r="E66" s="227" t="n">
        <v>2000</v>
      </c>
      <c r="F66" s="227" t="n">
        <v>2000</v>
      </c>
      <c r="G66" s="227" t="n">
        <v>2000</v>
      </c>
      <c r="H66" s="227" t="n">
        <v>2000</v>
      </c>
      <c r="I66" s="227" t="n">
        <v>2000</v>
      </c>
      <c r="J66" s="227" t="n">
        <v>2000</v>
      </c>
      <c r="K66" s="227" t="n">
        <v>2000</v>
      </c>
      <c r="L66" s="227" t="n">
        <v>2000</v>
      </c>
      <c r="M66" s="227" t="n">
        <v>2000</v>
      </c>
      <c r="N66" s="227" t="n">
        <v>2000</v>
      </c>
      <c r="O66" s="227" t="n">
        <v>2000</v>
      </c>
      <c r="P66" s="228" t="n">
        <f aca="false">SUM(D66:O66)</f>
        <v>24000</v>
      </c>
      <c r="Q66" s="1" t="n">
        <v>24000</v>
      </c>
    </row>
    <row r="67" customFormat="false" ht="12.75" hidden="false" customHeight="false" outlineLevel="0" collapsed="false">
      <c r="A67" s="76" t="s">
        <v>100</v>
      </c>
      <c r="B67" s="172" t="s">
        <v>101</v>
      </c>
      <c r="C67" s="172"/>
      <c r="D67" s="227"/>
      <c r="E67" s="227"/>
      <c r="F67" s="227"/>
      <c r="G67" s="227"/>
      <c r="H67" s="227"/>
      <c r="I67" s="227"/>
      <c r="J67" s="227"/>
      <c r="K67" s="227"/>
      <c r="L67" s="227"/>
      <c r="M67" s="227"/>
      <c r="N67" s="227"/>
      <c r="O67" s="227"/>
      <c r="P67" s="228" t="n">
        <f aca="false">SUM(D67:O67)</f>
        <v>0</v>
      </c>
    </row>
    <row r="68" customFormat="false" ht="12.75" hidden="false" customHeight="false" outlineLevel="0" collapsed="false">
      <c r="A68" s="76" t="s">
        <v>100</v>
      </c>
      <c r="B68" s="172" t="s">
        <v>102</v>
      </c>
      <c r="C68" s="172"/>
      <c r="D68" s="227"/>
      <c r="E68" s="227"/>
      <c r="F68" s="227"/>
      <c r="G68" s="227"/>
      <c r="H68" s="227"/>
      <c r="I68" s="227"/>
      <c r="J68" s="227"/>
      <c r="K68" s="227"/>
      <c r="L68" s="227"/>
      <c r="M68" s="227"/>
      <c r="N68" s="227"/>
      <c r="O68" s="227"/>
      <c r="P68" s="228" t="n">
        <f aca="false">SUM(D68:O68)</f>
        <v>0</v>
      </c>
    </row>
    <row r="69" customFormat="false" ht="12.75" hidden="false" customHeight="false" outlineLevel="0" collapsed="false">
      <c r="A69" s="76" t="s">
        <v>98</v>
      </c>
      <c r="B69" s="172" t="s">
        <v>103</v>
      </c>
      <c r="C69" s="172"/>
      <c r="D69" s="227"/>
      <c r="E69" s="227"/>
      <c r="F69" s="227"/>
      <c r="G69" s="227"/>
      <c r="H69" s="227"/>
      <c r="I69" s="227"/>
      <c r="J69" s="227"/>
      <c r="K69" s="227"/>
      <c r="L69" s="227"/>
      <c r="M69" s="227"/>
      <c r="N69" s="227"/>
      <c r="O69" s="227"/>
      <c r="P69" s="228" t="n">
        <f aca="false">SUM(D69:O69)</f>
        <v>0</v>
      </c>
    </row>
    <row r="70" customFormat="false" ht="12.75" hidden="false" customHeight="false" outlineLevel="0" collapsed="false">
      <c r="A70" s="83"/>
      <c r="B70" s="235" t="s">
        <v>104</v>
      </c>
      <c r="C70" s="230"/>
      <c r="D70" s="231" t="n">
        <f aca="false">SUM(D66:D69)</f>
        <v>2000</v>
      </c>
      <c r="E70" s="231" t="n">
        <f aca="false">SUM(E66:E69)</f>
        <v>2000</v>
      </c>
      <c r="F70" s="231" t="n">
        <f aca="false">SUM(F66:F69)</f>
        <v>2000</v>
      </c>
      <c r="G70" s="231" t="n">
        <f aca="false">SUM(G66:G69)</f>
        <v>2000</v>
      </c>
      <c r="H70" s="231" t="n">
        <f aca="false">SUM(H66:H69)</f>
        <v>2000</v>
      </c>
      <c r="I70" s="231" t="n">
        <f aca="false">SUM(I66:I69)</f>
        <v>2000</v>
      </c>
      <c r="J70" s="231" t="n">
        <f aca="false">SUM(J66:J69)</f>
        <v>2000</v>
      </c>
      <c r="K70" s="231" t="n">
        <f aca="false">SUM(K66:K69)</f>
        <v>2000</v>
      </c>
      <c r="L70" s="231" t="n">
        <f aca="false">SUM(L66:L69)</f>
        <v>2000</v>
      </c>
      <c r="M70" s="231" t="n">
        <f aca="false">SUM(M66:M69)</f>
        <v>2000</v>
      </c>
      <c r="N70" s="231" t="n">
        <f aca="false">SUM(N66:N69)</f>
        <v>2000</v>
      </c>
      <c r="O70" s="231" t="n">
        <f aca="false">SUM(O66:O69)</f>
        <v>2000</v>
      </c>
      <c r="P70" s="232" t="n">
        <f aca="false">SUM(D70:O70)</f>
        <v>24000</v>
      </c>
    </row>
    <row r="71" customFormat="false" ht="12.75" hidden="false" customHeight="false" outlineLevel="0" collapsed="false">
      <c r="A71" s="76" t="s">
        <v>105</v>
      </c>
      <c r="B71" s="236" t="s">
        <v>106</v>
      </c>
      <c r="C71" s="172"/>
      <c r="D71" s="227"/>
      <c r="E71" s="227"/>
      <c r="F71" s="227"/>
      <c r="G71" s="227"/>
      <c r="H71" s="227"/>
      <c r="I71" s="227"/>
      <c r="J71" s="227"/>
      <c r="K71" s="227"/>
      <c r="L71" s="227"/>
      <c r="M71" s="227"/>
      <c r="N71" s="227"/>
      <c r="O71" s="227"/>
      <c r="P71" s="228" t="n">
        <f aca="false">SUM(D71:O71)</f>
        <v>0</v>
      </c>
    </row>
    <row r="72" customFormat="false" ht="12.75" hidden="false" customHeight="false" outlineLevel="0" collapsed="false">
      <c r="A72" s="76" t="s">
        <v>107</v>
      </c>
      <c r="B72" s="172" t="s">
        <v>108</v>
      </c>
      <c r="C72" s="172"/>
      <c r="D72" s="227"/>
      <c r="E72" s="227"/>
      <c r="F72" s="227"/>
      <c r="G72" s="227"/>
      <c r="H72" s="227"/>
      <c r="I72" s="227"/>
      <c r="J72" s="227"/>
      <c r="K72" s="227"/>
      <c r="L72" s="227"/>
      <c r="M72" s="227"/>
      <c r="N72" s="227"/>
      <c r="O72" s="227"/>
      <c r="P72" s="228" t="n">
        <f aca="false">SUM(D72:O72)</f>
        <v>0</v>
      </c>
    </row>
    <row r="73" customFormat="false" ht="12.75" hidden="false" customHeight="false" outlineLevel="0" collapsed="false">
      <c r="A73" s="76" t="s">
        <v>109</v>
      </c>
      <c r="B73" s="172" t="s">
        <v>110</v>
      </c>
      <c r="C73" s="172"/>
      <c r="D73" s="227"/>
      <c r="E73" s="227"/>
      <c r="F73" s="227"/>
      <c r="G73" s="227"/>
      <c r="H73" s="227"/>
      <c r="I73" s="227"/>
      <c r="J73" s="227"/>
      <c r="K73" s="227"/>
      <c r="L73" s="227"/>
      <c r="M73" s="227"/>
      <c r="N73" s="227"/>
      <c r="O73" s="227"/>
      <c r="P73" s="228" t="n">
        <f aca="false">SUM(D73:O73)</f>
        <v>0</v>
      </c>
    </row>
    <row r="74" customFormat="false" ht="12.75" hidden="false" customHeight="false" outlineLevel="0" collapsed="false">
      <c r="A74" s="83"/>
      <c r="B74" s="235" t="s">
        <v>111</v>
      </c>
      <c r="C74" s="230"/>
      <c r="D74" s="231" t="n">
        <f aca="false">SUM(D72:D73)</f>
        <v>0</v>
      </c>
      <c r="E74" s="231" t="n">
        <f aca="false">SUM(E72:E73)</f>
        <v>0</v>
      </c>
      <c r="F74" s="231" t="n">
        <f aca="false">SUM(F72:F73)</f>
        <v>0</v>
      </c>
      <c r="G74" s="231" t="n">
        <f aca="false">SUM(G72:G73)</f>
        <v>0</v>
      </c>
      <c r="H74" s="231" t="n">
        <f aca="false">SUM(H72:H73)</f>
        <v>0</v>
      </c>
      <c r="I74" s="231" t="n">
        <f aca="false">SUM(I72:I73)</f>
        <v>0</v>
      </c>
      <c r="J74" s="231" t="n">
        <f aca="false">SUM(J72:J73)</f>
        <v>0</v>
      </c>
      <c r="K74" s="231" t="n">
        <f aca="false">SUM(K72:K73)</f>
        <v>0</v>
      </c>
      <c r="L74" s="231" t="n">
        <f aca="false">SUM(L72:L73)</f>
        <v>0</v>
      </c>
      <c r="M74" s="231" t="n">
        <f aca="false">SUM(M72:M73)</f>
        <v>0</v>
      </c>
      <c r="N74" s="231" t="n">
        <f aca="false">SUM(N72:N73)</f>
        <v>0</v>
      </c>
      <c r="O74" s="231" t="n">
        <f aca="false">SUM(O72:O73)</f>
        <v>0</v>
      </c>
      <c r="P74" s="232" t="n">
        <f aca="false">SUM(D74:O74)</f>
        <v>0</v>
      </c>
    </row>
    <row r="75" customFormat="false" ht="12.75" hidden="false" customHeight="false" outlineLevel="0" collapsed="false">
      <c r="A75" s="76" t="s">
        <v>112</v>
      </c>
      <c r="B75" s="172" t="s">
        <v>113</v>
      </c>
      <c r="C75" s="173"/>
      <c r="D75" s="227" t="n">
        <v>22500</v>
      </c>
      <c r="E75" s="227" t="n">
        <v>22500</v>
      </c>
      <c r="F75" s="227" t="n">
        <v>22500</v>
      </c>
      <c r="G75" s="227" t="n">
        <v>22500</v>
      </c>
      <c r="H75" s="227" t="n">
        <v>22500</v>
      </c>
      <c r="I75" s="227" t="n">
        <v>22500</v>
      </c>
      <c r="J75" s="227" t="n">
        <v>22500</v>
      </c>
      <c r="K75" s="227" t="n">
        <v>22500</v>
      </c>
      <c r="L75" s="227" t="n">
        <v>22500</v>
      </c>
      <c r="M75" s="227" t="n">
        <v>22500</v>
      </c>
      <c r="N75" s="227" t="n">
        <v>22500</v>
      </c>
      <c r="O75" s="227" t="n">
        <v>22500</v>
      </c>
      <c r="P75" s="228" t="n">
        <f aca="false">SUM(D75:O75)</f>
        <v>270000</v>
      </c>
      <c r="Q75" s="1" t="n">
        <v>270000</v>
      </c>
    </row>
    <row r="76" customFormat="false" ht="12.75" hidden="false" customHeight="false" outlineLevel="0" collapsed="false">
      <c r="A76" s="76" t="s">
        <v>114</v>
      </c>
      <c r="B76" s="172" t="s">
        <v>115</v>
      </c>
      <c r="C76" s="173"/>
      <c r="D76" s="227"/>
      <c r="E76" s="227"/>
      <c r="F76" s="227"/>
      <c r="G76" s="227"/>
      <c r="H76" s="227"/>
      <c r="I76" s="227"/>
      <c r="J76" s="227"/>
      <c r="K76" s="227"/>
      <c r="L76" s="227"/>
      <c r="M76" s="227"/>
      <c r="N76" s="227"/>
      <c r="O76" s="227"/>
      <c r="P76" s="228" t="n">
        <f aca="false">SUM(D76:O76)</f>
        <v>0</v>
      </c>
    </row>
    <row r="77" customFormat="false" ht="12.75" hidden="false" customHeight="false" outlineLevel="0" collapsed="false">
      <c r="A77" s="76" t="s">
        <v>116</v>
      </c>
      <c r="B77" s="172" t="s">
        <v>117</v>
      </c>
      <c r="C77" s="173"/>
      <c r="D77" s="227" t="n">
        <v>20000</v>
      </c>
      <c r="E77" s="227" t="n">
        <v>20000</v>
      </c>
      <c r="F77" s="227" t="n">
        <v>20000</v>
      </c>
      <c r="G77" s="227" t="n">
        <v>20000</v>
      </c>
      <c r="H77" s="227" t="n">
        <v>20000</v>
      </c>
      <c r="I77" s="227" t="n">
        <v>20000</v>
      </c>
      <c r="J77" s="227" t="n">
        <v>20000</v>
      </c>
      <c r="K77" s="227" t="n">
        <v>20000</v>
      </c>
      <c r="L77" s="227" t="n">
        <v>20000</v>
      </c>
      <c r="M77" s="227" t="n">
        <v>20000</v>
      </c>
      <c r="N77" s="227" t="n">
        <v>20000</v>
      </c>
      <c r="O77" s="227" t="n">
        <v>20000</v>
      </c>
      <c r="P77" s="228" t="n">
        <f aca="false">SUM(D77:O77)</f>
        <v>240000</v>
      </c>
      <c r="Q77" s="1" t="n">
        <v>240000</v>
      </c>
    </row>
    <row r="78" customFormat="false" ht="12.75" hidden="false" customHeight="false" outlineLevel="0" collapsed="false">
      <c r="A78" s="76" t="s">
        <v>118</v>
      </c>
      <c r="B78" s="172" t="s">
        <v>119</v>
      </c>
      <c r="C78" s="173"/>
      <c r="D78" s="227" t="n">
        <v>45000</v>
      </c>
      <c r="E78" s="227" t="n">
        <v>45000</v>
      </c>
      <c r="F78" s="227" t="n">
        <v>45000</v>
      </c>
      <c r="G78" s="227" t="n">
        <v>45000</v>
      </c>
      <c r="H78" s="227" t="n">
        <v>45000</v>
      </c>
      <c r="I78" s="227" t="n">
        <v>45000</v>
      </c>
      <c r="J78" s="227" t="n">
        <v>45000</v>
      </c>
      <c r="K78" s="227" t="n">
        <v>45000</v>
      </c>
      <c r="L78" s="227" t="n">
        <v>45000</v>
      </c>
      <c r="M78" s="227" t="n">
        <v>45000</v>
      </c>
      <c r="N78" s="227" t="n">
        <v>45000</v>
      </c>
      <c r="O78" s="227" t="n">
        <v>45000</v>
      </c>
      <c r="P78" s="228" t="n">
        <f aca="false">SUM(D78:O78)</f>
        <v>540000</v>
      </c>
      <c r="Q78" s="1" t="n">
        <v>540000</v>
      </c>
    </row>
    <row r="79" customFormat="false" ht="12.75" hidden="false" customHeight="false" outlineLevel="0" collapsed="false">
      <c r="A79" s="76" t="s">
        <v>73</v>
      </c>
      <c r="B79" s="172" t="s">
        <v>120</v>
      </c>
      <c r="C79" s="173"/>
      <c r="D79" s="227" t="n">
        <f aca="false">(Assumptions!$B$27*Research!D17)+(Assumptions!$B$25*Research!D18)</f>
        <v>22254</v>
      </c>
      <c r="E79" s="227" t="n">
        <f aca="false">(Assumptions!$B$27*Research!E17)+(Assumptions!$B$25*Research!E18)</f>
        <v>22254</v>
      </c>
      <c r="F79" s="227" t="n">
        <f aca="false">(Assumptions!$B$27*Research!F17)+(Assumptions!$B$25*Research!F18)</f>
        <v>22254</v>
      </c>
      <c r="G79" s="227" t="n">
        <f aca="false">(Assumptions!$B$27*Research!G17)+(Assumptions!$B$25*Research!G18)</f>
        <v>22254</v>
      </c>
      <c r="H79" s="227" t="n">
        <f aca="false">(Assumptions!$B$27*Research!H17)+(Assumptions!$B$25*Research!H18)</f>
        <v>22254</v>
      </c>
      <c r="I79" s="227" t="n">
        <f aca="false">(Assumptions!$B$27*Research!I17)+(Assumptions!$B$25*Research!I18)</f>
        <v>22254</v>
      </c>
      <c r="J79" s="227" t="n">
        <f aca="false">(Assumptions!$B$27*Research!J17)+(Assumptions!$B$25*Research!J18)</f>
        <v>22254</v>
      </c>
      <c r="K79" s="227" t="n">
        <f aca="false">(Assumptions!$B$27*Research!K17)+(Assumptions!$B$25*Research!K18)</f>
        <v>22254</v>
      </c>
      <c r="L79" s="227" t="n">
        <f aca="false">(Assumptions!$B$27*Research!L17)+(Assumptions!$B$25*Research!L18)</f>
        <v>22254</v>
      </c>
      <c r="M79" s="227" t="n">
        <f aca="false">(Assumptions!$B$27*Research!M17)+(Assumptions!$B$25*Research!M18)</f>
        <v>22254</v>
      </c>
      <c r="N79" s="227" t="n">
        <f aca="false">(Assumptions!$B$27*Research!N17)+(Assumptions!$B$25*Research!N18)</f>
        <v>22254</v>
      </c>
      <c r="O79" s="227" t="n">
        <f aca="false">(Assumptions!$B$27*Research!O17)+(Assumptions!$B$25*Research!O18)</f>
        <v>22254</v>
      </c>
      <c r="P79" s="228" t="n">
        <f aca="false">SUM(D79:O79)</f>
        <v>267048</v>
      </c>
    </row>
    <row r="80" customFormat="false" ht="12.75" hidden="false" customHeight="false" outlineLevel="0" collapsed="false">
      <c r="A80" s="76" t="s">
        <v>73</v>
      </c>
      <c r="B80" s="172" t="s">
        <v>121</v>
      </c>
      <c r="C80" s="173"/>
      <c r="D80" s="227"/>
      <c r="E80" s="227"/>
      <c r="F80" s="227"/>
      <c r="G80" s="227"/>
      <c r="H80" s="227"/>
      <c r="I80" s="227"/>
      <c r="J80" s="227"/>
      <c r="K80" s="227"/>
      <c r="L80" s="227"/>
      <c r="M80" s="227"/>
      <c r="N80" s="227"/>
      <c r="O80" s="227"/>
      <c r="P80" s="228" t="n">
        <f aca="false">SUM(D80:O80)</f>
        <v>0</v>
      </c>
    </row>
    <row r="81" customFormat="false" ht="12.75" hidden="false" customHeight="false" outlineLevel="0" collapsed="false">
      <c r="A81" s="83"/>
      <c r="B81" s="235" t="s">
        <v>122</v>
      </c>
      <c r="C81" s="230"/>
      <c r="D81" s="231" t="n">
        <f aca="false">D35+D38+D46+D53+D57+D65+D70+D71+D74+SUM(D75:D80)</f>
        <v>908035.125</v>
      </c>
      <c r="E81" s="231" t="n">
        <f aca="false">E35+E38+E46+E53+E57+E65+E70+E71+E74+SUM(E75:E80)</f>
        <v>871954.0375</v>
      </c>
      <c r="F81" s="231" t="n">
        <f aca="false">F35+F38+F46+F53+F57+F65+F70+F71+F74+SUM(F75:F80)</f>
        <v>871954.0375</v>
      </c>
      <c r="G81" s="231" t="n">
        <f aca="false">G35+G38+G46+G53+G57+G65+G70+G71+G74+SUM(G75:G80)</f>
        <v>871954.0375</v>
      </c>
      <c r="H81" s="231" t="n">
        <f aca="false">H35+H38+H46+H53+H57+H65+H70+H71+H74+SUM(H75:H80)</f>
        <v>871954.0375</v>
      </c>
      <c r="I81" s="231" t="n">
        <f aca="false">I35+I38+I46+I53+I57+I65+I70+I71+I74+SUM(I75:I80)</f>
        <v>874954.0375</v>
      </c>
      <c r="J81" s="231" t="n">
        <f aca="false">J35+J38+J46+J53+J57+J65+J70+J71+J74+SUM(J75:J80)</f>
        <v>874954.0375</v>
      </c>
      <c r="K81" s="231" t="n">
        <f aca="false">K35+K38+K46+K53+K57+K65+K70+K71+K74+SUM(K75:K80)</f>
        <v>874954.0375</v>
      </c>
      <c r="L81" s="231" t="n">
        <f aca="false">L35+L38+L46+L53+L57+L65+L70+L71+L74+SUM(L75:L80)</f>
        <v>874954.0375</v>
      </c>
      <c r="M81" s="231" t="n">
        <f aca="false">M35+M38+M46+M53+M57+M65+M70+M71+M74+SUM(M75:M80)</f>
        <v>874954.0375</v>
      </c>
      <c r="N81" s="231" t="n">
        <f aca="false">N35+N38+N46+N53+N57+N65+N70+N71+N74+SUM(N75:N80)</f>
        <v>874954.0375</v>
      </c>
      <c r="O81" s="231" t="n">
        <f aca="false">O35+O38+O46+O53+O57+O65+O70+O71+O74+SUM(O75:O80)</f>
        <v>874954.0375</v>
      </c>
      <c r="P81" s="232" t="n">
        <f aca="false">SUM(D81:O81)</f>
        <v>10520529.5375</v>
      </c>
    </row>
    <row r="82" customFormat="false" ht="12.75" hidden="false" customHeight="false" outlineLevel="0" collapsed="false">
      <c r="A82" s="76" t="s">
        <v>123</v>
      </c>
      <c r="B82" s="172" t="s">
        <v>124</v>
      </c>
      <c r="C82" s="173"/>
      <c r="D82" s="227" t="n">
        <v>0</v>
      </c>
      <c r="E82" s="227" t="n">
        <v>0</v>
      </c>
      <c r="F82" s="227" t="n">
        <v>0</v>
      </c>
      <c r="G82" s="227" t="n">
        <v>0</v>
      </c>
      <c r="H82" s="227" t="n">
        <v>0</v>
      </c>
      <c r="I82" s="227" t="n">
        <v>0</v>
      </c>
      <c r="J82" s="227" t="n">
        <v>0</v>
      </c>
      <c r="K82" s="227" t="n">
        <v>0</v>
      </c>
      <c r="L82" s="227" t="n">
        <v>0</v>
      </c>
      <c r="M82" s="227" t="n">
        <v>0</v>
      </c>
      <c r="N82" s="227" t="n">
        <v>0</v>
      </c>
      <c r="O82" s="227" t="n">
        <v>0</v>
      </c>
      <c r="P82" s="228" t="n">
        <f aca="false">SUM(D82:O82)</f>
        <v>0</v>
      </c>
    </row>
    <row r="83" customFormat="false" ht="12.75" hidden="false" customHeight="false" outlineLevel="0" collapsed="false">
      <c r="A83" s="76" t="s">
        <v>125</v>
      </c>
      <c r="B83" s="172" t="s">
        <v>126</v>
      </c>
      <c r="C83" s="173"/>
      <c r="D83" s="227" t="n">
        <v>0</v>
      </c>
      <c r="E83" s="227" t="n">
        <v>0</v>
      </c>
      <c r="F83" s="227" t="n">
        <v>0</v>
      </c>
      <c r="G83" s="227" t="n">
        <v>0</v>
      </c>
      <c r="H83" s="227" t="n">
        <v>0</v>
      </c>
      <c r="I83" s="227" t="n">
        <v>0</v>
      </c>
      <c r="J83" s="227" t="n">
        <v>0</v>
      </c>
      <c r="K83" s="227" t="n">
        <v>0</v>
      </c>
      <c r="L83" s="227" t="n">
        <v>0</v>
      </c>
      <c r="M83" s="227" t="n">
        <v>0</v>
      </c>
      <c r="N83" s="227" t="n">
        <v>0</v>
      </c>
      <c r="O83" s="227" t="n">
        <v>0</v>
      </c>
      <c r="P83" s="228" t="n">
        <f aca="false">SUM(D83:O83)</f>
        <v>0</v>
      </c>
    </row>
    <row r="84" customFormat="false" ht="12.75" hidden="false" customHeight="false" outlineLevel="0" collapsed="false">
      <c r="A84" s="99"/>
      <c r="B84" s="235" t="s">
        <v>127</v>
      </c>
      <c r="C84" s="230"/>
      <c r="D84" s="231" t="n">
        <f aca="false">SUM(D82:D83)</f>
        <v>0</v>
      </c>
      <c r="E84" s="231" t="n">
        <f aca="false">SUM(E82:E83)</f>
        <v>0</v>
      </c>
      <c r="F84" s="231" t="n">
        <f aca="false">SUM(F82:F83)</f>
        <v>0</v>
      </c>
      <c r="G84" s="231" t="n">
        <f aca="false">SUM(G82:G83)</f>
        <v>0</v>
      </c>
      <c r="H84" s="231" t="n">
        <f aca="false">SUM(H82:H83)</f>
        <v>0</v>
      </c>
      <c r="I84" s="231" t="n">
        <f aca="false">SUM(I82:I83)</f>
        <v>0</v>
      </c>
      <c r="J84" s="231" t="n">
        <f aca="false">SUM(J82:J83)</f>
        <v>0</v>
      </c>
      <c r="K84" s="231" t="n">
        <f aca="false">SUM(K82:K83)</f>
        <v>0</v>
      </c>
      <c r="L84" s="231" t="n">
        <f aca="false">SUM(L82:L83)</f>
        <v>0</v>
      </c>
      <c r="M84" s="231" t="n">
        <f aca="false">SUM(M82:M83)</f>
        <v>0</v>
      </c>
      <c r="N84" s="231" t="n">
        <f aca="false">SUM(N82:N83)</f>
        <v>0</v>
      </c>
      <c r="O84" s="231" t="n">
        <f aca="false">SUM(O82:O83)</f>
        <v>0</v>
      </c>
      <c r="P84" s="232" t="n">
        <f aca="false">SUM(D84:O84)</f>
        <v>0</v>
      </c>
    </row>
    <row r="85" customFormat="false" ht="12.75" hidden="false" customHeight="false" outlineLevel="0" collapsed="false">
      <c r="A85" s="100" t="s">
        <v>128</v>
      </c>
      <c r="B85" s="237" t="s">
        <v>129</v>
      </c>
      <c r="C85" s="196"/>
      <c r="D85" s="227" t="n">
        <v>0</v>
      </c>
      <c r="E85" s="227" t="n">
        <v>0</v>
      </c>
      <c r="F85" s="227" t="n">
        <v>0</v>
      </c>
      <c r="G85" s="227" t="n">
        <v>0</v>
      </c>
      <c r="H85" s="227" t="n">
        <v>0</v>
      </c>
      <c r="I85" s="227" t="n">
        <v>0</v>
      </c>
      <c r="J85" s="227" t="n">
        <v>0</v>
      </c>
      <c r="K85" s="227" t="n">
        <v>0</v>
      </c>
      <c r="L85" s="227" t="n">
        <v>0</v>
      </c>
      <c r="M85" s="227" t="n">
        <v>0</v>
      </c>
      <c r="N85" s="227" t="n">
        <v>0</v>
      </c>
      <c r="O85" s="227" t="n">
        <v>0</v>
      </c>
      <c r="P85" s="228" t="n">
        <f aca="false">SUM(D85:O85)</f>
        <v>0</v>
      </c>
    </row>
    <row r="86" customFormat="false" ht="12.75" hidden="false" customHeight="false" outlineLevel="0" collapsed="false">
      <c r="A86" s="103"/>
      <c r="B86" s="238" t="s">
        <v>130</v>
      </c>
      <c r="C86" s="239"/>
      <c r="D86" s="240" t="n">
        <f aca="false">D84+D81+D85</f>
        <v>908035.125</v>
      </c>
      <c r="E86" s="240" t="n">
        <f aca="false">E84+E81+E85</f>
        <v>871954.0375</v>
      </c>
      <c r="F86" s="240" t="n">
        <f aca="false">F84+F81+F85</f>
        <v>871954.0375</v>
      </c>
      <c r="G86" s="240" t="n">
        <f aca="false">G84+G81+G85</f>
        <v>871954.0375</v>
      </c>
      <c r="H86" s="240" t="n">
        <f aca="false">H84+H81+H85</f>
        <v>871954.0375</v>
      </c>
      <c r="I86" s="240" t="n">
        <f aca="false">I84+I81+I85</f>
        <v>874954.0375</v>
      </c>
      <c r="J86" s="240" t="n">
        <f aca="false">J84+J81+J85</f>
        <v>874954.0375</v>
      </c>
      <c r="K86" s="240" t="n">
        <f aca="false">K84+K81+K85</f>
        <v>874954.0375</v>
      </c>
      <c r="L86" s="240" t="n">
        <f aca="false">L84+L81+L85</f>
        <v>874954.0375</v>
      </c>
      <c r="M86" s="240" t="n">
        <f aca="false">M84+M81+M85</f>
        <v>874954.0375</v>
      </c>
      <c r="N86" s="240" t="n">
        <f aca="false">N84+N81+N85</f>
        <v>874954.0375</v>
      </c>
      <c r="O86" s="240" t="n">
        <f aca="false">O84+O81+O85</f>
        <v>874954.0375</v>
      </c>
      <c r="P86" s="241" t="n">
        <f aca="false">P84+P81+P85</f>
        <v>10520529.5375</v>
      </c>
      <c r="Q86" s="1" t="n">
        <f aca="false">SUM(Q31:Q85)</f>
        <v>9814519</v>
      </c>
    </row>
    <row r="87" customFormat="false" ht="12.75" hidden="false" customHeight="false" outlineLevel="0" collapsed="false">
      <c r="D87" s="109"/>
    </row>
    <row r="88" customFormat="false" ht="12.75" hidden="false" customHeight="false" outlineLevel="0" collapsed="false">
      <c r="A88" s="110" t="str">
        <f aca="true">CELL("FILENAME")</f>
        <v>'file:///mnt/12tb/@roms/datasets/enron/EDRM Enron Email Data Set v2 XML/filtered-attachments/xls/Research_2001_budget_as_of_0922.xls'#$Research</v>
      </c>
      <c r="D88" s="109"/>
    </row>
    <row r="89" customFormat="false" ht="12.75" hidden="false" customHeight="false" outlineLevel="0" collapsed="false">
      <c r="D89" s="109"/>
    </row>
    <row r="90" customFormat="false" ht="12.75" hidden="false" customHeight="false" outlineLevel="0" collapsed="false">
      <c r="D90" s="109"/>
    </row>
    <row r="91" customFormat="false" ht="12.75" hidden="false" customHeight="false" outlineLevel="0" collapsed="false">
      <c r="D91" s="109"/>
    </row>
    <row r="92" customFormat="false" ht="12.75" hidden="false" customHeight="false" outlineLevel="0" collapsed="false">
      <c r="D92" s="109"/>
    </row>
    <row r="93" customFormat="false" ht="12.75" hidden="false" customHeight="false" outlineLevel="0" collapsed="false">
      <c r="D93" s="109"/>
    </row>
    <row r="94" customFormat="false" ht="12.75" hidden="false" customHeight="false" outlineLevel="0" collapsed="false">
      <c r="D94" s="109"/>
    </row>
    <row r="95" customFormat="false" ht="12.75" hidden="false" customHeight="false" outlineLevel="0" collapsed="false">
      <c r="D95" s="109"/>
    </row>
    <row r="96" customFormat="false" ht="12.75" hidden="false" customHeight="false" outlineLevel="0" collapsed="false">
      <c r="D96" s="109"/>
    </row>
    <row r="97" customFormat="false" ht="12.75" hidden="false" customHeight="false" outlineLevel="0" collapsed="false">
      <c r="D97" s="109"/>
    </row>
    <row r="98" customFormat="false" ht="12.75" hidden="false" customHeight="false" outlineLevel="0" collapsed="false">
      <c r="D98" s="109"/>
    </row>
    <row r="99" customFormat="false" ht="12.75" hidden="false" customHeight="false" outlineLevel="0" collapsed="false">
      <c r="D99" s="109"/>
    </row>
    <row r="100" customFormat="false" ht="12.75" hidden="false" customHeight="false" outlineLevel="0" collapsed="false">
      <c r="D100" s="109"/>
    </row>
    <row r="101" customFormat="false" ht="12.75" hidden="false" customHeight="false" outlineLevel="0" collapsed="false">
      <c r="D101" s="109"/>
    </row>
    <row r="102" customFormat="false" ht="12.75" hidden="false" customHeight="false" outlineLevel="0" collapsed="false">
      <c r="D102" s="109"/>
    </row>
    <row r="103" customFormat="false" ht="12.75" hidden="false" customHeight="false" outlineLevel="0" collapsed="false">
      <c r="D103" s="109"/>
    </row>
    <row r="104" customFormat="false" ht="12.75" hidden="false" customHeight="false" outlineLevel="0" collapsed="false">
      <c r="D104" s="109"/>
    </row>
    <row r="105" customFormat="false" ht="12.75" hidden="false" customHeight="false" outlineLevel="0" collapsed="false">
      <c r="D105" s="109"/>
    </row>
    <row r="106" customFormat="false" ht="12.75" hidden="false" customHeight="false" outlineLevel="0" collapsed="false">
      <c r="D106" s="109"/>
    </row>
    <row r="107" customFormat="false" ht="12.75" hidden="false" customHeight="false" outlineLevel="0" collapsed="false">
      <c r="D107" s="109"/>
    </row>
    <row r="108" customFormat="false" ht="12.75" hidden="false" customHeight="false" outlineLevel="0" collapsed="false">
      <c r="D108" s="109"/>
    </row>
    <row r="109" customFormat="false" ht="12.75" hidden="false" customHeight="false" outlineLevel="0" collapsed="false">
      <c r="D109" s="109"/>
    </row>
    <row r="110" customFormat="false" ht="12.75" hidden="false" customHeight="false" outlineLevel="0" collapsed="false">
      <c r="D110" s="109"/>
    </row>
    <row r="111" customFormat="false" ht="12.75" hidden="false" customHeight="false" outlineLevel="0" collapsed="false">
      <c r="D111" s="109"/>
    </row>
    <row r="112" customFormat="false" ht="12.75" hidden="false" customHeight="false" outlineLevel="0" collapsed="false">
      <c r="D112" s="109"/>
    </row>
    <row r="113" customFormat="false" ht="12.75" hidden="false" customHeight="false" outlineLevel="0" collapsed="false">
      <c r="D113" s="109"/>
    </row>
    <row r="114" customFormat="false" ht="12.75" hidden="false" customHeight="false" outlineLevel="0" collapsed="false">
      <c r="D114" s="109"/>
    </row>
    <row r="115" customFormat="false" ht="12.75" hidden="false" customHeight="false" outlineLevel="0" collapsed="false">
      <c r="D115" s="109"/>
    </row>
    <row r="116" customFormat="false" ht="12.75" hidden="false" customHeight="false" outlineLevel="0" collapsed="false">
      <c r="D116" s="109"/>
    </row>
    <row r="117" customFormat="false" ht="12.75" hidden="false" customHeight="false" outlineLevel="0" collapsed="false">
      <c r="D117" s="109"/>
    </row>
    <row r="118" customFormat="false" ht="12.75" hidden="false" customHeight="false" outlineLevel="0" collapsed="false">
      <c r="D118" s="109"/>
    </row>
    <row r="119" customFormat="false" ht="12.75" hidden="false" customHeight="false" outlineLevel="0" collapsed="false">
      <c r="D119" s="109"/>
    </row>
    <row r="120" customFormat="false" ht="12.75" hidden="false" customHeight="false" outlineLevel="0" collapsed="false">
      <c r="D120" s="109"/>
    </row>
    <row r="121" customFormat="false" ht="12.75" hidden="false" customHeight="false" outlineLevel="0" collapsed="false">
      <c r="D121" s="109"/>
    </row>
    <row r="122" customFormat="false" ht="12.75" hidden="false" customHeight="false" outlineLevel="0" collapsed="false">
      <c r="D122" s="109"/>
    </row>
    <row r="123" customFormat="false" ht="12.75" hidden="false" customHeight="false" outlineLevel="0" collapsed="false">
      <c r="D123" s="109"/>
    </row>
    <row r="124" customFormat="false" ht="12.75" hidden="false" customHeight="false" outlineLevel="0" collapsed="false">
      <c r="D124" s="109"/>
    </row>
    <row r="125" customFormat="false" ht="12.75" hidden="false" customHeight="false" outlineLevel="0" collapsed="false">
      <c r="D125" s="109"/>
    </row>
  </sheetData>
  <printOptions headings="false" gridLines="false" gridLinesSet="true" horizontalCentered="true" verticalCentered="false"/>
  <pageMargins left="0.1" right="0.1" top="0.45" bottom="0.5" header="0.511811023622047" footer="0"/>
  <pageSetup paperSize="1" scale="6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 Narrow,Regular"&amp;8&amp;D
&amp;T</oddFooter>
  </headerFooter>
  <rowBreaks count="1" manualBreakCount="1">
    <brk id="30" man="true" max="16383" min="0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5" activeCellId="0" sqref="D15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13.15"/>
    <col collapsed="false" customWidth="true" hidden="false" outlineLevel="0" max="2" min="2" style="1" width="12.82"/>
    <col collapsed="false" customWidth="true" hidden="false" outlineLevel="0" max="14" min="3" style="1" width="9.65"/>
    <col collapsed="false" customWidth="true" hidden="false" outlineLevel="0" max="15" min="15" style="1" width="10.65"/>
    <col collapsed="false" customWidth="false" hidden="false" outlineLevel="0" max="257" min="16" style="1" width="9.32"/>
  </cols>
  <sheetData>
    <row r="1" customFormat="false" ht="12.75" hidden="false" customHeight="false" outlineLevel="0" collapsed="false">
      <c r="A1" s="202" t="s">
        <v>21</v>
      </c>
      <c r="B1" s="17"/>
      <c r="C1" s="19" t="e">
        <f aca="false">+#REF!</f>
        <v>#REF!</v>
      </c>
      <c r="D1" s="19"/>
      <c r="E1" s="17"/>
      <c r="F1" s="17"/>
      <c r="G1" s="192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  <c r="IW1" s="17"/>
    </row>
    <row r="2" customFormat="false" ht="12.75" hidden="false" customHeight="false" outlineLevel="0" collapsed="false">
      <c r="A2" s="202" t="s">
        <v>22</v>
      </c>
      <c r="B2" s="17"/>
      <c r="C2" s="19" t="e">
        <f aca="false">+#REF!</f>
        <v>#REF!</v>
      </c>
      <c r="D2" s="19"/>
      <c r="E2" s="17"/>
      <c r="F2" s="17"/>
      <c r="G2" s="192"/>
      <c r="H2" s="192"/>
      <c r="I2" s="17"/>
      <c r="J2" s="17"/>
      <c r="K2" s="17"/>
      <c r="L2" s="17"/>
      <c r="M2" s="17"/>
      <c r="N2" s="202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</row>
    <row r="3" customFormat="false" ht="12.75" hidden="false" customHeight="false" outlineLevel="0" collapsed="false">
      <c r="A3" s="202" t="s">
        <v>392</v>
      </c>
      <c r="B3" s="17"/>
      <c r="C3" s="19" t="e">
        <f aca="false">+#REF!</f>
        <v>#REF!</v>
      </c>
      <c r="D3" s="19"/>
      <c r="E3" s="17"/>
      <c r="F3" s="17"/>
      <c r="G3" s="17"/>
      <c r="H3" s="192"/>
      <c r="I3" s="17"/>
      <c r="J3" s="17"/>
      <c r="K3" s="17"/>
      <c r="L3" s="17"/>
      <c r="M3" s="17"/>
      <c r="N3" s="17"/>
      <c r="O3" s="17"/>
      <c r="P3" s="242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</row>
    <row r="4" customFormat="false" ht="12.75" hidden="false" customHeight="false" outlineLevel="0" collapsed="false">
      <c r="A4" s="17"/>
      <c r="B4" s="17"/>
      <c r="C4" s="18"/>
      <c r="D4" s="19"/>
      <c r="E4" s="17"/>
      <c r="F4" s="17"/>
      <c r="G4" s="17"/>
      <c r="H4" s="192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</row>
    <row r="5" customFormat="false" ht="12.75" hidden="false" customHeight="false" outlineLevel="0" collapsed="false">
      <c r="A5" s="243" t="s">
        <v>44</v>
      </c>
      <c r="B5" s="244" t="s">
        <v>44</v>
      </c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6" t="s">
        <v>389</v>
      </c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</row>
    <row r="6" customFormat="false" ht="12.75" hidden="false" customHeight="false" outlineLevel="0" collapsed="false">
      <c r="A6" s="247" t="s">
        <v>393</v>
      </c>
      <c r="B6" s="248" t="s">
        <v>45</v>
      </c>
      <c r="C6" s="249" t="n">
        <v>36892</v>
      </c>
      <c r="D6" s="249" t="n">
        <v>36923</v>
      </c>
      <c r="E6" s="249" t="n">
        <v>36951</v>
      </c>
      <c r="F6" s="249" t="n">
        <v>36982</v>
      </c>
      <c r="G6" s="249" t="n">
        <v>37012</v>
      </c>
      <c r="H6" s="249" t="n">
        <v>37043</v>
      </c>
      <c r="I6" s="249" t="n">
        <v>37073</v>
      </c>
      <c r="J6" s="249" t="n">
        <v>37104</v>
      </c>
      <c r="K6" s="249" t="n">
        <v>37135</v>
      </c>
      <c r="L6" s="249" t="n">
        <v>37165</v>
      </c>
      <c r="M6" s="249" t="n">
        <v>37196</v>
      </c>
      <c r="N6" s="249" t="n">
        <v>37226</v>
      </c>
      <c r="O6" s="250" t="s">
        <v>391</v>
      </c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2.75" hidden="false" customHeight="false" outlineLevel="0" collapsed="false">
      <c r="A7" s="251" t="e">
        <f aca="false">+#REF!</f>
        <v>#REF!</v>
      </c>
      <c r="B7" s="251" t="s">
        <v>49</v>
      </c>
      <c r="C7" s="252" t="e">
        <f aca="false">+#REF!+#REF!</f>
        <v>#REF!</v>
      </c>
      <c r="D7" s="252" t="e">
        <f aca="false">+#REF!+#REF!</f>
        <v>#REF!</v>
      </c>
      <c r="E7" s="252" t="e">
        <f aca="false">+#REF!+#REF!</f>
        <v>#REF!</v>
      </c>
      <c r="F7" s="252" t="e">
        <f aca="false">+#REF!+#REF!</f>
        <v>#REF!</v>
      </c>
      <c r="G7" s="252" t="e">
        <f aca="false">+#REF!+#REF!</f>
        <v>#REF!</v>
      </c>
      <c r="H7" s="252" t="e">
        <f aca="false">+#REF!+#REF!</f>
        <v>#REF!</v>
      </c>
      <c r="I7" s="252" t="e">
        <f aca="false">+#REF!+#REF!</f>
        <v>#REF!</v>
      </c>
      <c r="J7" s="252" t="e">
        <f aca="false">+#REF!+#REF!</f>
        <v>#REF!</v>
      </c>
      <c r="K7" s="252" t="e">
        <f aca="false">+#REF!+#REF!</f>
        <v>#REF!</v>
      </c>
      <c r="L7" s="252" t="e">
        <f aca="false">+#REF!+#REF!</f>
        <v>#REF!</v>
      </c>
      <c r="M7" s="252" t="e">
        <f aca="false">+#REF!+#REF!</f>
        <v>#REF!</v>
      </c>
      <c r="N7" s="252" t="e">
        <f aca="false">+#REF!+#REF!</f>
        <v>#REF!</v>
      </c>
      <c r="O7" s="253" t="e">
        <f aca="false">+#REF!+#REF!</f>
        <v>#REF!</v>
      </c>
    </row>
    <row r="8" customFormat="false" ht="12.75" hidden="false" customHeight="false" outlineLevel="0" collapsed="false">
      <c r="A8" s="251" t="e">
        <f aca="false">+#REF!</f>
        <v>#REF!</v>
      </c>
      <c r="B8" s="251" t="s">
        <v>53</v>
      </c>
      <c r="C8" s="252" t="e">
        <f aca="false">+#REF!</f>
        <v>#REF!</v>
      </c>
      <c r="D8" s="252" t="e">
        <f aca="false">+#REF!</f>
        <v>#REF!</v>
      </c>
      <c r="E8" s="252" t="e">
        <f aca="false">+#REF!</f>
        <v>#REF!</v>
      </c>
      <c r="F8" s="252" t="e">
        <f aca="false">+#REF!</f>
        <v>#REF!</v>
      </c>
      <c r="G8" s="252" t="e">
        <f aca="false">+#REF!</f>
        <v>#REF!</v>
      </c>
      <c r="H8" s="252" t="e">
        <f aca="false">+#REF!</f>
        <v>#REF!</v>
      </c>
      <c r="I8" s="252" t="e">
        <f aca="false">+#REF!</f>
        <v>#REF!</v>
      </c>
      <c r="J8" s="252" t="e">
        <f aca="false">+#REF!</f>
        <v>#REF!</v>
      </c>
      <c r="K8" s="252" t="e">
        <f aca="false">+#REF!</f>
        <v>#REF!</v>
      </c>
      <c r="L8" s="252" t="e">
        <f aca="false">+#REF!</f>
        <v>#REF!</v>
      </c>
      <c r="M8" s="252" t="e">
        <f aca="false">+#REF!</f>
        <v>#REF!</v>
      </c>
      <c r="N8" s="252" t="e">
        <f aca="false">+#REF!</f>
        <v>#REF!</v>
      </c>
      <c r="O8" s="253" t="e">
        <f aca="false">+#REF!</f>
        <v>#REF!</v>
      </c>
    </row>
    <row r="9" customFormat="false" ht="12.75" hidden="false" customHeight="false" outlineLevel="0" collapsed="false">
      <c r="A9" s="251" t="e">
        <f aca="false">+#REF!</f>
        <v>#REF!</v>
      </c>
      <c r="B9" s="251" t="s">
        <v>55</v>
      </c>
      <c r="C9" s="252" t="e">
        <f aca="false">+#REF!</f>
        <v>#REF!</v>
      </c>
      <c r="D9" s="252" t="e">
        <f aca="false">+#REF!</f>
        <v>#REF!</v>
      </c>
      <c r="E9" s="252" t="e">
        <f aca="false">+#REF!</f>
        <v>#REF!</v>
      </c>
      <c r="F9" s="252" t="e">
        <f aca="false">+#REF!</f>
        <v>#REF!</v>
      </c>
      <c r="G9" s="252" t="e">
        <f aca="false">+#REF!</f>
        <v>#REF!</v>
      </c>
      <c r="H9" s="252" t="e">
        <f aca="false">+#REF!</f>
        <v>#REF!</v>
      </c>
      <c r="I9" s="252" t="e">
        <f aca="false">+#REF!</f>
        <v>#REF!</v>
      </c>
      <c r="J9" s="252" t="e">
        <f aca="false">+#REF!</f>
        <v>#REF!</v>
      </c>
      <c r="K9" s="252" t="e">
        <f aca="false">+#REF!</f>
        <v>#REF!</v>
      </c>
      <c r="L9" s="252" t="e">
        <f aca="false">+#REF!</f>
        <v>#REF!</v>
      </c>
      <c r="M9" s="252" t="e">
        <f aca="false">+#REF!</f>
        <v>#REF!</v>
      </c>
      <c r="N9" s="252" t="e">
        <f aca="false">+#REF!</f>
        <v>#REF!</v>
      </c>
      <c r="O9" s="253" t="e">
        <f aca="false">+#REF!</f>
        <v>#REF!</v>
      </c>
    </row>
    <row r="10" customFormat="false" ht="12.75" hidden="false" customHeight="false" outlineLevel="0" collapsed="false">
      <c r="A10" s="251" t="e">
        <f aca="false">+#REF!</f>
        <v>#REF!</v>
      </c>
      <c r="B10" s="251" t="s">
        <v>58</v>
      </c>
      <c r="C10" s="252" t="e">
        <f aca="false">+#REF!+#REF!</f>
        <v>#REF!</v>
      </c>
      <c r="D10" s="252" t="e">
        <f aca="false">+#REF!+#REF!</f>
        <v>#REF!</v>
      </c>
      <c r="E10" s="252" t="e">
        <f aca="false">+#REF!+#REF!</f>
        <v>#REF!</v>
      </c>
      <c r="F10" s="252" t="e">
        <f aca="false">+#REF!+#REF!</f>
        <v>#REF!</v>
      </c>
      <c r="G10" s="252" t="e">
        <f aca="false">+#REF!+#REF!</f>
        <v>#REF!</v>
      </c>
      <c r="H10" s="252" t="e">
        <f aca="false">+#REF!+#REF!</f>
        <v>#REF!</v>
      </c>
      <c r="I10" s="252" t="e">
        <f aca="false">+#REF!+#REF!</f>
        <v>#REF!</v>
      </c>
      <c r="J10" s="252" t="e">
        <f aca="false">+#REF!+#REF!</f>
        <v>#REF!</v>
      </c>
      <c r="K10" s="252" t="e">
        <f aca="false">+#REF!+#REF!</f>
        <v>#REF!</v>
      </c>
      <c r="L10" s="252" t="e">
        <f aca="false">+#REF!+#REF!</f>
        <v>#REF!</v>
      </c>
      <c r="M10" s="252" t="e">
        <f aca="false">+#REF!+#REF!</f>
        <v>#REF!</v>
      </c>
      <c r="N10" s="252" t="e">
        <f aca="false">+#REF!+#REF!</f>
        <v>#REF!</v>
      </c>
      <c r="O10" s="252" t="e">
        <f aca="false">+#REF!+#REF!</f>
        <v>#REF!</v>
      </c>
    </row>
    <row r="11" customFormat="false" ht="12.75" hidden="false" customHeight="false" outlineLevel="0" collapsed="false">
      <c r="A11" s="251" t="e">
        <f aca="false">+#REF!</f>
        <v>#REF!</v>
      </c>
      <c r="B11" s="251" t="s">
        <v>60</v>
      </c>
      <c r="C11" s="252" t="e">
        <f aca="false">+#REF!</f>
        <v>#REF!</v>
      </c>
      <c r="D11" s="252" t="e">
        <f aca="false">+#REF!</f>
        <v>#REF!</v>
      </c>
      <c r="E11" s="252" t="e">
        <f aca="false">+#REF!</f>
        <v>#REF!</v>
      </c>
      <c r="F11" s="252" t="e">
        <f aca="false">+#REF!</f>
        <v>#REF!</v>
      </c>
      <c r="G11" s="252" t="e">
        <f aca="false">+#REF!</f>
        <v>#REF!</v>
      </c>
      <c r="H11" s="252" t="e">
        <f aca="false">+#REF!</f>
        <v>#REF!</v>
      </c>
      <c r="I11" s="252" t="e">
        <f aca="false">+#REF!</f>
        <v>#REF!</v>
      </c>
      <c r="J11" s="252" t="e">
        <f aca="false">+#REF!</f>
        <v>#REF!</v>
      </c>
      <c r="K11" s="252" t="e">
        <f aca="false">+#REF!</f>
        <v>#REF!</v>
      </c>
      <c r="L11" s="252" t="e">
        <f aca="false">+#REF!</f>
        <v>#REF!</v>
      </c>
      <c r="M11" s="252" t="e">
        <f aca="false">+#REF!</f>
        <v>#REF!</v>
      </c>
      <c r="N11" s="252" t="e">
        <f aca="false">+#REF!</f>
        <v>#REF!</v>
      </c>
      <c r="O11" s="252" t="e">
        <f aca="false">+#REF!</f>
        <v>#REF!</v>
      </c>
    </row>
    <row r="12" customFormat="false" ht="12.75" hidden="false" customHeight="false" outlineLevel="0" collapsed="false">
      <c r="A12" s="251" t="e">
        <f aca="false">+#REF!</f>
        <v>#REF!</v>
      </c>
      <c r="B12" s="251" t="s">
        <v>63</v>
      </c>
      <c r="C12" s="252" t="e">
        <f aca="false">+#REF!</f>
        <v>#REF!</v>
      </c>
      <c r="D12" s="252" t="e">
        <f aca="false">+#REF!</f>
        <v>#REF!</v>
      </c>
      <c r="E12" s="252" t="e">
        <f aca="false">+#REF!</f>
        <v>#REF!</v>
      </c>
      <c r="F12" s="252" t="e">
        <f aca="false">+#REF!</f>
        <v>#REF!</v>
      </c>
      <c r="G12" s="252" t="e">
        <f aca="false">+#REF!</f>
        <v>#REF!</v>
      </c>
      <c r="H12" s="252" t="e">
        <f aca="false">+#REF!</f>
        <v>#REF!</v>
      </c>
      <c r="I12" s="252" t="e">
        <f aca="false">+#REF!</f>
        <v>#REF!</v>
      </c>
      <c r="J12" s="252" t="e">
        <f aca="false">+#REF!</f>
        <v>#REF!</v>
      </c>
      <c r="K12" s="252" t="e">
        <f aca="false">+#REF!</f>
        <v>#REF!</v>
      </c>
      <c r="L12" s="252" t="e">
        <f aca="false">+#REF!</f>
        <v>#REF!</v>
      </c>
      <c r="M12" s="252" t="e">
        <f aca="false">+#REF!</f>
        <v>#REF!</v>
      </c>
      <c r="N12" s="252" t="e">
        <f aca="false">+#REF!</f>
        <v>#REF!</v>
      </c>
      <c r="O12" s="252" t="e">
        <f aca="false">+#REF!</f>
        <v>#REF!</v>
      </c>
    </row>
    <row r="13" customFormat="false" ht="12.75" hidden="false" customHeight="false" outlineLevel="0" collapsed="false">
      <c r="A13" s="251" t="e">
        <f aca="false">+#REF!</f>
        <v>#REF!</v>
      </c>
      <c r="B13" s="251" t="s">
        <v>65</v>
      </c>
      <c r="C13" s="252" t="e">
        <f aca="false">+#REF!+#REF!+#REF!</f>
        <v>#REF!</v>
      </c>
      <c r="D13" s="252" t="e">
        <f aca="false">+#REF!+#REF!+#REF!</f>
        <v>#REF!</v>
      </c>
      <c r="E13" s="252" t="e">
        <f aca="false">+#REF!+#REF!+#REF!</f>
        <v>#REF!</v>
      </c>
      <c r="F13" s="252" t="e">
        <f aca="false">+#REF!+#REF!+#REF!</f>
        <v>#REF!</v>
      </c>
      <c r="G13" s="252" t="e">
        <f aca="false">+#REF!+#REF!+#REF!</f>
        <v>#REF!</v>
      </c>
      <c r="H13" s="252" t="e">
        <f aca="false">+#REF!+#REF!+#REF!</f>
        <v>#REF!</v>
      </c>
      <c r="I13" s="252" t="e">
        <f aca="false">+#REF!+#REF!+#REF!</f>
        <v>#REF!</v>
      </c>
      <c r="J13" s="252" t="e">
        <f aca="false">+#REF!+#REF!+#REF!</f>
        <v>#REF!</v>
      </c>
      <c r="K13" s="252" t="e">
        <f aca="false">+#REF!+#REF!+#REF!</f>
        <v>#REF!</v>
      </c>
      <c r="L13" s="252" t="e">
        <f aca="false">+#REF!+#REF!+#REF!</f>
        <v>#REF!</v>
      </c>
      <c r="M13" s="252" t="e">
        <f aca="false">+#REF!+#REF!+#REF!</f>
        <v>#REF!</v>
      </c>
      <c r="N13" s="252" t="e">
        <f aca="false">+#REF!+#REF!+#REF!</f>
        <v>#REF!</v>
      </c>
      <c r="O13" s="252" t="e">
        <f aca="false">+#REF!+#REF!+#REF!</f>
        <v>#REF!</v>
      </c>
    </row>
    <row r="14" customFormat="false" ht="12.75" hidden="false" customHeight="false" outlineLevel="0" collapsed="false">
      <c r="A14" s="251" t="e">
        <f aca="false">+#REF!</f>
        <v>#REF!</v>
      </c>
      <c r="B14" s="254" t="s">
        <v>67</v>
      </c>
      <c r="C14" s="252" t="e">
        <f aca="false">+#REF!</f>
        <v>#REF!</v>
      </c>
      <c r="D14" s="252" t="e">
        <f aca="false">+#REF!</f>
        <v>#REF!</v>
      </c>
      <c r="E14" s="252" t="e">
        <f aca="false">+#REF!</f>
        <v>#REF!</v>
      </c>
      <c r="F14" s="252" t="e">
        <f aca="false">+#REF!</f>
        <v>#REF!</v>
      </c>
      <c r="G14" s="252" t="e">
        <f aca="false">+#REF!</f>
        <v>#REF!</v>
      </c>
      <c r="H14" s="252" t="e">
        <f aca="false">+#REF!</f>
        <v>#REF!</v>
      </c>
      <c r="I14" s="252" t="e">
        <f aca="false">+#REF!</f>
        <v>#REF!</v>
      </c>
      <c r="J14" s="252" t="e">
        <f aca="false">+#REF!</f>
        <v>#REF!</v>
      </c>
      <c r="K14" s="252" t="e">
        <f aca="false">+#REF!</f>
        <v>#REF!</v>
      </c>
      <c r="L14" s="252" t="e">
        <f aca="false">+#REF!</f>
        <v>#REF!</v>
      </c>
      <c r="M14" s="252" t="e">
        <f aca="false">+#REF!</f>
        <v>#REF!</v>
      </c>
      <c r="N14" s="252" t="e">
        <f aca="false">+#REF!</f>
        <v>#REF!</v>
      </c>
      <c r="O14" s="252" t="e">
        <f aca="false">+#REF!</f>
        <v>#REF!</v>
      </c>
    </row>
    <row r="15" customFormat="false" ht="12.75" hidden="false" customHeight="false" outlineLevel="0" collapsed="false">
      <c r="A15" s="251" t="e">
        <f aca="false">+#REF!</f>
        <v>#REF!</v>
      </c>
      <c r="B15" s="251" t="s">
        <v>69</v>
      </c>
      <c r="C15" s="252" t="e">
        <f aca="false">+#REF!</f>
        <v>#REF!</v>
      </c>
      <c r="D15" s="252" t="e">
        <f aca="false">+#REF!</f>
        <v>#REF!</v>
      </c>
      <c r="E15" s="252" t="e">
        <f aca="false">+#REF!</f>
        <v>#REF!</v>
      </c>
      <c r="F15" s="252" t="e">
        <f aca="false">+#REF!</f>
        <v>#REF!</v>
      </c>
      <c r="G15" s="252" t="e">
        <f aca="false">+#REF!</f>
        <v>#REF!</v>
      </c>
      <c r="H15" s="252" t="e">
        <f aca="false">+#REF!</f>
        <v>#REF!</v>
      </c>
      <c r="I15" s="252" t="e">
        <f aca="false">+#REF!</f>
        <v>#REF!</v>
      </c>
      <c r="J15" s="252" t="e">
        <f aca="false">+#REF!</f>
        <v>#REF!</v>
      </c>
      <c r="K15" s="252" t="e">
        <f aca="false">+#REF!</f>
        <v>#REF!</v>
      </c>
      <c r="L15" s="252" t="e">
        <f aca="false">+#REF!</f>
        <v>#REF!</v>
      </c>
      <c r="M15" s="252" t="e">
        <f aca="false">+#REF!</f>
        <v>#REF!</v>
      </c>
      <c r="N15" s="252" t="e">
        <f aca="false">+#REF!</f>
        <v>#REF!</v>
      </c>
      <c r="O15" s="252" t="e">
        <f aca="false">+#REF!</f>
        <v>#REF!</v>
      </c>
    </row>
    <row r="16" customFormat="false" ht="12.75" hidden="false" customHeight="false" outlineLevel="0" collapsed="false">
      <c r="A16" s="251" t="e">
        <f aca="false">+#REF!</f>
        <v>#REF!</v>
      </c>
      <c r="B16" s="251" t="s">
        <v>73</v>
      </c>
      <c r="C16" s="252" t="e">
        <f aca="false">+#REF!+#REF!+#REF!+#REF!</f>
        <v>#REF!</v>
      </c>
      <c r="D16" s="252" t="e">
        <f aca="false">+#REF!+#REF!+#REF!+#REF!</f>
        <v>#REF!</v>
      </c>
      <c r="E16" s="252" t="e">
        <f aca="false">+#REF!+#REF!+#REF!+#REF!</f>
        <v>#REF!</v>
      </c>
      <c r="F16" s="252" t="e">
        <f aca="false">+#REF!+#REF!+#REF!+#REF!</f>
        <v>#REF!</v>
      </c>
      <c r="G16" s="252" t="e">
        <f aca="false">+#REF!+#REF!+#REF!+#REF!</f>
        <v>#REF!</v>
      </c>
      <c r="H16" s="252" t="e">
        <f aca="false">+#REF!+#REF!+#REF!+#REF!</f>
        <v>#REF!</v>
      </c>
      <c r="I16" s="252" t="e">
        <f aca="false">+#REF!+#REF!+#REF!+#REF!</f>
        <v>#REF!</v>
      </c>
      <c r="J16" s="252" t="e">
        <f aca="false">+#REF!+#REF!+#REF!+#REF!</f>
        <v>#REF!</v>
      </c>
      <c r="K16" s="252" t="e">
        <f aca="false">+#REF!+#REF!+#REF!+#REF!</f>
        <v>#REF!</v>
      </c>
      <c r="L16" s="252" t="e">
        <f aca="false">+#REF!+#REF!+#REF!+#REF!</f>
        <v>#REF!</v>
      </c>
      <c r="M16" s="252" t="e">
        <f aca="false">+#REF!+#REF!+#REF!+#REF!</f>
        <v>#REF!</v>
      </c>
      <c r="N16" s="252" t="e">
        <f aca="false">+#REF!+#REF!+#REF!+#REF!</f>
        <v>#REF!</v>
      </c>
      <c r="O16" s="252" t="e">
        <f aca="false">+#REF!+#REF!+#REF!+#REF!</f>
        <v>#REF!</v>
      </c>
    </row>
    <row r="17" customFormat="false" ht="12.75" hidden="false" customHeight="false" outlineLevel="0" collapsed="false">
      <c r="A17" s="251" t="e">
        <f aca="false">+#REF!</f>
        <v>#REF!</v>
      </c>
      <c r="B17" s="251" t="s">
        <v>80</v>
      </c>
      <c r="C17" s="252" t="e">
        <f aca="false">+#REF!+#REF!</f>
        <v>#REF!</v>
      </c>
      <c r="D17" s="252" t="e">
        <f aca="false">+#REF!+#REF!</f>
        <v>#REF!</v>
      </c>
      <c r="E17" s="252" t="e">
        <f aca="false">+#REF!+#REF!</f>
        <v>#REF!</v>
      </c>
      <c r="F17" s="252" t="e">
        <f aca="false">+#REF!+#REF!</f>
        <v>#REF!</v>
      </c>
      <c r="G17" s="252" t="e">
        <f aca="false">+#REF!+#REF!</f>
        <v>#REF!</v>
      </c>
      <c r="H17" s="252" t="e">
        <f aca="false">+#REF!+#REF!</f>
        <v>#REF!</v>
      </c>
      <c r="I17" s="252" t="e">
        <f aca="false">+#REF!+#REF!</f>
        <v>#REF!</v>
      </c>
      <c r="J17" s="252" t="e">
        <f aca="false">+#REF!+#REF!</f>
        <v>#REF!</v>
      </c>
      <c r="K17" s="252" t="e">
        <f aca="false">+#REF!+#REF!</f>
        <v>#REF!</v>
      </c>
      <c r="L17" s="252" t="e">
        <f aca="false">+#REF!+#REF!</f>
        <v>#REF!</v>
      </c>
      <c r="M17" s="252" t="e">
        <f aca="false">+#REF!+#REF!</f>
        <v>#REF!</v>
      </c>
      <c r="N17" s="252" t="e">
        <f aca="false">+#REF!+#REF!</f>
        <v>#REF!</v>
      </c>
      <c r="O17" s="252" t="e">
        <f aca="false">+#REF!+#REF!</f>
        <v>#REF!</v>
      </c>
    </row>
    <row r="18" customFormat="false" ht="12.75" hidden="false" customHeight="false" outlineLevel="0" collapsed="false">
      <c r="A18" s="251" t="e">
        <f aca="false">+#REF!</f>
        <v>#REF!</v>
      </c>
      <c r="B18" s="251" t="s">
        <v>82</v>
      </c>
      <c r="C18" s="252" t="e">
        <f aca="false">+#REF!</f>
        <v>#REF!</v>
      </c>
      <c r="D18" s="252" t="e">
        <f aca="false">+#REF!</f>
        <v>#REF!</v>
      </c>
      <c r="E18" s="252" t="e">
        <f aca="false">+#REF!</f>
        <v>#REF!</v>
      </c>
      <c r="F18" s="252" t="e">
        <f aca="false">+#REF!</f>
        <v>#REF!</v>
      </c>
      <c r="G18" s="252" t="e">
        <f aca="false">+#REF!</f>
        <v>#REF!</v>
      </c>
      <c r="H18" s="252" t="e">
        <f aca="false">+#REF!</f>
        <v>#REF!</v>
      </c>
      <c r="I18" s="252" t="e">
        <f aca="false">+#REF!</f>
        <v>#REF!</v>
      </c>
      <c r="J18" s="252" t="e">
        <f aca="false">+#REF!</f>
        <v>#REF!</v>
      </c>
      <c r="K18" s="252" t="e">
        <f aca="false">+#REF!</f>
        <v>#REF!</v>
      </c>
      <c r="L18" s="252" t="e">
        <f aca="false">+#REF!</f>
        <v>#REF!</v>
      </c>
      <c r="M18" s="252" t="e">
        <f aca="false">+#REF!</f>
        <v>#REF!</v>
      </c>
      <c r="N18" s="252" t="e">
        <f aca="false">+#REF!</f>
        <v>#REF!</v>
      </c>
      <c r="O18" s="252" t="e">
        <f aca="false">+#REF!</f>
        <v>#REF!</v>
      </c>
    </row>
    <row r="19" customFormat="false" ht="12.75" hidden="false" customHeight="false" outlineLevel="0" collapsed="false">
      <c r="A19" s="251" t="e">
        <f aca="false">+#REF!</f>
        <v>#REF!</v>
      </c>
      <c r="B19" s="251" t="s">
        <v>86</v>
      </c>
      <c r="C19" s="252" t="e">
        <f aca="false">+#REF!</f>
        <v>#REF!</v>
      </c>
      <c r="D19" s="252" t="e">
        <f aca="false">+#REF!</f>
        <v>#REF!</v>
      </c>
      <c r="E19" s="252" t="e">
        <f aca="false">+#REF!</f>
        <v>#REF!</v>
      </c>
      <c r="F19" s="252" t="e">
        <f aca="false">+#REF!</f>
        <v>#REF!</v>
      </c>
      <c r="G19" s="252" t="e">
        <f aca="false">+#REF!</f>
        <v>#REF!</v>
      </c>
      <c r="H19" s="252" t="e">
        <f aca="false">+#REF!</f>
        <v>#REF!</v>
      </c>
      <c r="I19" s="252" t="e">
        <f aca="false">+#REF!</f>
        <v>#REF!</v>
      </c>
      <c r="J19" s="252" t="e">
        <f aca="false">+#REF!</f>
        <v>#REF!</v>
      </c>
      <c r="K19" s="252" t="e">
        <f aca="false">+#REF!</f>
        <v>#REF!</v>
      </c>
      <c r="L19" s="252" t="e">
        <f aca="false">+#REF!</f>
        <v>#REF!</v>
      </c>
      <c r="M19" s="252" t="e">
        <f aca="false">+#REF!</f>
        <v>#REF!</v>
      </c>
      <c r="N19" s="252" t="e">
        <f aca="false">+#REF!</f>
        <v>#REF!</v>
      </c>
      <c r="O19" s="252" t="e">
        <f aca="false">+#REF!</f>
        <v>#REF!</v>
      </c>
    </row>
    <row r="20" customFormat="false" ht="12.75" hidden="false" customHeight="false" outlineLevel="0" collapsed="false">
      <c r="A20" s="251" t="e">
        <f aca="false">+#REF!</f>
        <v>#REF!</v>
      </c>
      <c r="B20" s="251" t="s">
        <v>88</v>
      </c>
      <c r="C20" s="252" t="e">
        <f aca="false">+#REF!+#REF!+#REF!</f>
        <v>#REF!</v>
      </c>
      <c r="D20" s="252" t="e">
        <f aca="false">+#REF!+#REF!+#REF!</f>
        <v>#REF!</v>
      </c>
      <c r="E20" s="252" t="e">
        <f aca="false">+#REF!+#REF!+#REF!</f>
        <v>#REF!</v>
      </c>
      <c r="F20" s="252" t="e">
        <f aca="false">+#REF!+#REF!+#REF!</f>
        <v>#REF!</v>
      </c>
      <c r="G20" s="252" t="e">
        <f aca="false">+#REF!+#REF!+#REF!</f>
        <v>#REF!</v>
      </c>
      <c r="H20" s="252" t="e">
        <f aca="false">+#REF!+#REF!+#REF!</f>
        <v>#REF!</v>
      </c>
      <c r="I20" s="252" t="e">
        <f aca="false">+#REF!+#REF!+#REF!</f>
        <v>#REF!</v>
      </c>
      <c r="J20" s="252" t="e">
        <f aca="false">+#REF!+#REF!+#REF!</f>
        <v>#REF!</v>
      </c>
      <c r="K20" s="252" t="e">
        <f aca="false">+#REF!+#REF!+#REF!</f>
        <v>#REF!</v>
      </c>
      <c r="L20" s="252" t="e">
        <f aca="false">+#REF!+#REF!+#REF!</f>
        <v>#REF!</v>
      </c>
      <c r="M20" s="252" t="e">
        <f aca="false">+#REF!+#REF!+#REF!</f>
        <v>#REF!</v>
      </c>
      <c r="N20" s="252" t="e">
        <f aca="false">+#REF!+#REF!+#REF!</f>
        <v>#REF!</v>
      </c>
      <c r="O20" s="252" t="e">
        <f aca="false">+#REF!+#REF!+#REF!</f>
        <v>#REF!</v>
      </c>
    </row>
    <row r="21" customFormat="false" ht="12.75" hidden="false" customHeight="false" outlineLevel="0" collapsed="false">
      <c r="A21" s="251" t="e">
        <f aca="false">+#REF!</f>
        <v>#REF!</v>
      </c>
      <c r="B21" s="251" t="s">
        <v>90</v>
      </c>
      <c r="C21" s="252" t="e">
        <f aca="false">+#REF!</f>
        <v>#REF!</v>
      </c>
      <c r="D21" s="252" t="e">
        <f aca="false">+#REF!</f>
        <v>#REF!</v>
      </c>
      <c r="E21" s="252" t="e">
        <f aca="false">+#REF!</f>
        <v>#REF!</v>
      </c>
      <c r="F21" s="252" t="e">
        <f aca="false">+#REF!</f>
        <v>#REF!</v>
      </c>
      <c r="G21" s="252" t="e">
        <f aca="false">+#REF!</f>
        <v>#REF!</v>
      </c>
      <c r="H21" s="252" t="e">
        <f aca="false">+#REF!</f>
        <v>#REF!</v>
      </c>
      <c r="I21" s="252" t="e">
        <f aca="false">+#REF!</f>
        <v>#REF!</v>
      </c>
      <c r="J21" s="252" t="e">
        <f aca="false">+#REF!</f>
        <v>#REF!</v>
      </c>
      <c r="K21" s="252" t="e">
        <f aca="false">+#REF!</f>
        <v>#REF!</v>
      </c>
      <c r="L21" s="252" t="e">
        <f aca="false">+#REF!</f>
        <v>#REF!</v>
      </c>
      <c r="M21" s="252" t="e">
        <f aca="false">+#REF!</f>
        <v>#REF!</v>
      </c>
      <c r="N21" s="252" t="e">
        <f aca="false">+#REF!</f>
        <v>#REF!</v>
      </c>
      <c r="O21" s="252" t="e">
        <f aca="false">+#REF!</f>
        <v>#REF!</v>
      </c>
    </row>
    <row r="22" customFormat="false" ht="12.75" hidden="false" customHeight="false" outlineLevel="0" collapsed="false">
      <c r="A22" s="251" t="e">
        <f aca="false">+#REF!</f>
        <v>#REF!</v>
      </c>
      <c r="B22" s="251" t="s">
        <v>92</v>
      </c>
      <c r="C22" s="252" t="e">
        <f aca="false">+#REF!</f>
        <v>#REF!</v>
      </c>
      <c r="D22" s="252" t="e">
        <f aca="false">+#REF!</f>
        <v>#REF!</v>
      </c>
      <c r="E22" s="252" t="e">
        <f aca="false">+#REF!</f>
        <v>#REF!</v>
      </c>
      <c r="F22" s="252" t="e">
        <f aca="false">+#REF!</f>
        <v>#REF!</v>
      </c>
      <c r="G22" s="252" t="e">
        <f aca="false">+#REF!</f>
        <v>#REF!</v>
      </c>
      <c r="H22" s="252" t="e">
        <f aca="false">+#REF!</f>
        <v>#REF!</v>
      </c>
      <c r="I22" s="252" t="e">
        <f aca="false">+#REF!</f>
        <v>#REF!</v>
      </c>
      <c r="J22" s="252" t="e">
        <f aca="false">+#REF!</f>
        <v>#REF!</v>
      </c>
      <c r="K22" s="252" t="e">
        <f aca="false">+#REF!</f>
        <v>#REF!</v>
      </c>
      <c r="L22" s="252" t="e">
        <f aca="false">+#REF!</f>
        <v>#REF!</v>
      </c>
      <c r="M22" s="252" t="e">
        <f aca="false">+#REF!</f>
        <v>#REF!</v>
      </c>
      <c r="N22" s="252" t="e">
        <f aca="false">+#REF!</f>
        <v>#REF!</v>
      </c>
      <c r="O22" s="252" t="e">
        <f aca="false">+#REF!</f>
        <v>#REF!</v>
      </c>
    </row>
    <row r="23" customFormat="false" ht="12.75" hidden="false" customHeight="false" outlineLevel="0" collapsed="false">
      <c r="A23" s="251" t="e">
        <f aca="false">+#REF!</f>
        <v>#REF!</v>
      </c>
      <c r="B23" s="251" t="s">
        <v>90</v>
      </c>
      <c r="C23" s="252" t="e">
        <f aca="false">+#REF!</f>
        <v>#REF!</v>
      </c>
      <c r="D23" s="252" t="e">
        <f aca="false">+#REF!</f>
        <v>#REF!</v>
      </c>
      <c r="E23" s="252" t="e">
        <f aca="false">+#REF!</f>
        <v>#REF!</v>
      </c>
      <c r="F23" s="252" t="e">
        <f aca="false">+#REF!</f>
        <v>#REF!</v>
      </c>
      <c r="G23" s="252" t="e">
        <f aca="false">+#REF!</f>
        <v>#REF!</v>
      </c>
      <c r="H23" s="252" t="e">
        <f aca="false">+#REF!</f>
        <v>#REF!</v>
      </c>
      <c r="I23" s="252" t="e">
        <f aca="false">+#REF!</f>
        <v>#REF!</v>
      </c>
      <c r="J23" s="252" t="e">
        <f aca="false">+#REF!</f>
        <v>#REF!</v>
      </c>
      <c r="K23" s="252" t="e">
        <f aca="false">+#REF!</f>
        <v>#REF!</v>
      </c>
      <c r="L23" s="252" t="e">
        <f aca="false">+#REF!</f>
        <v>#REF!</v>
      </c>
      <c r="M23" s="252" t="e">
        <f aca="false">+#REF!</f>
        <v>#REF!</v>
      </c>
      <c r="N23" s="252" t="e">
        <f aca="false">+#REF!</f>
        <v>#REF!</v>
      </c>
      <c r="O23" s="252" t="e">
        <f aca="false">+#REF!</f>
        <v>#REF!</v>
      </c>
    </row>
    <row r="24" customFormat="false" ht="12.75" hidden="false" customHeight="false" outlineLevel="0" collapsed="false">
      <c r="A24" s="251" t="e">
        <f aca="false">+#REF!</f>
        <v>#REF!</v>
      </c>
      <c r="B24" s="251" t="s">
        <v>98</v>
      </c>
      <c r="C24" s="252" t="e">
        <f aca="false">+#REF!+#REF!</f>
        <v>#REF!</v>
      </c>
      <c r="D24" s="252" t="e">
        <f aca="false">+#REF!+#REF!</f>
        <v>#REF!</v>
      </c>
      <c r="E24" s="252" t="e">
        <f aca="false">+#REF!+#REF!</f>
        <v>#REF!</v>
      </c>
      <c r="F24" s="252" t="e">
        <f aca="false">+#REF!+#REF!</f>
        <v>#REF!</v>
      </c>
      <c r="G24" s="252" t="e">
        <f aca="false">+#REF!+#REF!</f>
        <v>#REF!</v>
      </c>
      <c r="H24" s="252" t="e">
        <f aca="false">+#REF!+#REF!</f>
        <v>#REF!</v>
      </c>
      <c r="I24" s="252" t="e">
        <f aca="false">+#REF!+#REF!</f>
        <v>#REF!</v>
      </c>
      <c r="J24" s="252" t="e">
        <f aca="false">+#REF!+#REF!</f>
        <v>#REF!</v>
      </c>
      <c r="K24" s="252" t="e">
        <f aca="false">+#REF!+#REF!</f>
        <v>#REF!</v>
      </c>
      <c r="L24" s="252" t="e">
        <f aca="false">+#REF!+#REF!</f>
        <v>#REF!</v>
      </c>
      <c r="M24" s="252" t="e">
        <f aca="false">+#REF!+#REF!</f>
        <v>#REF!</v>
      </c>
      <c r="N24" s="252" t="e">
        <f aca="false">+#REF!+#REF!</f>
        <v>#REF!</v>
      </c>
      <c r="O24" s="252" t="e">
        <f aca="false">+#REF!+#REF!</f>
        <v>#REF!</v>
      </c>
    </row>
    <row r="25" customFormat="false" ht="12.75" hidden="false" customHeight="false" outlineLevel="0" collapsed="false">
      <c r="A25" s="251" t="e">
        <f aca="false">+#REF!</f>
        <v>#REF!</v>
      </c>
      <c r="B25" s="251" t="s">
        <v>100</v>
      </c>
      <c r="C25" s="252" t="e">
        <f aca="false">+#REF!+#REF!</f>
        <v>#REF!</v>
      </c>
      <c r="D25" s="252" t="e">
        <f aca="false">+#REF!+#REF!</f>
        <v>#REF!</v>
      </c>
      <c r="E25" s="252" t="e">
        <f aca="false">+#REF!+#REF!</f>
        <v>#REF!</v>
      </c>
      <c r="F25" s="252" t="e">
        <f aca="false">+#REF!+#REF!</f>
        <v>#REF!</v>
      </c>
      <c r="G25" s="252" t="e">
        <f aca="false">+#REF!+#REF!</f>
        <v>#REF!</v>
      </c>
      <c r="H25" s="252" t="e">
        <f aca="false">+#REF!+#REF!</f>
        <v>#REF!</v>
      </c>
      <c r="I25" s="252" t="e">
        <f aca="false">+#REF!+#REF!</f>
        <v>#REF!</v>
      </c>
      <c r="J25" s="252" t="e">
        <f aca="false">+#REF!+#REF!</f>
        <v>#REF!</v>
      </c>
      <c r="K25" s="252" t="e">
        <f aca="false">+#REF!+#REF!</f>
        <v>#REF!</v>
      </c>
      <c r="L25" s="252" t="e">
        <f aca="false">+#REF!+#REF!</f>
        <v>#REF!</v>
      </c>
      <c r="M25" s="252" t="e">
        <f aca="false">+#REF!+#REF!</f>
        <v>#REF!</v>
      </c>
      <c r="N25" s="252" t="e">
        <f aca="false">+#REF!+#REF!</f>
        <v>#REF!</v>
      </c>
      <c r="O25" s="252" t="e">
        <f aca="false">+#REF!+#REF!</f>
        <v>#REF!</v>
      </c>
    </row>
    <row r="26" customFormat="false" ht="12.75" hidden="false" customHeight="false" outlineLevel="0" collapsed="false">
      <c r="A26" s="251" t="e">
        <f aca="false">+#REF!</f>
        <v>#REF!</v>
      </c>
      <c r="B26" s="251" t="s">
        <v>105</v>
      </c>
      <c r="C26" s="252" t="e">
        <f aca="false">+#REF!</f>
        <v>#REF!</v>
      </c>
      <c r="D26" s="252" t="e">
        <f aca="false">+#REF!</f>
        <v>#REF!</v>
      </c>
      <c r="E26" s="252" t="e">
        <f aca="false">+#REF!</f>
        <v>#REF!</v>
      </c>
      <c r="F26" s="252" t="e">
        <f aca="false">+#REF!</f>
        <v>#REF!</v>
      </c>
      <c r="G26" s="252" t="e">
        <f aca="false">+#REF!</f>
        <v>#REF!</v>
      </c>
      <c r="H26" s="252" t="e">
        <f aca="false">+#REF!</f>
        <v>#REF!</v>
      </c>
      <c r="I26" s="252" t="e">
        <f aca="false">+#REF!</f>
        <v>#REF!</v>
      </c>
      <c r="J26" s="252" t="e">
        <f aca="false">+#REF!</f>
        <v>#REF!</v>
      </c>
      <c r="K26" s="252" t="e">
        <f aca="false">+#REF!</f>
        <v>#REF!</v>
      </c>
      <c r="L26" s="252" t="e">
        <f aca="false">+#REF!</f>
        <v>#REF!</v>
      </c>
      <c r="M26" s="252" t="e">
        <f aca="false">+#REF!</f>
        <v>#REF!</v>
      </c>
      <c r="N26" s="252" t="e">
        <f aca="false">+#REF!</f>
        <v>#REF!</v>
      </c>
      <c r="O26" s="252" t="e">
        <f aca="false">+#REF!</f>
        <v>#REF!</v>
      </c>
    </row>
    <row r="27" customFormat="false" ht="12.75" hidden="false" customHeight="false" outlineLevel="0" collapsed="false">
      <c r="A27" s="251" t="e">
        <f aca="false">+#REF!</f>
        <v>#REF!</v>
      </c>
      <c r="B27" s="251" t="s">
        <v>107</v>
      </c>
      <c r="C27" s="252" t="e">
        <f aca="false">+#REF!</f>
        <v>#REF!</v>
      </c>
      <c r="D27" s="252" t="e">
        <f aca="false">+#REF!</f>
        <v>#REF!</v>
      </c>
      <c r="E27" s="252" t="e">
        <f aca="false">+#REF!</f>
        <v>#REF!</v>
      </c>
      <c r="F27" s="252" t="e">
        <f aca="false">+#REF!</f>
        <v>#REF!</v>
      </c>
      <c r="G27" s="252" t="e">
        <f aca="false">+#REF!</f>
        <v>#REF!</v>
      </c>
      <c r="H27" s="252" t="e">
        <f aca="false">+#REF!</f>
        <v>#REF!</v>
      </c>
      <c r="I27" s="252" t="e">
        <f aca="false">+#REF!</f>
        <v>#REF!</v>
      </c>
      <c r="J27" s="252" t="e">
        <f aca="false">+#REF!</f>
        <v>#REF!</v>
      </c>
      <c r="K27" s="252" t="e">
        <f aca="false">+#REF!</f>
        <v>#REF!</v>
      </c>
      <c r="L27" s="252" t="e">
        <f aca="false">+#REF!</f>
        <v>#REF!</v>
      </c>
      <c r="M27" s="252" t="e">
        <f aca="false">+#REF!</f>
        <v>#REF!</v>
      </c>
      <c r="N27" s="252" t="e">
        <f aca="false">+#REF!</f>
        <v>#REF!</v>
      </c>
      <c r="O27" s="252" t="e">
        <f aca="false">+#REF!</f>
        <v>#REF!</v>
      </c>
    </row>
    <row r="28" customFormat="false" ht="12.75" hidden="false" customHeight="false" outlineLevel="0" collapsed="false">
      <c r="A28" s="251" t="e">
        <f aca="false">+#REF!</f>
        <v>#REF!</v>
      </c>
      <c r="B28" s="251" t="s">
        <v>109</v>
      </c>
      <c r="C28" s="252" t="e">
        <f aca="false">+#REF!</f>
        <v>#REF!</v>
      </c>
      <c r="D28" s="252" t="e">
        <f aca="false">+#REF!</f>
        <v>#REF!</v>
      </c>
      <c r="E28" s="252" t="e">
        <f aca="false">+#REF!</f>
        <v>#REF!</v>
      </c>
      <c r="F28" s="252" t="e">
        <f aca="false">+#REF!</f>
        <v>#REF!</v>
      </c>
      <c r="G28" s="252" t="e">
        <f aca="false">+#REF!</f>
        <v>#REF!</v>
      </c>
      <c r="H28" s="252" t="e">
        <f aca="false">+#REF!</f>
        <v>#REF!</v>
      </c>
      <c r="I28" s="252" t="e">
        <f aca="false">+#REF!</f>
        <v>#REF!</v>
      </c>
      <c r="J28" s="252" t="e">
        <f aca="false">+#REF!</f>
        <v>#REF!</v>
      </c>
      <c r="K28" s="252" t="e">
        <f aca="false">+#REF!</f>
        <v>#REF!</v>
      </c>
      <c r="L28" s="252" t="e">
        <f aca="false">+#REF!</f>
        <v>#REF!</v>
      </c>
      <c r="M28" s="252" t="e">
        <f aca="false">+#REF!</f>
        <v>#REF!</v>
      </c>
      <c r="N28" s="252" t="e">
        <f aca="false">+#REF!</f>
        <v>#REF!</v>
      </c>
      <c r="O28" s="252" t="e">
        <f aca="false">+#REF!</f>
        <v>#REF!</v>
      </c>
    </row>
    <row r="29" customFormat="false" ht="12.75" hidden="false" customHeight="false" outlineLevel="0" collapsed="false">
      <c r="A29" s="251" t="e">
        <f aca="false">+#REF!</f>
        <v>#REF!</v>
      </c>
      <c r="B29" s="251" t="s">
        <v>112</v>
      </c>
      <c r="C29" s="252" t="e">
        <f aca="false">+#REF!</f>
        <v>#REF!</v>
      </c>
      <c r="D29" s="252" t="e">
        <f aca="false">+#REF!</f>
        <v>#REF!</v>
      </c>
      <c r="E29" s="252" t="e">
        <f aca="false">+#REF!</f>
        <v>#REF!</v>
      </c>
      <c r="F29" s="252" t="e">
        <f aca="false">+#REF!</f>
        <v>#REF!</v>
      </c>
      <c r="G29" s="252" t="e">
        <f aca="false">+#REF!</f>
        <v>#REF!</v>
      </c>
      <c r="H29" s="252" t="e">
        <f aca="false">+#REF!</f>
        <v>#REF!</v>
      </c>
      <c r="I29" s="252" t="e">
        <f aca="false">+#REF!</f>
        <v>#REF!</v>
      </c>
      <c r="J29" s="252" t="e">
        <f aca="false">+#REF!</f>
        <v>#REF!</v>
      </c>
      <c r="K29" s="252" t="e">
        <f aca="false">+#REF!</f>
        <v>#REF!</v>
      </c>
      <c r="L29" s="252" t="e">
        <f aca="false">+#REF!</f>
        <v>#REF!</v>
      </c>
      <c r="M29" s="252" t="e">
        <f aca="false">+#REF!</f>
        <v>#REF!</v>
      </c>
      <c r="N29" s="252" t="e">
        <f aca="false">+#REF!</f>
        <v>#REF!</v>
      </c>
      <c r="O29" s="252" t="e">
        <f aca="false">+#REF!</f>
        <v>#REF!</v>
      </c>
    </row>
    <row r="30" customFormat="false" ht="12.75" hidden="false" customHeight="false" outlineLevel="0" collapsed="false">
      <c r="A30" s="251" t="e">
        <f aca="false">+#REF!</f>
        <v>#REF!</v>
      </c>
      <c r="B30" s="251" t="s">
        <v>114</v>
      </c>
      <c r="C30" s="252" t="e">
        <f aca="false">+#REF!</f>
        <v>#REF!</v>
      </c>
      <c r="D30" s="252" t="e">
        <f aca="false">+#REF!</f>
        <v>#REF!</v>
      </c>
      <c r="E30" s="252" t="e">
        <f aca="false">+#REF!</f>
        <v>#REF!</v>
      </c>
      <c r="F30" s="252" t="e">
        <f aca="false">+#REF!</f>
        <v>#REF!</v>
      </c>
      <c r="G30" s="252" t="e">
        <f aca="false">+#REF!</f>
        <v>#REF!</v>
      </c>
      <c r="H30" s="252" t="e">
        <f aca="false">+#REF!</f>
        <v>#REF!</v>
      </c>
      <c r="I30" s="252" t="e">
        <f aca="false">+#REF!</f>
        <v>#REF!</v>
      </c>
      <c r="J30" s="252" t="e">
        <f aca="false">+#REF!</f>
        <v>#REF!</v>
      </c>
      <c r="K30" s="252" t="e">
        <f aca="false">+#REF!</f>
        <v>#REF!</v>
      </c>
      <c r="L30" s="252" t="e">
        <f aca="false">+#REF!</f>
        <v>#REF!</v>
      </c>
      <c r="M30" s="252" t="e">
        <f aca="false">+#REF!</f>
        <v>#REF!</v>
      </c>
      <c r="N30" s="252" t="e">
        <f aca="false">+#REF!</f>
        <v>#REF!</v>
      </c>
      <c r="O30" s="252" t="e">
        <f aca="false">+#REF!</f>
        <v>#REF!</v>
      </c>
    </row>
    <row r="31" customFormat="false" ht="12.75" hidden="false" customHeight="false" outlineLevel="0" collapsed="false">
      <c r="A31" s="251" t="e">
        <f aca="false">+#REF!</f>
        <v>#REF!</v>
      </c>
      <c r="B31" s="251" t="s">
        <v>116</v>
      </c>
      <c r="C31" s="252" t="e">
        <f aca="false">+#REF!</f>
        <v>#REF!</v>
      </c>
      <c r="D31" s="252" t="e">
        <f aca="false">+#REF!</f>
        <v>#REF!</v>
      </c>
      <c r="E31" s="252" t="e">
        <f aca="false">+#REF!</f>
        <v>#REF!</v>
      </c>
      <c r="F31" s="252" t="e">
        <f aca="false">+#REF!</f>
        <v>#REF!</v>
      </c>
      <c r="G31" s="252" t="e">
        <f aca="false">+#REF!</f>
        <v>#REF!</v>
      </c>
      <c r="H31" s="252" t="e">
        <f aca="false">+#REF!</f>
        <v>#REF!</v>
      </c>
      <c r="I31" s="252" t="e">
        <f aca="false">+#REF!</f>
        <v>#REF!</v>
      </c>
      <c r="J31" s="252" t="e">
        <f aca="false">+#REF!</f>
        <v>#REF!</v>
      </c>
      <c r="K31" s="252" t="e">
        <f aca="false">+#REF!</f>
        <v>#REF!</v>
      </c>
      <c r="L31" s="252" t="e">
        <f aca="false">+#REF!</f>
        <v>#REF!</v>
      </c>
      <c r="M31" s="252" t="e">
        <f aca="false">+#REF!</f>
        <v>#REF!</v>
      </c>
      <c r="N31" s="252" t="e">
        <f aca="false">+#REF!</f>
        <v>#REF!</v>
      </c>
      <c r="O31" s="252" t="e">
        <f aca="false">+#REF!</f>
        <v>#REF!</v>
      </c>
    </row>
    <row r="32" customFormat="false" ht="12.75" hidden="false" customHeight="false" outlineLevel="0" collapsed="false">
      <c r="A32" s="251" t="e">
        <f aca="false">+#REF!</f>
        <v>#REF!</v>
      </c>
      <c r="B32" s="251" t="s">
        <v>118</v>
      </c>
      <c r="C32" s="252" t="e">
        <f aca="false">+#REF!</f>
        <v>#REF!</v>
      </c>
      <c r="D32" s="252" t="e">
        <f aca="false">+#REF!</f>
        <v>#REF!</v>
      </c>
      <c r="E32" s="252" t="e">
        <f aca="false">+#REF!</f>
        <v>#REF!</v>
      </c>
      <c r="F32" s="252" t="e">
        <f aca="false">+#REF!</f>
        <v>#REF!</v>
      </c>
      <c r="G32" s="252" t="e">
        <f aca="false">+#REF!</f>
        <v>#REF!</v>
      </c>
      <c r="H32" s="252" t="e">
        <f aca="false">+#REF!</f>
        <v>#REF!</v>
      </c>
      <c r="I32" s="252" t="e">
        <f aca="false">+#REF!</f>
        <v>#REF!</v>
      </c>
      <c r="J32" s="252" t="e">
        <f aca="false">+#REF!</f>
        <v>#REF!</v>
      </c>
      <c r="K32" s="252" t="e">
        <f aca="false">+#REF!</f>
        <v>#REF!</v>
      </c>
      <c r="L32" s="252" t="e">
        <f aca="false">+#REF!</f>
        <v>#REF!</v>
      </c>
      <c r="M32" s="252" t="e">
        <f aca="false">+#REF!</f>
        <v>#REF!</v>
      </c>
      <c r="N32" s="252" t="e">
        <f aca="false">+#REF!</f>
        <v>#REF!</v>
      </c>
      <c r="O32" s="252" t="e">
        <f aca="false">+#REF!</f>
        <v>#REF!</v>
      </c>
    </row>
    <row r="33" customFormat="false" ht="12.75" hidden="false" customHeight="false" outlineLevel="0" collapsed="false">
      <c r="A33" s="251" t="e">
        <f aca="false">+#REF!</f>
        <v>#REF!</v>
      </c>
      <c r="B33" s="251" t="s">
        <v>73</v>
      </c>
      <c r="C33" s="252" t="e">
        <f aca="false">+#REF!+#REF!</f>
        <v>#REF!</v>
      </c>
      <c r="D33" s="252" t="e">
        <f aca="false">+#REF!+#REF!</f>
        <v>#REF!</v>
      </c>
      <c r="E33" s="252" t="e">
        <f aca="false">+#REF!+#REF!</f>
        <v>#REF!</v>
      </c>
      <c r="F33" s="252" t="e">
        <f aca="false">+#REF!+#REF!</f>
        <v>#REF!</v>
      </c>
      <c r="G33" s="252" t="e">
        <f aca="false">+#REF!+#REF!</f>
        <v>#REF!</v>
      </c>
      <c r="H33" s="252" t="e">
        <f aca="false">+#REF!+#REF!</f>
        <v>#REF!</v>
      </c>
      <c r="I33" s="252" t="e">
        <f aca="false">+#REF!+#REF!</f>
        <v>#REF!</v>
      </c>
      <c r="J33" s="252" t="e">
        <f aca="false">+#REF!+#REF!</f>
        <v>#REF!</v>
      </c>
      <c r="K33" s="252" t="e">
        <f aca="false">+#REF!+#REF!</f>
        <v>#REF!</v>
      </c>
      <c r="L33" s="252" t="e">
        <f aca="false">+#REF!+#REF!</f>
        <v>#REF!</v>
      </c>
      <c r="M33" s="252" t="e">
        <f aca="false">+#REF!+#REF!</f>
        <v>#REF!</v>
      </c>
      <c r="N33" s="252" t="e">
        <f aca="false">+#REF!+#REF!</f>
        <v>#REF!</v>
      </c>
      <c r="O33" s="252" t="e">
        <f aca="false">+#REF!+#REF!</f>
        <v>#REF!</v>
      </c>
    </row>
    <row r="34" customFormat="false" ht="12.75" hidden="false" customHeight="false" outlineLevel="0" collapsed="false">
      <c r="A34" s="251" t="e">
        <f aca="false">+#REF!</f>
        <v>#REF!</v>
      </c>
      <c r="B34" s="251" t="s">
        <v>123</v>
      </c>
      <c r="C34" s="252" t="e">
        <f aca="false">+#REF!</f>
        <v>#REF!</v>
      </c>
      <c r="D34" s="252" t="e">
        <f aca="false">+#REF!</f>
        <v>#REF!</v>
      </c>
      <c r="E34" s="252" t="e">
        <f aca="false">+#REF!</f>
        <v>#REF!</v>
      </c>
      <c r="F34" s="252" t="e">
        <f aca="false">+#REF!</f>
        <v>#REF!</v>
      </c>
      <c r="G34" s="252" t="e">
        <f aca="false">+#REF!</f>
        <v>#REF!</v>
      </c>
      <c r="H34" s="252" t="e">
        <f aca="false">+#REF!</f>
        <v>#REF!</v>
      </c>
      <c r="I34" s="252" t="e">
        <f aca="false">+#REF!</f>
        <v>#REF!</v>
      </c>
      <c r="J34" s="252" t="e">
        <f aca="false">+#REF!</f>
        <v>#REF!</v>
      </c>
      <c r="K34" s="252" t="e">
        <f aca="false">+#REF!</f>
        <v>#REF!</v>
      </c>
      <c r="L34" s="252" t="e">
        <f aca="false">+#REF!</f>
        <v>#REF!</v>
      </c>
      <c r="M34" s="252" t="e">
        <f aca="false">+#REF!</f>
        <v>#REF!</v>
      </c>
      <c r="N34" s="252" t="e">
        <f aca="false">+#REF!</f>
        <v>#REF!</v>
      </c>
      <c r="O34" s="252" t="e">
        <f aca="false">+#REF!</f>
        <v>#REF!</v>
      </c>
    </row>
    <row r="35" customFormat="false" ht="12.75" hidden="false" customHeight="false" outlineLevel="0" collapsed="false">
      <c r="A35" s="251" t="e">
        <f aca="false">+#REF!</f>
        <v>#REF!</v>
      </c>
      <c r="B35" s="251" t="s">
        <v>125</v>
      </c>
      <c r="C35" s="252" t="e">
        <f aca="false">+#REF!</f>
        <v>#REF!</v>
      </c>
      <c r="D35" s="252" t="e">
        <f aca="false">+#REF!</f>
        <v>#REF!</v>
      </c>
      <c r="E35" s="252" t="e">
        <f aca="false">+#REF!</f>
        <v>#REF!</v>
      </c>
      <c r="F35" s="252" t="e">
        <f aca="false">+#REF!</f>
        <v>#REF!</v>
      </c>
      <c r="G35" s="252" t="e">
        <f aca="false">+#REF!</f>
        <v>#REF!</v>
      </c>
      <c r="H35" s="252" t="e">
        <f aca="false">+#REF!</f>
        <v>#REF!</v>
      </c>
      <c r="I35" s="252" t="e">
        <f aca="false">+#REF!</f>
        <v>#REF!</v>
      </c>
      <c r="J35" s="252" t="e">
        <f aca="false">+#REF!</f>
        <v>#REF!</v>
      </c>
      <c r="K35" s="252" t="e">
        <f aca="false">+#REF!</f>
        <v>#REF!</v>
      </c>
      <c r="L35" s="252" t="e">
        <f aca="false">+#REF!</f>
        <v>#REF!</v>
      </c>
      <c r="M35" s="252" t="e">
        <f aca="false">+#REF!</f>
        <v>#REF!</v>
      </c>
      <c r="N35" s="252" t="e">
        <f aca="false">+#REF!</f>
        <v>#REF!</v>
      </c>
      <c r="O35" s="252" t="e">
        <f aca="false">+#REF!</f>
        <v>#REF!</v>
      </c>
    </row>
    <row r="36" customFormat="false" ht="12.75" hidden="false" customHeight="false" outlineLevel="0" collapsed="false">
      <c r="A36" s="251" t="e">
        <f aca="false">+#REF!</f>
        <v>#REF!</v>
      </c>
      <c r="B36" s="251" t="s">
        <v>128</v>
      </c>
      <c r="C36" s="252" t="e">
        <f aca="false">+#REF!</f>
        <v>#REF!</v>
      </c>
      <c r="D36" s="252" t="e">
        <f aca="false">+#REF!</f>
        <v>#REF!</v>
      </c>
      <c r="E36" s="252" t="e">
        <f aca="false">+#REF!</f>
        <v>#REF!</v>
      </c>
      <c r="F36" s="252" t="e">
        <f aca="false">+#REF!</f>
        <v>#REF!</v>
      </c>
      <c r="G36" s="252" t="e">
        <f aca="false">+#REF!</f>
        <v>#REF!</v>
      </c>
      <c r="H36" s="252" t="e">
        <f aca="false">+#REF!</f>
        <v>#REF!</v>
      </c>
      <c r="I36" s="252" t="e">
        <f aca="false">+#REF!</f>
        <v>#REF!</v>
      </c>
      <c r="J36" s="252" t="e">
        <f aca="false">+#REF!</f>
        <v>#REF!</v>
      </c>
      <c r="K36" s="252" t="e">
        <f aca="false">+#REF!</f>
        <v>#REF!</v>
      </c>
      <c r="L36" s="252" t="e">
        <f aca="false">+#REF!</f>
        <v>#REF!</v>
      </c>
      <c r="M36" s="252" t="e">
        <f aca="false">+#REF!</f>
        <v>#REF!</v>
      </c>
      <c r="N36" s="252" t="e">
        <f aca="false">+#REF!</f>
        <v>#REF!</v>
      </c>
      <c r="O36" s="252" t="e">
        <f aca="false">+#REF!</f>
        <v>#REF!</v>
      </c>
    </row>
    <row r="37" customFormat="false" ht="12.75" hidden="false" customHeight="false" outlineLevel="0" collapsed="false"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</row>
    <row r="38" customFormat="false" ht="12.75" hidden="false" customHeight="false" outlineLevel="0" collapsed="false">
      <c r="C38" s="255" t="e">
        <f aca="false">SUM(C7:C37)</f>
        <v>#REF!</v>
      </c>
      <c r="D38" s="255" t="e">
        <f aca="false">SUM(D7:D37)</f>
        <v>#REF!</v>
      </c>
      <c r="E38" s="255" t="e">
        <f aca="false">SUM(E7:E37)</f>
        <v>#REF!</v>
      </c>
      <c r="F38" s="255" t="e">
        <f aca="false">SUM(F7:F37)</f>
        <v>#REF!</v>
      </c>
      <c r="G38" s="255" t="e">
        <f aca="false">SUM(G7:G37)</f>
        <v>#REF!</v>
      </c>
      <c r="H38" s="255" t="e">
        <f aca="false">SUM(H7:H37)</f>
        <v>#REF!</v>
      </c>
      <c r="I38" s="255" t="e">
        <f aca="false">SUM(I7:I37)</f>
        <v>#REF!</v>
      </c>
      <c r="J38" s="255" t="e">
        <f aca="false">SUM(J7:J37)</f>
        <v>#REF!</v>
      </c>
      <c r="K38" s="255" t="e">
        <f aca="false">SUM(K7:K37)</f>
        <v>#REF!</v>
      </c>
      <c r="L38" s="255" t="e">
        <f aca="false">SUM(L7:L37)</f>
        <v>#REF!</v>
      </c>
      <c r="M38" s="255" t="e">
        <f aca="false">SUM(M7:M37)</f>
        <v>#REF!</v>
      </c>
      <c r="N38" s="255" t="e">
        <f aca="false">SUM(N7:N37)</f>
        <v>#REF!</v>
      </c>
      <c r="O38" s="255" t="e">
        <f aca="false">SUM(C38:N38)</f>
        <v>#REF!</v>
      </c>
      <c r="P38" s="1" t="s">
        <v>394</v>
      </c>
    </row>
    <row r="39" customFormat="false" ht="12.75" hidden="false" customHeight="false" outlineLevel="0" collapsed="false">
      <c r="B39" s="184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5" t="e">
        <f aca="false">+O38-#REF!</f>
        <v>#REF!</v>
      </c>
      <c r="P39" s="184" t="s">
        <v>28</v>
      </c>
    </row>
  </sheetData>
  <sheetProtection sheet="true" password="cdf2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1998-07-08T17:02:38Z</dcterms:created>
  <dc:creator>Patricia Anderson</dc:creator>
  <dc:description/>
  <dc:language>en-US</dc:language>
  <cp:lastModifiedBy>Becky Pham</cp:lastModifiedBy>
  <cp:lastPrinted>2000-09-28T21:03:59Z</cp:lastPrinted>
  <cp:revision>0</cp:revision>
  <dc:subject/>
  <dc:title/>
</cp:coreProperties>
</file>