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25.xml.rels" ContentType="application/vnd.openxmlformats-package.relationships+xml"/>
  <Override PartName="/xl/externalLinks/_rels/externalLink90.xml.rels" ContentType="application/vnd.openxmlformats-package.relationships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10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80.xml.rels" ContentType="application/vnd.openxmlformats-package.relationships+xml"/>
  <Override PartName="/xl/externalLinks/_rels/externalLink81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82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83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78.xml.rels" ContentType="application/vnd.openxmlformats-package.relationships+xml"/>
  <Override PartName="/xl/externalLinks/_rels/externalLink109.xml.rels" ContentType="application/vnd.openxmlformats-package.relationships+xml"/>
  <Override PartName="/xl/externalLinks/_rels/externalLink57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108.xml.rels" ContentType="application/vnd.openxmlformats-package.relationships+xml"/>
  <Override PartName="/xl/externalLinks/_rels/externalLink77.xml.rels" ContentType="application/vnd.openxmlformats-package.relationships+xml"/>
  <Override PartName="/xl/externalLinks/_rels/externalLink84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58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59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107.xml.rels" ContentType="application/vnd.openxmlformats-package.relationships+xml"/>
  <Override PartName="/xl/externalLinks/_rels/externalLink76.xml.rels" ContentType="application/vnd.openxmlformats-package.relationships+xml"/>
  <Override PartName="/xl/externalLinks/_rels/externalLink88.xml.rels" ContentType="application/vnd.openxmlformats-package.relationships+xml"/>
  <Override PartName="/xl/externalLinks/_rels/externalLink89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95.xml.rels" ContentType="application/vnd.openxmlformats-package.relationships+xml"/>
  <Override PartName="/xl/externalLinks/_rels/externalLink96.xml.rels" ContentType="application/vnd.openxmlformats-package.relationships+xml"/>
  <Override PartName="/xl/externalLinks/_rels/externalLink85.xml.rels" ContentType="application/vnd.openxmlformats-package.relationships+xml"/>
  <Override PartName="/xl/externalLinks/_rels/externalLink60.xml.rels" ContentType="application/vnd.openxmlformats-package.relationships+xml"/>
  <Override PartName="/xl/externalLinks/_rels/externalLink97.xml.rels" ContentType="application/vnd.openxmlformats-package.relationships+xml"/>
  <Override PartName="/xl/externalLinks/_rels/externalLink86.xml.rels" ContentType="application/vnd.openxmlformats-package.relationships+xml"/>
  <Override PartName="/xl/externalLinks/_rels/externalLink61.xml.rels" ContentType="application/vnd.openxmlformats-package.relationships+xml"/>
  <Override PartName="/xl/externalLinks/_rels/externalLink98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63.xml.rels" ContentType="application/vnd.openxmlformats-package.relationships+xml"/>
  <Override PartName="/xl/externalLinks/_rels/externalLink87.xml.rels" ContentType="application/vnd.openxmlformats-package.relationships+xml"/>
  <Override PartName="/xl/externalLinks/_rels/externalLink62.xml.rels" ContentType="application/vnd.openxmlformats-package.relationships+xml"/>
  <Override PartName="/xl/externalLinks/_rels/externalLink99.xml.rels" ContentType="application/vnd.openxmlformats-package.relationships+xml"/>
  <Override PartName="/xl/externalLinks/_rels/externalLink64.xml.rels" ContentType="application/vnd.openxmlformats-package.relationships+xml"/>
  <Override PartName="/xl/externalLinks/_rels/externalLink100.xml.rels" ContentType="application/vnd.openxmlformats-package.relationships+xml"/>
  <Override PartName="/xl/externalLinks/_rels/externalLink106.xml.rels" ContentType="application/vnd.openxmlformats-package.relationships+xml"/>
  <Override PartName="/xl/externalLinks/_rels/externalLink75.xml.rels" ContentType="application/vnd.openxmlformats-package.relationships+xml"/>
  <Override PartName="/xl/externalLinks/_rels/externalLink105.xml.rels" ContentType="application/vnd.openxmlformats-package.relationships+xml"/>
  <Override PartName="/xl/externalLinks/_rels/externalLink74.xml.rels" ContentType="application/vnd.openxmlformats-package.relationships+xml"/>
  <Override PartName="/xl/externalLinks/_rels/externalLink30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67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102.xml.rels" ContentType="application/vnd.openxmlformats-package.relationships+xml"/>
  <Override PartName="/xl/externalLinks/_rels/externalLink71.xml.rels" ContentType="application/vnd.openxmlformats-package.relationships+xml"/>
  <Override PartName="/xl/externalLinks/_rels/externalLink31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8.xml.rels" ContentType="application/vnd.openxmlformats-package.relationships+xml"/>
  <Override PartName="/xl/externalLinks/_rels/externalLink32.xml.rels" ContentType="application/vnd.openxmlformats-package.relationships+xml"/>
  <Override PartName="/xl/externalLinks/_rels/externalLink50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69.xml.rels" ContentType="application/vnd.openxmlformats-package.relationships+xml"/>
  <Override PartName="/xl/externalLinks/_rels/externalLink33.xml.rels" ContentType="application/vnd.openxmlformats-package.relationships+xml"/>
  <Override PartName="/xl/externalLinks/_rels/externalLink5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34.xml.rels" ContentType="application/vnd.openxmlformats-package.relationships+xml"/>
  <Override PartName="/xl/externalLinks/_rels/externalLink35.xml.rels" ContentType="application/vnd.openxmlformats-package.relationships+xml"/>
  <Override PartName="/xl/externalLinks/_rels/externalLink36.xml.rels" ContentType="application/vnd.openxmlformats-package.relationships+xml"/>
  <Override PartName="/xl/externalLinks/_rels/externalLink37.xml.rels" ContentType="application/vnd.openxmlformats-package.relationships+xml"/>
  <Override PartName="/xl/externalLinks/_rels/externalLink56.xml.rels" ContentType="application/vnd.openxmlformats-package.relationships+xml"/>
  <Override PartName="/xl/externalLinks/_rels/externalLink44.xml.rels" ContentType="application/vnd.openxmlformats-package.relationships+xml"/>
  <Override PartName="/xl/externalLinks/_rels/externalLink55.xml.rels" ContentType="application/vnd.openxmlformats-package.relationships+xml"/>
  <Override PartName="/xl/externalLinks/_rels/externalLink43.xml.rels" ContentType="application/vnd.openxmlformats-package.relationships+xml"/>
  <Override PartName="/xl/externalLinks/_rels/externalLink54.xml.rels" ContentType="application/vnd.openxmlformats-package.relationships+xml"/>
  <Override PartName="/xl/externalLinks/_rels/externalLink42.xml.rels" ContentType="application/vnd.openxmlformats-package.relationships+xml"/>
  <Override PartName="/xl/externalLinks/_rels/externalLink79.xml.rels" ContentType="application/vnd.openxmlformats-package.relationships+xml"/>
  <Override PartName="/xl/externalLinks/_rels/externalLink53.xml.rels" ContentType="application/vnd.openxmlformats-package.relationships+xml"/>
  <Override PartName="/xl/externalLinks/_rels/externalLink52.xml.rels" ContentType="application/vnd.openxmlformats-package.relationships+xml"/>
  <Override PartName="/xl/externalLinks/_rels/externalLink38.xml.rels" ContentType="application/vnd.openxmlformats-package.relationships+xml"/>
  <Override PartName="/xl/externalLinks/_rels/externalLink40.xml.rels" ContentType="application/vnd.openxmlformats-package.relationships+xml"/>
  <Override PartName="/xl/externalLinks/_rels/externalLink46.xml.rels" ContentType="application/vnd.openxmlformats-package.relationships+xml"/>
  <Override PartName="/xl/externalLinks/_rels/externalLink45.xml.rels" ContentType="application/vnd.openxmlformats-package.relationships+xml"/>
  <Override PartName="/xl/externalLinks/_rels/externalLink41.xml.rels" ContentType="application/vnd.openxmlformats-package.relationships+xml"/>
  <Override PartName="/xl/externalLinks/_rels/externalLink39.xml.rels" ContentType="application/vnd.openxmlformats-package.relationships+xml"/>
  <Override PartName="/xl/externalLinks/_rels/externalLink29.xml.rels" ContentType="application/vnd.openxmlformats-package.relationships+xml"/>
  <Override PartName="/xl/externalLinks/_rels/externalLink94.xml.rels" ContentType="application/vnd.openxmlformats-package.relationships+xml"/>
  <Override PartName="/xl/externalLinks/_rels/externalLink49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101.xml.rels" ContentType="application/vnd.openxmlformats-package.relationships+xml"/>
  <Override PartName="/xl/externalLinks/_rels/externalLink70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93.xml.rels" ContentType="application/vnd.openxmlformats-package.relationships+xml"/>
  <Override PartName="/xl/externalLinks/_rels/externalLink48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66.xml.rels" ContentType="application/vnd.openxmlformats-package.relationships+xml"/>
  <Override PartName="/xl/externalLinks/_rels/externalLink9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47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65.xml.rels" ContentType="application/vnd.openxmlformats-package.relationships+xml"/>
  <Override PartName="/xl/externalLinks/_rels/externalLink9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103.xml.rels" ContentType="application/vnd.openxmlformats-package.relationships+xml"/>
  <Override PartName="/xl/externalLinks/_rels/externalLink72.xml.rels" ContentType="application/vnd.openxmlformats-package.relationships+xml"/>
  <Override PartName="/xl/externalLinks/_rels/externalLink73.xml.rels" ContentType="application/vnd.openxmlformats-package.relationships+xml"/>
  <Override PartName="/xl/externalLinks/_rels/externalLink104.xml.rels" ContentType="application/vnd.openxmlformats-package.relationships+xml"/>
  <Override PartName="/xl/externalLinks/externalLink5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25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9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1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port" sheetId="1" state="visible" r:id="rId3"/>
    <sheet name="RHO_DRIFT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</externalReferences>
  <definedNames>
    <definedName function="false" hidden="false" localSheetId="0" name="_xlnm.Print_Area" vbProcedure="false">Report!$C$1:$CK$52</definedName>
    <definedName function="false" hidden="false" localSheetId="0" name="_xlnm.Print_Titles" vbProcedure="false">Report!$A:$B</definedName>
    <definedName function="false" hidden="false" localSheetId="1" name="_xlnm.Print_Area" vbProcedure="false">RHO_DRIFT!$A$1:$CE$68</definedName>
    <definedName function="false" hidden="false" name="A_FX" vbProcedure="false">RHO_DRIFT!$BF$297:$BK$336</definedName>
    <definedName function="false" hidden="false" name="A_Rho" vbProcedure="false">RHO_DRIFT!$BF$137:$BO$257</definedName>
    <definedName function="false" hidden="false" name="current_date" vbProcedure="false">Report!$G$15</definedName>
    <definedName function="false" hidden="false" name="current_month" vbProcedure="false">Report!$G$11</definedName>
    <definedName function="false" hidden="false" name="current_month2" vbProcedure="false">Report!$G$17</definedName>
    <definedName function="false" hidden="false" name="dpr_date" vbProcedure="false">Report!$A$4</definedName>
    <definedName function="false" hidden="false" name="old_date" vbProcedure="false">Report!$G$13</definedName>
    <definedName function="false" hidden="false" name="old_month" vbProcedure="false">Report!$G$12</definedName>
    <definedName function="false" hidden="false" name="other" vbProcedure="false">#REF!</definedName>
    <definedName function="false" hidden="false" name="prior_date" vbProcedure="false">Report!$G$16</definedName>
    <definedName function="false" hidden="false" name="report" vbProcedure="false">Report!$A$1:$CE$69</definedName>
    <definedName function="false" hidden="false" name="RollLiquids" vbProcedure="false">RollLiquids</definedName>
    <definedName function="false" hidden="false" name="TIME_BANDWIDTH" vbProcedure="false">#REF!</definedName>
    <definedName function="false" hidden="false" name="TIME_EMERGING" vbProcedure="false">Report!$AO$7</definedName>
    <definedName function="false" hidden="false" name="TIME_GAS" vbProcedure="false">Report!$C$7</definedName>
    <definedName function="false" hidden="false" name="TIME_GLOBAL" vbProcedure="false">Report!$E$7</definedName>
    <definedName function="false" hidden="false" name="TIME_INTEREST" vbProcedure="false">Report!$AQ$7</definedName>
    <definedName function="false" hidden="false" name="TIME_LONDON" vbProcedure="false">#REF!</definedName>
    <definedName function="false" hidden="false" name="TIME_POWER" vbProcedure="false">Report!$AU$7</definedName>
    <definedName function="false" hidden="false" name="TIME_SC" vbProcedure="false">Report!$AS$7</definedName>
    <definedName function="false" hidden="false" name="TIME_SINGAPORE" vbProcedure="false">Report!$G$7</definedName>
    <definedName function="false" hidden="false" localSheetId="1" name="Excel_BuiltIn_Print_Area" vbProcedure="false">Report!$A$1:$CE$68</definedName>
    <definedName function="false" hidden="false" localSheetId="1" name="RollLiquids" vbProcedure="false">RollLiquids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6" authorId="0">
      <text>
        <r>
          <rPr>
            <sz val="8"/>
            <color rgb="FF000000"/>
            <rFont val="Tahoma"/>
            <family val="0"/>
          </rPr>
          <t xml:space="preserve">To adjust for Canadian Translation shift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6</xdr:col>
                <xdr:colOff>112</xdr:colOff>
                <xdr:row>20</xdr:row>
                <xdr:rowOff>3</xdr:rowOff>
              </xdr:from>
              <xdr:to>
                <xdr:col>9</xdr:col>
                <xdr:colOff>7</xdr:colOff>
                <xdr:row>25</xdr:row>
                <xdr:rowOff>2</xdr:rowOff>
              </xdr:to>
            </anchor>
          </commentPr>
        </mc:Choice>
        <mc:Fallback/>
      </mc:AlternateContent>
    </comment>
    <comment ref="E29" authorId="0">
      <text>
        <r>
          <rPr>
            <sz val="8"/>
            <color rgb="FF000000"/>
            <rFont val="Tahoma"/>
            <family val="0"/>
          </rPr>
          <t xml:space="preserve">To adjust for Canadian Translation shift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6</xdr:col>
                <xdr:colOff>112</xdr:colOff>
                <xdr:row>23</xdr:row>
                <xdr:rowOff>9</xdr:rowOff>
              </xdr:from>
              <xdr:to>
                <xdr:col>9</xdr:col>
                <xdr:colOff>7</xdr:colOff>
                <xdr:row>28</xdr:row>
                <xdr:rowOff>16</xdr:rowOff>
              </xdr:to>
            </anchor>
          </commentPr>
        </mc:Choice>
        <mc:Fallback/>
      </mc:AlternateContent>
    </comment>
    <comment ref="E49" authorId="0">
      <text>
        <r>
          <rPr>
            <sz val="12"/>
            <color rgb="FF000000"/>
            <rFont val="Tahoma"/>
            <family val="2"/>
          </rPr>
          <t xml:space="preserve">Cell references Gross Book Balance Excluding Rho/Drift (there is a Canadian rho/drift LTD balance still included in this book.)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</xdr:col>
                <xdr:colOff>61</xdr:colOff>
                <xdr:row>38</xdr:row>
                <xdr:rowOff>16</xdr:rowOff>
              </xdr:from>
              <xdr:to>
                <xdr:col>14</xdr:col>
                <xdr:colOff>47</xdr:colOff>
                <xdr:row>43</xdr:row>
                <xdr:rowOff>11</xdr:rowOff>
              </xdr:to>
            </anchor>
          </commentPr>
        </mc:Choice>
        <mc:Fallback/>
      </mc:AlternateContent>
    </comment>
    <comment ref="CJ49" authorId="0">
      <text>
        <r>
          <rPr>
            <sz val="16"/>
            <color rgb="FF000000"/>
            <rFont val="Tahoma"/>
            <family val="2"/>
          </rPr>
          <t xml:space="preserve">Add unrealized amount cell in e165 or so each beginning of month.`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98</xdr:col>
                <xdr:colOff>66</xdr:colOff>
                <xdr:row>24</xdr:row>
                <xdr:rowOff>12</xdr:rowOff>
              </xdr:from>
              <xdr:to>
                <xdr:col>99</xdr:col>
                <xdr:colOff>24</xdr:colOff>
                <xdr:row>29</xdr:row>
                <xdr:rowOff>16</xdr:rowOff>
              </xdr:to>
            </anchor>
          </commentPr>
        </mc:Choice>
        <mc:Fallback/>
      </mc:AlternateContent>
    </comment>
    <comment ref="CJ51" authorId="0">
      <text>
        <r>
          <rPr>
            <sz val="8"/>
            <color rgb="FF000000"/>
            <rFont val="Tahoma"/>
            <family val="0"/>
          </rPr>
          <t xml:space="preserve">Add unrealized amount cell in g165 or so each beginning of month.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99</xdr:col>
                <xdr:colOff>0</xdr:colOff>
                <xdr:row>26</xdr:row>
                <xdr:rowOff>9</xdr:rowOff>
              </xdr:from>
              <xdr:to>
                <xdr:col>100</xdr:col>
                <xdr:colOff>-42</xdr:colOff>
                <xdr:row>31</xdr:row>
                <xdr:rowOff>16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32" authorId="0">
      <text>
        <r>
          <rPr>
            <sz val="8"/>
            <color rgb="FF000000"/>
            <rFont val="Tahoma"/>
            <family val="0"/>
          </rPr>
          <t xml:space="preserve">The Canadian roll was modified to show a corrected calculation procedure for rho &amp; drift.  This change was then carried through to the interest rate roll to account for the new rho &amp; drift gross book balance.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166</xdr:colOff>
                <xdr:row>214</xdr:row>
                <xdr:rowOff>12</xdr:rowOff>
              </xdr:from>
              <xdr:to>
                <xdr:col>4</xdr:col>
                <xdr:colOff>113</xdr:colOff>
                <xdr:row>218</xdr:row>
                <xdr:rowOff>19</xdr:rowOff>
              </xdr:to>
            </anchor>
          </commentPr>
        </mc:Choice>
        <mc:Fallback/>
      </mc:AlternateContent>
    </comment>
    <comment ref="C138" authorId="0">
      <text>
        <r>
          <rPr>
            <sz val="8"/>
            <color rgb="FF000000"/>
            <rFont val="Tahoma"/>
            <family val="0"/>
          </rPr>
          <t xml:space="preserve">The $209 adjustment accounts for June 28th rho and drift for the storage book. 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166</xdr:colOff>
                <xdr:row>220</xdr:row>
                <xdr:rowOff>7</xdr:rowOff>
              </xdr:from>
              <xdr:to>
                <xdr:col>4</xdr:col>
                <xdr:colOff>113</xdr:colOff>
                <xdr:row>224</xdr:row>
                <xdr:rowOff>1</xdr:rowOff>
              </xdr:to>
            </anchor>
          </commentPr>
        </mc:Choice>
        <mc:Fallback/>
      </mc:AlternateContent>
    </comment>
    <comment ref="C165" authorId="0">
      <text>
        <r>
          <rPr>
            <sz val="8"/>
            <color rgb="FF000000"/>
            <rFont val="Tahoma"/>
            <family val="0"/>
          </rPr>
          <t xml:space="preserve">From BL 225.  Sum of realized and unrealized rho and drift.
Look  on the Rho/Drift file which Christine maintains to come up with the Unrealized and Realized breakout.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166</xdr:colOff>
                <xdr:row>246</xdr:row>
                <xdr:rowOff>3</xdr:rowOff>
              </xdr:from>
              <xdr:to>
                <xdr:col>4</xdr:col>
                <xdr:colOff>113</xdr:colOff>
                <xdr:row>249</xdr:row>
                <xdr:rowOff>18</xdr:rowOff>
              </xdr:to>
            </anchor>
          </commentPr>
        </mc:Choice>
        <mc:Fallback/>
      </mc:AlternateContent>
    </comment>
    <comment ref="C200" authorId="0">
      <text>
        <r>
          <rPr>
            <b val="true"/>
            <sz val="8"/>
            <color rgb="FF000000"/>
            <rFont val="Tahoma"/>
            <family val="0"/>
          </rPr>
          <t xml:space="preserve">aluong:
</t>
        </r>
        <r>
          <rPr>
            <sz val="8"/>
            <color rgb="FF000000"/>
            <rFont val="Tahoma"/>
            <family val="0"/>
          </rPr>
          <t xml:space="preserve">Cell BH225
total Rho/drift for the month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0</xdr:colOff>
                <xdr:row>307</xdr:row>
                <xdr:rowOff>3</xdr:rowOff>
              </xdr:from>
              <xdr:to>
                <xdr:col>5</xdr:col>
                <xdr:colOff>-38</xdr:colOff>
                <xdr:row>311</xdr:row>
                <xdr:rowOff>3</xdr:rowOff>
              </xdr:to>
            </anchor>
          </commentPr>
        </mc:Choice>
        <mc:Fallback/>
      </mc:AlternateContent>
    </comment>
    <comment ref="C205" authorId="0">
      <text>
        <r>
          <rPr>
            <b val="true"/>
            <sz val="8"/>
            <color rgb="FF000000"/>
            <rFont val="Tahoma"/>
            <family val="0"/>
          </rPr>
          <t xml:space="preserve">s_khopper:
</t>
        </r>
        <r>
          <rPr>
            <sz val="8"/>
            <color rgb="FF000000"/>
            <rFont val="Tahoma"/>
            <family val="0"/>
          </rPr>
          <t xml:space="preserve">TOTAL RHO/DRIFT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0</xdr:colOff>
                <xdr:row>202</xdr:row>
                <xdr:rowOff>14</xdr:rowOff>
              </xdr:from>
              <xdr:to>
                <xdr:col>5</xdr:col>
                <xdr:colOff>-38</xdr:colOff>
                <xdr:row>206</xdr:row>
                <xdr:rowOff>14</xdr:rowOff>
              </xdr:to>
            </anchor>
          </commentPr>
        </mc:Choice>
        <mc:Fallback/>
      </mc:AlternateContent>
    </comment>
    <comment ref="E165" authorId="0">
      <text>
        <r>
          <rPr>
            <sz val="8"/>
            <color rgb="FF000000"/>
            <rFont val="Tahoma"/>
            <family val="0"/>
          </rPr>
          <t xml:space="preserve">Derived from the difference from number to move BL 225 - BH 209.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89</xdr:colOff>
                <xdr:row>246</xdr:row>
                <xdr:rowOff>3</xdr:rowOff>
              </xdr:from>
              <xdr:to>
                <xdr:col>6</xdr:col>
                <xdr:colOff>37</xdr:colOff>
                <xdr:row>249</xdr:row>
                <xdr:rowOff>18</xdr:rowOff>
              </xdr:to>
            </anchor>
          </commentPr>
        </mc:Choice>
        <mc:Fallback/>
      </mc:AlternateContent>
    </comment>
    <comment ref="E179" authorId="0">
      <text>
        <r>
          <rPr>
            <sz val="8"/>
            <color rgb="FF000000"/>
            <rFont val="Tahoma"/>
            <family val="0"/>
          </rPr>
          <t xml:space="preserve">Kevin D. Ashby:
the difference  between total and realized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88</xdr:colOff>
                <xdr:row>259</xdr:row>
                <xdr:rowOff>11</xdr:rowOff>
              </xdr:from>
              <xdr:to>
                <xdr:col>6</xdr:col>
                <xdr:colOff>35</xdr:colOff>
                <xdr:row>263</xdr:row>
                <xdr:rowOff>4</xdr:rowOff>
              </xdr:to>
            </anchor>
          </commentPr>
        </mc:Choice>
        <mc:Fallback/>
      </mc:AlternateContent>
    </comment>
    <comment ref="E205" authorId="0">
      <text>
        <r>
          <rPr>
            <b val="true"/>
            <sz val="8"/>
            <color rgb="FF000000"/>
            <rFont val="Tahoma"/>
            <family val="0"/>
          </rPr>
          <t xml:space="preserve">s_khopper:
</t>
        </r>
        <r>
          <rPr>
            <sz val="8"/>
            <color rgb="FF000000"/>
            <rFont val="Tahoma"/>
            <family val="0"/>
          </rPr>
          <t xml:space="preserve">REALIZED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0</xdr:colOff>
                <xdr:row>202</xdr:row>
                <xdr:rowOff>7</xdr:rowOff>
              </xdr:from>
              <xdr:to>
                <xdr:col>7</xdr:col>
                <xdr:colOff>-35</xdr:colOff>
                <xdr:row>206</xdr:row>
                <xdr:rowOff>7</xdr:rowOff>
              </xdr:to>
            </anchor>
          </commentPr>
        </mc:Choice>
        <mc:Fallback/>
      </mc:AlternateContent>
    </comment>
    <comment ref="G165" authorId="0">
      <text>
        <r>
          <rPr>
            <sz val="8"/>
            <color rgb="FF000000"/>
            <rFont val="Tahoma"/>
            <family val="0"/>
          </rPr>
          <t xml:space="preserve">From cell Current month BH 209.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9</xdr:colOff>
                <xdr:row>246</xdr:row>
                <xdr:rowOff>3</xdr:rowOff>
              </xdr:from>
              <xdr:to>
                <xdr:col>7</xdr:col>
                <xdr:colOff>-25</xdr:colOff>
                <xdr:row>249</xdr:row>
                <xdr:rowOff>18</xdr:rowOff>
              </xdr:to>
            </anchor>
          </commentPr>
        </mc:Choice>
        <mc:Fallback/>
      </mc:AlternateContent>
    </comment>
    <comment ref="G179" authorId="0">
      <text>
        <r>
          <rPr>
            <sz val="8"/>
            <color rgb="FF000000"/>
            <rFont val="Tahoma"/>
            <family val="0"/>
          </rPr>
          <t xml:space="preserve">Kevin D. Ashby:
from cell bh221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8</xdr:colOff>
                <xdr:row>259</xdr:row>
                <xdr:rowOff>11</xdr:rowOff>
              </xdr:from>
              <xdr:to>
                <xdr:col>7</xdr:col>
                <xdr:colOff>-25</xdr:colOff>
                <xdr:row>263</xdr:row>
                <xdr:rowOff>4</xdr:rowOff>
              </xdr:to>
            </anchor>
          </commentPr>
        </mc:Choice>
        <mc:Fallback/>
      </mc:AlternateContent>
    </comment>
    <comment ref="G200" authorId="0">
      <text>
        <r>
          <rPr>
            <b val="true"/>
            <sz val="8"/>
            <color rgb="FF000000"/>
            <rFont val="Tahoma"/>
            <family val="0"/>
          </rPr>
          <t xml:space="preserve">aluong:
</t>
        </r>
        <r>
          <rPr>
            <sz val="8"/>
            <color rgb="FF000000"/>
            <rFont val="Tahoma"/>
            <family val="0"/>
          </rPr>
          <t xml:space="preserve">Cell BD222 (realized)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0</xdr:colOff>
                <xdr:row>307</xdr:row>
                <xdr:rowOff>3</xdr:rowOff>
              </xdr:from>
              <xdr:to>
                <xdr:col>11</xdr:col>
                <xdr:colOff>-35</xdr:colOff>
                <xdr:row>311</xdr:row>
                <xdr:rowOff>3</xdr:rowOff>
              </xdr:to>
            </anchor>
          </commentPr>
        </mc:Choice>
        <mc:Fallback/>
      </mc:AlternateContent>
    </comment>
    <comment ref="G205" authorId="0">
      <text>
        <r>
          <rPr>
            <b val="true"/>
            <sz val="8"/>
            <color rgb="FF000000"/>
            <rFont val="Tahoma"/>
            <family val="0"/>
          </rPr>
          <t xml:space="preserve">s_khopper:
</t>
        </r>
        <r>
          <rPr>
            <sz val="8"/>
            <color rgb="FF000000"/>
            <rFont val="Tahoma"/>
            <family val="0"/>
          </rPr>
          <t xml:space="preserve">UNREALIZED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0</xdr:colOff>
                <xdr:row>202</xdr:row>
                <xdr:rowOff>14</xdr:rowOff>
              </xdr:from>
              <xdr:to>
                <xdr:col>11</xdr:col>
                <xdr:colOff>-35</xdr:colOff>
                <xdr:row>206</xdr:row>
                <xdr:rowOff>14</xdr:rowOff>
              </xdr:to>
            </anchor>
          </commentPr>
        </mc:Choice>
        <mc:Fallback/>
      </mc:AlternateContent>
    </comment>
    <comment ref="K174" authorId="0">
      <text>
        <r>
          <rPr>
            <sz val="8"/>
            <color rgb="FF000000"/>
            <rFont val="Tahoma"/>
            <family val="0"/>
          </rPr>
          <t xml:space="preserve">lbolt:
Plug to correct LTD balances per Phyllis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118</xdr:colOff>
                <xdr:row>254</xdr:row>
                <xdr:rowOff>11</xdr:rowOff>
              </xdr:from>
              <xdr:to>
                <xdr:col>10</xdr:col>
                <xdr:colOff>71</xdr:colOff>
                <xdr:row>258</xdr:row>
                <xdr:rowOff>15</xdr:rowOff>
              </xdr:to>
            </anchor>
          </commentPr>
        </mc:Choice>
        <mc:Fallback/>
      </mc:AlternateContent>
    </comment>
    <comment ref="K179" authorId="0">
      <text>
        <r>
          <rPr>
            <sz val="8"/>
            <color rgb="FF000000"/>
            <rFont val="Tahoma"/>
            <family val="0"/>
          </rPr>
          <t xml:space="preserve">Kevin D. Ashby:
from cell bi135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118</xdr:colOff>
                <xdr:row>259</xdr:row>
                <xdr:rowOff>11</xdr:rowOff>
              </xdr:from>
              <xdr:to>
                <xdr:col>10</xdr:col>
                <xdr:colOff>71</xdr:colOff>
                <xdr:row>263</xdr:row>
                <xdr:rowOff>4</xdr:rowOff>
              </xdr:to>
            </anchor>
          </commentPr>
        </mc:Choice>
        <mc:Fallback/>
      </mc:AlternateContent>
    </comment>
    <comment ref="K200" authorId="0">
      <text>
        <r>
          <rPr>
            <sz val="8"/>
            <color rgb="FF000000"/>
            <rFont val="Tahoma"/>
            <family val="0"/>
          </rPr>
          <t xml:space="preserve">Cell
BE 135 (ERMS/Infinity variance)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14</xdr:colOff>
                <xdr:row>307</xdr:row>
                <xdr:rowOff>3</xdr:rowOff>
              </xdr:from>
              <xdr:to>
                <xdr:col>13</xdr:col>
                <xdr:colOff>-25</xdr:colOff>
                <xdr:row>311</xdr:row>
                <xdr:rowOff>3</xdr:rowOff>
              </xdr:to>
            </anchor>
          </commentPr>
        </mc:Choice>
        <mc:Fallback/>
      </mc:AlternateContent>
    </comment>
    <comment ref="K205" authorId="0">
      <text>
        <r>
          <rPr>
            <b val="true"/>
            <sz val="8"/>
            <color rgb="FF000000"/>
            <rFont val="Tahoma"/>
            <family val="0"/>
          </rPr>
          <t xml:space="preserve">s_khopper:
</t>
        </r>
        <r>
          <rPr>
            <sz val="8"/>
            <color rgb="FF000000"/>
            <rFont val="Tahoma"/>
            <family val="0"/>
          </rPr>
          <t xml:space="preserve">INFINITY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0</xdr:colOff>
                <xdr:row>202</xdr:row>
                <xdr:rowOff>7</xdr:rowOff>
              </xdr:from>
              <xdr:to>
                <xdr:col>13</xdr:col>
                <xdr:colOff>-39</xdr:colOff>
                <xdr:row>206</xdr:row>
                <xdr:rowOff>7</xdr:rowOff>
              </xdr:to>
            </anchor>
          </commentPr>
        </mc:Choice>
        <mc:Fallback/>
      </mc:AlternateContent>
    </comment>
    <comment ref="BE205" authorId="0">
      <text>
        <r>
          <rPr>
            <sz val="8"/>
            <color rgb="FF000000"/>
            <rFont val="Tahoma"/>
            <family val="0"/>
          </rPr>
          <t xml:space="preserve">does not include singapore or the Canadian Oil book in WTI because this rho/drift is not captured in the U.S. General Ledger.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42</xdr:colOff>
                <xdr:row>285</xdr:row>
                <xdr:rowOff>12</xdr:rowOff>
              </xdr:from>
              <xdr:to>
                <xdr:col>51</xdr:col>
                <xdr:colOff>65</xdr:colOff>
                <xdr:row>289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<sst xmlns="http://schemas.openxmlformats.org/spreadsheetml/2006/main" count="449" uniqueCount="288">
  <si>
    <t xml:space="preserve"> </t>
  </si>
  <si>
    <t xml:space="preserve">DAILY POSITION REPORT</t>
  </si>
  <si>
    <t xml:space="preserve">RISK BOOKS</t>
  </si>
  <si>
    <t xml:space="preserve">INTEREST RATE PORTFOLIO</t>
  </si>
  <si>
    <t xml:space="preserve">LAST UPDATED:</t>
  </si>
  <si>
    <t xml:space="preserve">UPDATE ONLY ONCE A DAY!!!!!!!!!</t>
  </si>
  <si>
    <t xml:space="preserve">Aug</t>
  </si>
  <si>
    <t xml:space="preserve">Current Month File Folder Name</t>
  </si>
  <si>
    <t xml:space="preserve">Jul</t>
  </si>
  <si>
    <t xml:space="preserve">Old Month File Folder Name (to reference the old file during a link change)</t>
  </si>
  <si>
    <t xml:space="preserve">Pick any date from prior month (to reference the old file during a link change)</t>
  </si>
  <si>
    <t xml:space="preserve">Current date</t>
  </si>
  <si>
    <t xml:space="preserve">Current Date</t>
  </si>
  <si>
    <t xml:space="preserve">Prior Date</t>
  </si>
  <si>
    <t xml:space="preserve">Current Month</t>
  </si>
  <si>
    <t xml:space="preserve">PRICE BOOKS</t>
  </si>
  <si>
    <t xml:space="preserve">Canadian</t>
  </si>
  <si>
    <t xml:space="preserve">Gas</t>
  </si>
  <si>
    <t xml:space="preserve">CCT</t>
  </si>
  <si>
    <t xml:space="preserve">ST Gas</t>
  </si>
  <si>
    <t xml:space="preserve">Enron</t>
  </si>
  <si>
    <t xml:space="preserve">TOTAL</t>
  </si>
  <si>
    <t xml:space="preserve">Crude</t>
  </si>
  <si>
    <t xml:space="preserve">Refined</t>
  </si>
  <si>
    <t xml:space="preserve">Oil</t>
  </si>
  <si>
    <t xml:space="preserve">Interest</t>
  </si>
  <si>
    <t xml:space="preserve">Foreign</t>
  </si>
  <si>
    <t xml:space="preserve">Forest Products</t>
  </si>
  <si>
    <t xml:space="preserve">Interest Rate</t>
  </si>
  <si>
    <t xml:space="preserve">Rho &amp;</t>
  </si>
  <si>
    <t xml:space="preserve">EFP</t>
  </si>
  <si>
    <t xml:space="preserve">Daily</t>
  </si>
  <si>
    <t xml:space="preserve">Coal</t>
  </si>
  <si>
    <t xml:space="preserve">Central-1</t>
  </si>
  <si>
    <t xml:space="preserve">Central-2</t>
  </si>
  <si>
    <t xml:space="preserve">Texas</t>
  </si>
  <si>
    <t xml:space="preserve">West</t>
  </si>
  <si>
    <t xml:space="preserve">East</t>
  </si>
  <si>
    <t xml:space="preserve">Transport</t>
  </si>
  <si>
    <t xml:space="preserve">Gas Assets</t>
  </si>
  <si>
    <t xml:space="preserve">Power</t>
  </si>
  <si>
    <t xml:space="preserve">ENA</t>
  </si>
  <si>
    <t xml:space="preserve">Resid </t>
  </si>
  <si>
    <t xml:space="preserve">NGL</t>
  </si>
  <si>
    <t xml:space="preserve">Products</t>
  </si>
  <si>
    <t xml:space="preserve">Emissions</t>
  </si>
  <si>
    <t xml:space="preserve">Weather</t>
  </si>
  <si>
    <t xml:space="preserve">Basis</t>
  </si>
  <si>
    <t xml:space="preserve">Rates </t>
  </si>
  <si>
    <t xml:space="preserve">Currency</t>
  </si>
  <si>
    <t xml:space="preserve">Plastics</t>
  </si>
  <si>
    <t xml:space="preserve">Agri Trading</t>
  </si>
  <si>
    <t xml:space="preserve">EGM</t>
  </si>
  <si>
    <t xml:space="preserve">(Paper/Lumber)</t>
  </si>
  <si>
    <t xml:space="preserve">Metals</t>
  </si>
  <si>
    <t xml:space="preserve">EIM</t>
  </si>
  <si>
    <t xml:space="preserve">Hedges</t>
  </si>
  <si>
    <t xml:space="preserve">Drift</t>
  </si>
  <si>
    <t xml:space="preserve">Portfolio</t>
  </si>
  <si>
    <t xml:space="preserve">Volumes  long/(short)  (Million MMbtu)</t>
  </si>
  <si>
    <t xml:space="preserve">PV Margins  (in thousands)</t>
  </si>
  <si>
    <t xml:space="preserve">LTD Through October 31, 2001</t>
  </si>
  <si>
    <t xml:space="preserve">     Gross Book Balance</t>
  </si>
  <si>
    <t xml:space="preserve">     Prudence</t>
  </si>
  <si>
    <t xml:space="preserve">     Liquidated</t>
  </si>
  <si>
    <t xml:space="preserve">     Gross Recognized Balance</t>
  </si>
  <si>
    <t xml:space="preserve">MTD Through November 30, 2001</t>
  </si>
  <si>
    <t xml:space="preserve">     Originated transactions</t>
  </si>
  <si>
    <t xml:space="preserve">     Hedge management</t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</si>
  <si>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</si>
  <si>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</si>
  <si>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</si>
  <si>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</si>
  <si>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</si>
  <si>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</t>
  </si>
  <si>
    <t xml:space="preserve">         Theta</t>
  </si>
  <si>
    <t xml:space="preserve">         Options Variance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</si>
  <si>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</si>
  <si>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</si>
  <si>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</si>
  <si>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</si>
  <si>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</si>
  <si>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</si>
  <si>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LTD Through November 30, 2001</t>
  </si>
  <si>
    <t xml:space="preserve">LTD Through December 31, 1998</t>
  </si>
  <si>
    <t xml:space="preserve">YTD Through  June 30, 1999</t>
  </si>
  <si>
    <t xml:space="preserve">     Prudence </t>
  </si>
  <si>
    <t xml:space="preserve">Rho &amp; Drift for Int. Rate Book - 10/93</t>
  </si>
  <si>
    <t xml:space="preserve">Rho &amp; Drift for Int. Rate Book - 8/93</t>
  </si>
  <si>
    <t xml:space="preserve">Rho &amp; Drift for Int. Rate Book - 9/93</t>
  </si>
  <si>
    <t xml:space="preserve">Rho &amp; Drift for Int. Rate Book - 11/93</t>
  </si>
  <si>
    <t xml:space="preserve">Rho &amp; Drift for Int. Rate Book - 12/93</t>
  </si>
  <si>
    <t xml:space="preserve">Rho &amp; Drift for Int. Rate Book - 01/94</t>
  </si>
  <si>
    <t xml:space="preserve">Rho &amp; Drift for Int. Rate Book - 02/94</t>
  </si>
  <si>
    <t xml:space="preserve">Rho &amp; Drift for Int. Rate Book - 03/94</t>
  </si>
  <si>
    <t xml:space="preserve">Rho &amp; Drift for Int. Rate Book - 04/94</t>
  </si>
  <si>
    <t xml:space="preserve">Rho &amp; Drift for Int. Rate Book - 05/94</t>
  </si>
  <si>
    <t xml:space="preserve">Rho &amp; Drift for Int. Rate Book - 06/94</t>
  </si>
  <si>
    <t xml:space="preserve">Rho &amp; Drift for Int. Rate Book - 07/94</t>
  </si>
  <si>
    <t xml:space="preserve">Rho &amp; Drift for Int. Rate Book - 08/94</t>
  </si>
  <si>
    <t xml:space="preserve">Rho &amp; Drift for Int. Rate Book - 09/94</t>
  </si>
  <si>
    <t xml:space="preserve">Rho &amp; Drift for Int. Rate Book - 10/94</t>
  </si>
  <si>
    <t xml:space="preserve">Rho &amp; Drift for Int. Rate Book - 11/94</t>
  </si>
  <si>
    <t xml:space="preserve">Rho &amp; Drift for Int. Rate Book - 12/94</t>
  </si>
  <si>
    <t xml:space="preserve">Rho &amp; Drift for Int. Rate Book - 1/95</t>
  </si>
  <si>
    <t xml:space="preserve">Rho &amp; Drift for Int. Rate Book - 2/95</t>
  </si>
  <si>
    <t xml:space="preserve">Rho &amp; Drift for Int. Rate Book - 3/95</t>
  </si>
  <si>
    <t xml:space="preserve">Rho &amp; Drift for Int. Rate Book - 4/95</t>
  </si>
  <si>
    <t xml:space="preserve">Rho &amp; Drift for Int. Rate Book - 5/95</t>
  </si>
  <si>
    <t xml:space="preserve">Rho &amp; Drift for Int. Rate Book - 6/95</t>
  </si>
  <si>
    <t xml:space="preserve">Rho &amp; Drift for Int. Rate Book - 7/95</t>
  </si>
  <si>
    <t xml:space="preserve">Rho &amp; Drift for Int. Rate Book - 8/95</t>
  </si>
  <si>
    <t xml:space="preserve">Rho &amp; Drift for Int. Rate Book - 9/95</t>
  </si>
  <si>
    <t xml:space="preserve">INFINITY</t>
  </si>
  <si>
    <t xml:space="preserve">P&amp;L Realized</t>
  </si>
  <si>
    <t xml:space="preserve">Difference</t>
  </si>
  <si>
    <t xml:space="preserve">Rho &amp; Drift for Int. Rate Book - 10/95</t>
  </si>
  <si>
    <t xml:space="preserve">Rho</t>
  </si>
  <si>
    <t xml:space="preserve">Rho &amp; Drift for Int. Rate Book - 11/95</t>
  </si>
  <si>
    <t xml:space="preserve">Rho &amp; Drift for Int. Rate Book - 12/95</t>
  </si>
  <si>
    <t xml:space="preserve">Rho &amp; Drift for Int. Rate Book - 01/96</t>
  </si>
  <si>
    <t xml:space="preserve">Rho &amp; Drift for Int. Rate Book - 02/96</t>
  </si>
  <si>
    <t xml:space="preserve">EES</t>
  </si>
  <si>
    <t xml:space="preserve">Rho &amp; Drift for Int. Rate Book - 03/96</t>
  </si>
  <si>
    <t xml:space="preserve">EBS</t>
  </si>
  <si>
    <t xml:space="preserve">Rho &amp; Drift for Int. Rate Book - 04/96</t>
  </si>
  <si>
    <t xml:space="preserve">EEL</t>
  </si>
  <si>
    <t xml:space="preserve">Rho &amp; Drift for Int. Rate Book - 05/96</t>
  </si>
  <si>
    <t xml:space="preserve">LTD Liq. Adj.</t>
  </si>
  <si>
    <t xml:space="preserve">   </t>
  </si>
  <si>
    <t xml:space="preserve">Rho &amp; Drift for Int. Rate Book - 06/96</t>
  </si>
  <si>
    <t xml:space="preserve">Today</t>
  </si>
  <si>
    <t xml:space="preserve">Prior day</t>
  </si>
  <si>
    <t xml:space="preserve">Daily Change</t>
  </si>
  <si>
    <t xml:space="preserve">Rho &amp; Drift for Int. Rate Book - 07/96</t>
  </si>
  <si>
    <t xml:space="preserve">Rho &amp; Drift for Int. Rate Book - 08/96</t>
  </si>
  <si>
    <t xml:space="preserve">MTD</t>
  </si>
  <si>
    <t xml:space="preserve">Total</t>
  </si>
  <si>
    <t xml:space="preserve">Rho &amp; Drift for Int. Rate Book - 09/96</t>
  </si>
  <si>
    <t xml:space="preserve">Gas Price Rho</t>
  </si>
  <si>
    <t xml:space="preserve">Rho &amp; Drift for Int. Rate Book - 10/96</t>
  </si>
  <si>
    <t xml:space="preserve">Gas Price Drift</t>
  </si>
  <si>
    <t xml:space="preserve">Rho &amp; Drift for Int. Rate Book - 11/96</t>
  </si>
  <si>
    <t xml:space="preserve">Canada Gas Rho</t>
  </si>
  <si>
    <t xml:space="preserve">Cad don't liquidated</t>
  </si>
  <si>
    <t xml:space="preserve">Canada Gas Drift</t>
  </si>
  <si>
    <t xml:space="preserve">Rho &amp; Drift for Int. Rate Book - 12/96</t>
  </si>
  <si>
    <t xml:space="preserve">EFP Rho</t>
  </si>
  <si>
    <t xml:space="preserve">Rho &amp; Drift for Int. Rate Book - 1-97</t>
  </si>
  <si>
    <t xml:space="preserve">Understated by $1,533 in FX Rho. Fixed in February.</t>
  </si>
  <si>
    <t xml:space="preserve">EFP Drift</t>
  </si>
  <si>
    <t xml:space="preserve">Rho &amp; Drift for Int. Rate Book - 2-97</t>
  </si>
  <si>
    <t xml:space="preserve">Rho &amp; Drift for Int. Rate Book - 3-97</t>
  </si>
  <si>
    <t xml:space="preserve">Gas Daily Rho</t>
  </si>
  <si>
    <t xml:space="preserve">Rho &amp; Drift for Int. Rate Book - 4-97</t>
  </si>
  <si>
    <t xml:space="preserve">Gas Daily Drift</t>
  </si>
  <si>
    <t xml:space="preserve">Rho &amp; Drift for Int. Rate Book - 5-97</t>
  </si>
  <si>
    <t xml:space="preserve">Rho &amp; Drift for Int. Rate Book - 6-97</t>
  </si>
  <si>
    <t xml:space="preserve">CCT Crude Rho</t>
  </si>
  <si>
    <t xml:space="preserve">Rho &amp; Drift for Int. Rate Book - 7-97</t>
  </si>
  <si>
    <t xml:space="preserve">CCT Crude Drift</t>
  </si>
  <si>
    <t xml:space="preserve">Rho &amp; Drift for Int. Rate Book - 8-97</t>
  </si>
  <si>
    <t xml:space="preserve">Rho &amp; Drift for Int. Rate Book - 9-97</t>
  </si>
  <si>
    <t xml:space="preserve">CCT Coal Rho</t>
  </si>
  <si>
    <t xml:space="preserve">Rho &amp; Drift for Int. Rate Book - 10-97</t>
  </si>
  <si>
    <t xml:space="preserve">CCT Coal Drift</t>
  </si>
  <si>
    <t xml:space="preserve">Rho &amp; Drift for Int. Rate Book - 11-97</t>
  </si>
  <si>
    <t xml:space="preserve">Rho &amp; Drift for Int. Rate Book - 12-97</t>
  </si>
  <si>
    <t xml:space="preserve">ST Gas Cent 1 Rho</t>
  </si>
  <si>
    <t xml:space="preserve">Rho &amp; Drift for Int. Rate Book - 1-98</t>
  </si>
  <si>
    <t xml:space="preserve">ST Gas Cent 1 Drift</t>
  </si>
  <si>
    <t xml:space="preserve">Liquidation Adjustments (LTD through Jan '98)</t>
  </si>
  <si>
    <t xml:space="preserve">Unrealized</t>
  </si>
  <si>
    <t xml:space="preserve">Realized</t>
  </si>
  <si>
    <t xml:space="preserve">Infinity Adj</t>
  </si>
  <si>
    <t xml:space="preserve">ST Gas Cent 2 Rho</t>
  </si>
  <si>
    <t xml:space="preserve">Rho &amp; Drift for Int. Rate Book - 2-98</t>
  </si>
  <si>
    <t xml:space="preserve">ST Gas Cent 2 Drift</t>
  </si>
  <si>
    <t xml:space="preserve">Rho &amp; Drift for Int. Rate Book - 3-98</t>
  </si>
  <si>
    <t xml:space="preserve">Rho &amp; Drift for Int. Rate Book - 4-98</t>
  </si>
  <si>
    <t xml:space="preserve">ST Gas Texas Rho</t>
  </si>
  <si>
    <t xml:space="preserve">Rho &amp; Drift for Int. Rate Book - 5-98</t>
  </si>
  <si>
    <t xml:space="preserve">ST Gas Texas Drift</t>
  </si>
  <si>
    <t xml:space="preserve">Rho &amp; Drift for Int. Rate Book - 6-98</t>
  </si>
  <si>
    <t xml:space="preserve">ST Gas West Rho</t>
  </si>
  <si>
    <t xml:space="preserve">Rho &amp; Drift for Int. Rate Book - 7-98</t>
  </si>
  <si>
    <t xml:space="preserve">ST Gas West Drift</t>
  </si>
  <si>
    <t xml:space="preserve">Rho &amp; Drift for Int. Rate Book - 8-98</t>
  </si>
  <si>
    <t xml:space="preserve">Rho &amp; Drift for Int. Rate Book - 9-98</t>
  </si>
  <si>
    <t xml:space="preserve">ST Gas East Rho</t>
  </si>
  <si>
    <t xml:space="preserve">Rho &amp; Drift for Int. Rate Book - 10-98</t>
  </si>
  <si>
    <t xml:space="preserve">ST Gas East Drift</t>
  </si>
  <si>
    <t xml:space="preserve">Rho &amp; Drift for Int. Rate Book - 11-98</t>
  </si>
  <si>
    <t xml:space="preserve">Rho &amp; Drift for Int. Rate Book - 12-98</t>
  </si>
  <si>
    <t xml:space="preserve">Transport Rho</t>
  </si>
  <si>
    <t xml:space="preserve">Rho &amp; Drift for Int. Rate Book - 1-99</t>
  </si>
  <si>
    <t xml:space="preserve">Transport Drift</t>
  </si>
  <si>
    <t xml:space="preserve">Rho &amp; Drift for Int. Rate Book - 2-99</t>
  </si>
  <si>
    <t xml:space="preserve">Rho &amp; Drift for Int. Rate Book - 3-99</t>
  </si>
  <si>
    <t xml:space="preserve">Gas Assets Rho</t>
  </si>
  <si>
    <t xml:space="preserve">Rho &amp; Drift for Int. Rate Book - 4-99</t>
  </si>
  <si>
    <t xml:space="preserve">Gas Assets Drift</t>
  </si>
  <si>
    <t xml:space="preserve">Rho &amp; Drift for Int. Rate Book - 5-99</t>
  </si>
  <si>
    <t xml:space="preserve">Rho &amp; Drift for Int. Rate Book - 6-99</t>
  </si>
  <si>
    <t xml:space="preserve">Enron Power Rho</t>
  </si>
  <si>
    <t xml:space="preserve">Rho &amp; Drift for Int. Rate Book - 7-99</t>
  </si>
  <si>
    <t xml:space="preserve">Enron Power Drift</t>
  </si>
  <si>
    <t xml:space="preserve">Rho &amp; Drift for Int. Rate Book - 8-99</t>
  </si>
  <si>
    <t xml:space="preserve">Rho &amp; Drift for Int. Rate Book - 9-99</t>
  </si>
  <si>
    <t xml:space="preserve">Canada Power Rho</t>
  </si>
  <si>
    <t xml:space="preserve">Rho &amp; Drift for Int. Rate Book - 10-99</t>
  </si>
  <si>
    <t xml:space="preserve">Canada Power Drift</t>
  </si>
  <si>
    <t xml:space="preserve">Rho &amp; Drift for Int. Rate Book - 11-99</t>
  </si>
  <si>
    <t xml:space="preserve">Rho &amp; Drift for Int. Rate Book - 12-99</t>
  </si>
  <si>
    <t xml:space="preserve">Storage Rho</t>
  </si>
  <si>
    <t xml:space="preserve">Rho &amp; Drift for Int. Rate Book - 01-00</t>
  </si>
  <si>
    <t xml:space="preserve">Storage Drift</t>
  </si>
  <si>
    <t xml:space="preserve">Rho &amp; Drift for Int. Rate Book - 02-00</t>
  </si>
  <si>
    <t xml:space="preserve">Rho &amp; Drift for Int. Rate Book - 03-00</t>
  </si>
  <si>
    <t xml:space="preserve">TOTAL ENA</t>
  </si>
  <si>
    <t xml:space="preserve">Rho &amp; Drift for Int. Rate Book - 04-00</t>
  </si>
  <si>
    <t xml:space="preserve">Rho &amp; Drift for Int. Rate Book - 05-00</t>
  </si>
  <si>
    <t xml:space="preserve">NGL Price Rho</t>
  </si>
  <si>
    <t xml:space="preserve">Rho &amp; Drift for Int. Rate Book - 06-00</t>
  </si>
  <si>
    <t xml:space="preserve">NGL Price Drift</t>
  </si>
  <si>
    <t xml:space="preserve">Rho &amp; Drift for Int. Rate Book - 07-00</t>
  </si>
  <si>
    <t xml:space="preserve">Rho &amp; Drift for Int. Rate Book - 08-00</t>
  </si>
  <si>
    <t xml:space="preserve">Interest Rho</t>
  </si>
  <si>
    <t xml:space="preserve">Rho &amp; Drift for Int. Rate Book - 09-00</t>
  </si>
  <si>
    <t xml:space="preserve">Interest Drift</t>
  </si>
  <si>
    <t xml:space="preserve">Rho &amp; Drift for Int. Rate Book - 10-00</t>
  </si>
  <si>
    <t xml:space="preserve">Rho &amp; Drift for Int. Rate Book - 11-00</t>
  </si>
  <si>
    <t xml:space="preserve">Resid Oil Price Rho</t>
  </si>
  <si>
    <t xml:space="preserve">Rho &amp; Drift for Int. Rate Book - 12-00</t>
  </si>
  <si>
    <t xml:space="preserve">Resid Oil Price Drift</t>
  </si>
  <si>
    <t xml:space="preserve">Rho &amp; Drift for Int. Rate Book - 01-01</t>
  </si>
  <si>
    <t xml:space="preserve">Rho &amp; Drift for Int. Rate Book - 02-01</t>
  </si>
  <si>
    <t xml:space="preserve">Refined Products Rho</t>
  </si>
  <si>
    <t xml:space="preserve">Rho &amp; Drift for Int. Rate Book - 03-01</t>
  </si>
  <si>
    <t xml:space="preserve">Refined Products Drift</t>
  </si>
  <si>
    <t xml:space="preserve">Rho &amp; Drift for Int. Rate Book - 04-01</t>
  </si>
  <si>
    <t xml:space="preserve">Rho &amp; Drift for Int. Rate Book - 05-01</t>
  </si>
  <si>
    <t xml:space="preserve">Rho &amp; Drift for Int. Rate Book - 06-01</t>
  </si>
  <si>
    <t xml:space="preserve">Oil Price Rho</t>
  </si>
  <si>
    <t xml:space="preserve">Rho &amp; Drift for Int. Rate Book - 07-01</t>
  </si>
  <si>
    <t xml:space="preserve">Oil Price Drift</t>
  </si>
  <si>
    <t xml:space="preserve">Rho &amp; Drift for Int. Rate Book - 08-01</t>
  </si>
  <si>
    <t xml:space="preserve">Rho &amp; Drift for Int. Rate Book - 09-01</t>
  </si>
  <si>
    <t xml:space="preserve">For. Curr.Rho</t>
  </si>
  <si>
    <t xml:space="preserve">For. Curr.Drift</t>
  </si>
  <si>
    <t xml:space="preserve">Plastics Rho</t>
  </si>
  <si>
    <t xml:space="preserve">Plastics Drift</t>
  </si>
  <si>
    <t xml:space="preserve">Oil Basis Rho</t>
  </si>
  <si>
    <t xml:space="preserve">Oil Basis Drift</t>
  </si>
  <si>
    <t xml:space="preserve">Weather Rho</t>
  </si>
  <si>
    <t xml:space="preserve">Coal &amp; Weather Rho</t>
  </si>
  <si>
    <t xml:space="preserve">Weather Drift</t>
  </si>
  <si>
    <t xml:space="preserve">Coal &amp; Weather Drift</t>
  </si>
  <si>
    <t xml:space="preserve">Coal &amp; Freight Rho</t>
  </si>
  <si>
    <t xml:space="preserve">Freight Rho</t>
  </si>
  <si>
    <t xml:space="preserve">Coal &amp; Freight Drift</t>
  </si>
  <si>
    <t xml:space="preserve">Freight Drift</t>
  </si>
  <si>
    <t xml:space="preserve">TOTAL EGM</t>
  </si>
  <si>
    <t xml:space="preserve">Steel Rho</t>
  </si>
  <si>
    <t xml:space="preserve">Steel Drift</t>
  </si>
  <si>
    <t xml:space="preserve">Paper &amp; Lumber Rho</t>
  </si>
  <si>
    <t xml:space="preserve">Paper &amp; Lumber Drift</t>
  </si>
  <si>
    <t xml:space="preserve">TOTAL EIM</t>
  </si>
  <si>
    <t xml:space="preserve">Advertising Rho</t>
  </si>
  <si>
    <t xml:space="preserve">Advertising Drift</t>
  </si>
  <si>
    <t xml:space="preserve">Bandwidth Rho</t>
  </si>
  <si>
    <t xml:space="preserve">Bandwidth Drift</t>
  </si>
  <si>
    <t xml:space="preserve">TOTAL EBS</t>
  </si>
  <si>
    <t xml:space="preserve">EES Rho</t>
  </si>
  <si>
    <t xml:space="preserve">EES Drift</t>
  </si>
  <si>
    <t xml:space="preserve">TOTAL EES</t>
  </si>
  <si>
    <t xml:space="preserve">Total Portfolio Return w/o Rate Book</t>
  </si>
  <si>
    <t xml:space="preserve">MTD Rho excluding Int Rate</t>
  </si>
  <si>
    <t xml:space="preserve">Daily Rho Change w/o Int Rate</t>
  </si>
  <si>
    <t xml:space="preserve">MTD Drift excluding Int Rate</t>
  </si>
  <si>
    <t xml:space="preserve">Daily Drift Change w/o Int Rate</t>
  </si>
  <si>
    <t xml:space="preserve">MTD Total</t>
  </si>
  <si>
    <t xml:space="preserve">Daily Total</t>
  </si>
  <si>
    <t xml:space="preserve">Total Portfolio Return w/ Rate book</t>
  </si>
  <si>
    <t xml:space="preserve">MTD Rho including Int Rate</t>
  </si>
  <si>
    <t xml:space="preserve">Daily Rho Change with Int Rate</t>
  </si>
  <si>
    <t xml:space="preserve">MTD Drift including Int Rate</t>
  </si>
  <si>
    <t xml:space="preserve">Daily Drift Change with Int Rate</t>
  </si>
</sst>
</file>

<file path=xl/styles.xml><?xml version="1.0" encoding="utf-8"?>
<styleSheet xmlns="http://schemas.openxmlformats.org/spreadsheetml/2006/main">
  <numFmts count="48">
    <numFmt numFmtId="164" formatCode="General"/>
    <numFmt numFmtId="165" formatCode="#,##0.0_);[RED]\(#,##0.0\)"/>
    <numFmt numFmtId="166" formatCode="[$-409]#,##0.00_);[RED]\(#,##0.00\)"/>
    <numFmt numFmtId="167" formatCode="#,##0.000_);[RED]\(#,##0.000\)"/>
    <numFmt numFmtId="168" formatCode="#,##0.0000_);[RED]\(#,##0.0000\)"/>
    <numFmt numFmtId="169" formatCode="#,##0.00000000_);[RED]\(#,##0.00000000\)"/>
    <numFmt numFmtId="170" formatCode="0"/>
    <numFmt numFmtId="171" formatCode="\$#,##0_);[RED]&quot;($&quot;#,##0\)"/>
    <numFmt numFmtId="172" formatCode="yyyy\-mmm\-dd"/>
    <numFmt numFmtId="173" formatCode="yyyy\-mmm"/>
    <numFmt numFmtId="174" formatCode="yy\-mm\-dd"/>
    <numFmt numFmtId="175" formatCode="yyyy"/>
    <numFmt numFmtId="176" formatCode="_ \\* #,##0.00_ ;_ \\* &quot;\\\\\-&quot;#,##0.00_ ;_ \\* \-??_ ;_ @_ "/>
    <numFmt numFmtId="177" formatCode="yy&quot;\\\-&quot;mm&quot;\\\-&quot;dd&quot;\\\\ &quot;h:mm"/>
    <numFmt numFmtId="178" formatCode="#&quot;\\\\ &quot;??/??"/>
    <numFmt numFmtId="179" formatCode="0.0%\ ;[RED]\(0.0%\)"/>
    <numFmt numFmtId="180" formatCode="0.00%\ ;[RED]\(0.00%\)"/>
    <numFmt numFmtId="181" formatCode="0.0000%"/>
    <numFmt numFmtId="182" formatCode="#,##0_);\(#,##0\);\-"/>
    <numFmt numFmtId="183" formatCode="[$-409]h:mm"/>
    <numFmt numFmtId="184" formatCode="[$-409]h:mm:ss"/>
    <numFmt numFmtId="185" formatCode="[$-409]#,##0_);\(#,##0\)"/>
    <numFmt numFmtId="186" formatCode="#,##0"/>
    <numFmt numFmtId="187" formatCode="#,##0.0000"/>
    <numFmt numFmtId="188" formatCode="#,##0_);[RED]\(#,##0\);;"/>
    <numFmt numFmtId="189" formatCode="[$-409]#,##0_);[RED]\(#,##0\)"/>
    <numFmt numFmtId="190" formatCode="_(* #,##0.00_);_(* \(#,##0.00\);_(* \-??_);_(@_)"/>
    <numFmt numFmtId="191" formatCode="\$#,##0_);&quot;($&quot;#,##0\)"/>
    <numFmt numFmtId="192" formatCode=";;;"/>
    <numFmt numFmtId="193" formatCode="&quot;As of &quot;mmmm\ d&quot;, &quot;yyyy"/>
    <numFmt numFmtId="194" formatCode="#,##0.0_);\(#,##0.0\)"/>
    <numFmt numFmtId="195" formatCode="mmm\-dd&quot;   &quot;h:mm\ AM/PM"/>
    <numFmt numFmtId="196" formatCode="mmdd"/>
    <numFmt numFmtId="197" formatCode="mmm"/>
    <numFmt numFmtId="198" formatCode="[$-409]m/d/yyyy"/>
    <numFmt numFmtId="199" formatCode="mm/dd/yy"/>
    <numFmt numFmtId="200" formatCode="\$#,##0.0_);[RED]&quot;($&quot;#,##0.0\)"/>
    <numFmt numFmtId="201" formatCode="mm"/>
    <numFmt numFmtId="202" formatCode="_(\$* #,##0.00_);_(\$* \(#,##0.00\);_(\$* \-??_);_(@_)"/>
    <numFmt numFmtId="203" formatCode="_(* #,##0.000_);_(* \(#,##0.000\);_(* \-??_);_(@_)"/>
    <numFmt numFmtId="204" formatCode="_(* #,##0_);_(* \(#,##0\);_(* \-??_);_(@_)"/>
    <numFmt numFmtId="205" formatCode="\$#,##0.000_);&quot;($&quot;#,##0.000\)"/>
    <numFmt numFmtId="206" formatCode="0.00"/>
    <numFmt numFmtId="207" formatCode="dd\-mmm\-yy_)"/>
    <numFmt numFmtId="208" formatCode="0%"/>
    <numFmt numFmtId="209" formatCode="#,##0.0000000000000000_);\(#,##0.0000000000000000\)"/>
    <numFmt numFmtId="210" formatCode="[$-409]d\-mmm\-yy"/>
    <numFmt numFmtId="211" formatCode="0.00%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Times New Roman"/>
      <family val="1"/>
    </font>
    <font>
      <i val="true"/>
      <sz val="9"/>
      <name val="Times New Roman"/>
      <family val="1"/>
    </font>
    <font>
      <sz val="11"/>
      <name val="??"/>
      <family val="3"/>
      <charset val="129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12"/>
      <name val="Times New Roman"/>
      <family val="1"/>
    </font>
    <font>
      <sz val="14"/>
      <name val="Times New Roman"/>
      <family val="1"/>
    </font>
    <font>
      <sz val="16"/>
      <name val="Times New Roman"/>
      <family val="1"/>
    </font>
    <font>
      <i val="true"/>
      <sz val="10"/>
      <color rgb="FF0000FF"/>
      <name val="Times New Roman"/>
      <family val="1"/>
    </font>
    <font>
      <sz val="10"/>
      <name val="Times New Roman"/>
      <family val="0"/>
    </font>
    <font>
      <sz val="10"/>
      <color rgb="FFFF0000"/>
      <name val="Times New Roman"/>
      <family val="1"/>
    </font>
    <font>
      <i val="true"/>
      <sz val="9"/>
      <color rgb="FF339933"/>
      <name val="Times New Roman"/>
      <family val="1"/>
    </font>
    <font>
      <b val="true"/>
      <sz val="10"/>
      <name val="Times New Roman"/>
      <family val="1"/>
    </font>
    <font>
      <sz val="10"/>
      <color rgb="FF808080"/>
      <name val="Times New Roman"/>
      <family val="1"/>
    </font>
    <font>
      <sz val="8"/>
      <name val="Arial"/>
      <family val="2"/>
    </font>
    <font>
      <sz val="8"/>
      <name val="Arial"/>
      <family val="0"/>
    </font>
    <font>
      <sz val="8"/>
      <color rgb="FF0000FF"/>
      <name val="Arial"/>
      <family val="2"/>
    </font>
    <font>
      <b val="true"/>
      <sz val="10"/>
      <color rgb="FF000000"/>
      <name val="Times New Roman"/>
      <family val="1"/>
    </font>
    <font>
      <b val="true"/>
      <sz val="12"/>
      <name val="Times New Roman"/>
      <family val="1"/>
    </font>
    <font>
      <b val="true"/>
      <sz val="12"/>
      <name val="Times New Roman"/>
      <family val="0"/>
    </font>
    <font>
      <b val="true"/>
      <sz val="14"/>
      <name val="Times New Roman"/>
      <family val="1"/>
    </font>
    <font>
      <b val="true"/>
      <sz val="12"/>
      <color rgb="FF000000"/>
      <name val="Times New Roman"/>
      <family val="0"/>
    </font>
    <font>
      <sz val="12"/>
      <color rgb="FF0000FF"/>
      <name val="Times New Roman"/>
      <family val="1"/>
    </font>
    <font>
      <b val="true"/>
      <sz val="12"/>
      <color rgb="FFFFFF00"/>
      <name val="Times New Roman"/>
      <family val="1"/>
    </font>
    <font>
      <sz val="12"/>
      <color rgb="FFFF0000"/>
      <name val="Times New Roman"/>
      <family val="1"/>
    </font>
    <font>
      <sz val="10"/>
      <color rgb="FFFFFFFF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u val="single"/>
      <sz val="12"/>
      <name val="Times New Roman"/>
      <family val="1"/>
    </font>
    <font>
      <sz val="9"/>
      <name val="Times New Roman"/>
      <family val="1"/>
    </font>
    <font>
      <sz val="14"/>
      <color rgb="FF0000FF"/>
      <name val="Times New Roman"/>
      <family val="1"/>
    </font>
    <font>
      <sz val="12"/>
      <color rgb="FF000000"/>
      <name val="Times New Roman"/>
      <family val="1"/>
    </font>
    <font>
      <sz val="8"/>
      <color rgb="FF000000"/>
      <name val="Tahoma"/>
      <family val="0"/>
    </font>
    <font>
      <sz val="12"/>
      <color rgb="FF000000"/>
      <name val="Tahoma"/>
      <family val="2"/>
    </font>
    <font>
      <sz val="16"/>
      <color rgb="FF000000"/>
      <name val="Tahoma"/>
      <family val="2"/>
    </font>
    <font>
      <sz val="12"/>
      <color rgb="FF00FF00"/>
      <name val="Times New Roman"/>
      <family val="1"/>
    </font>
    <font>
      <sz val="10"/>
      <color rgb="FF00FF00"/>
      <name val="Times New Roman"/>
      <family val="1"/>
    </font>
    <font>
      <u val="single"/>
      <sz val="10"/>
      <name val="Arial"/>
      <family val="0"/>
    </font>
    <font>
      <b val="true"/>
      <i val="true"/>
      <sz val="12"/>
      <name val="Times New Roman"/>
      <family val="0"/>
    </font>
    <font>
      <i val="true"/>
      <sz val="12"/>
      <name val="Times New Roman"/>
      <family val="0"/>
    </font>
    <font>
      <sz val="12"/>
      <name val="Times New Roman"/>
      <family val="0"/>
    </font>
    <font>
      <sz val="11"/>
      <name val="Times New Roman"/>
      <family val="1"/>
    </font>
    <font>
      <b val="true"/>
      <sz val="11"/>
      <name val="Times New Roman"/>
      <family val="0"/>
    </font>
    <font>
      <b val="true"/>
      <sz val="12"/>
      <name val="Arial"/>
      <family val="0"/>
    </font>
    <font>
      <b val="true"/>
      <sz val="8"/>
      <color rgb="FF000000"/>
      <name val="Tahoma"/>
      <family val="0"/>
    </font>
  </fonts>
  <fills count="21">
    <fill>
      <patternFill patternType="none"/>
    </fill>
    <fill>
      <patternFill patternType="gray125"/>
    </fill>
    <fill>
      <patternFill patternType="solid">
        <fgColor rgb="FF663300"/>
        <bgColor rgb="FF333300"/>
      </patternFill>
    </fill>
    <fill>
      <patternFill patternType="solid">
        <fgColor rgb="FFFFFF8F"/>
        <bgColor rgb="FFFFFF99"/>
      </patternFill>
    </fill>
    <fill>
      <patternFill patternType="solid">
        <fgColor rgb="FFC0C0C0"/>
        <bgColor rgb="FFC0C0FF"/>
      </patternFill>
    </fill>
    <fill>
      <patternFill patternType="solid">
        <fgColor rgb="FF003300"/>
        <bgColor rgb="FF333300"/>
      </patternFill>
    </fill>
    <fill>
      <patternFill patternType="solid">
        <fgColor rgb="FFC0C0FF"/>
        <bgColor rgb="FFA6CAF0"/>
      </patternFill>
    </fill>
    <fill>
      <patternFill patternType="solid">
        <fgColor rgb="FF99BF99"/>
        <bgColor rgb="FFC0C0C0"/>
      </patternFill>
    </fill>
    <fill>
      <patternFill patternType="solid">
        <fgColor rgb="FF00FF00"/>
        <bgColor rgb="FF33CCCC"/>
      </patternFill>
    </fill>
    <fill>
      <patternFill patternType="solid">
        <fgColor rgb="FFFF0000"/>
        <bgColor rgb="FF800000"/>
      </patternFill>
    </fill>
    <fill>
      <patternFill patternType="solid">
        <fgColor rgb="FF333300"/>
        <bgColor rgb="FF333333"/>
      </patternFill>
    </fill>
    <fill>
      <patternFill patternType="solid">
        <fgColor rgb="FFCCFFCC"/>
        <bgColor rgb="FFE3E3E3"/>
      </patternFill>
    </fill>
    <fill>
      <patternFill patternType="solid">
        <fgColor rgb="FFFFFF99"/>
        <bgColor rgb="FFFFFF8F"/>
      </patternFill>
    </fill>
    <fill>
      <patternFill patternType="solid">
        <fgColor rgb="FFFFFFC0"/>
        <bgColor rgb="FFFFFF99"/>
      </patternFill>
    </fill>
    <fill>
      <patternFill patternType="solid">
        <fgColor rgb="FFA6CAF0"/>
        <bgColor rgb="FFC0C0FF"/>
      </patternFill>
    </fill>
    <fill>
      <patternFill patternType="solid">
        <fgColor rgb="FFFFFFFF"/>
        <bgColor rgb="FFFFFFC0"/>
      </patternFill>
    </fill>
    <fill>
      <patternFill patternType="solid">
        <fgColor rgb="FFCC9CCC"/>
        <bgColor rgb="FFFF99CC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E3E3E3"/>
      </patternFill>
    </fill>
    <fill>
      <patternFill patternType="solid">
        <fgColor rgb="FFE3E3E3"/>
        <bgColor rgb="FFDFDFD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>
        <color rgb="FF0000FF"/>
      </left>
      <right/>
      <top style="thick">
        <color rgb="FF0000FF"/>
      </top>
      <bottom/>
      <diagonal/>
    </border>
    <border diagonalUp="false" diagonalDown="false">
      <left/>
      <right/>
      <top style="thick">
        <color rgb="FF0000FF"/>
      </top>
      <bottom/>
      <diagonal/>
    </border>
    <border diagonalUp="false" diagonalDown="false">
      <left/>
      <right style="thick">
        <color rgb="FF0000FF"/>
      </right>
      <top style="thick">
        <color rgb="FF0000FF"/>
      </top>
      <bottom/>
      <diagonal/>
    </border>
    <border diagonalUp="false" diagonalDown="false">
      <left style="thick">
        <color rgb="FF0000FF"/>
      </left>
      <right style="thick">
        <color rgb="FF0000FF"/>
      </right>
      <top style="thick">
        <color rgb="FF0000FF"/>
      </top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ck">
        <color rgb="FF0000FF"/>
      </left>
      <right/>
      <top/>
      <bottom/>
      <diagonal/>
    </border>
    <border diagonalUp="false" diagonalDown="false">
      <left/>
      <right style="thick">
        <color rgb="FF0000FF"/>
      </right>
      <top/>
      <bottom/>
      <diagonal/>
    </border>
    <border diagonalUp="false" diagonalDown="false">
      <left style="thick">
        <color rgb="FF0000FF"/>
      </left>
      <right style="thick">
        <color rgb="FF0000FF"/>
      </right>
      <top/>
      <bottom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ck">
        <color rgb="FF0000FF"/>
      </right>
      <top/>
      <bottom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ck">
        <color rgb="FF0000FF"/>
      </left>
      <right/>
      <top/>
      <bottom style="thick">
        <color rgb="FF0000FF"/>
      </bottom>
      <diagonal/>
    </border>
    <border diagonalUp="false" diagonalDown="false">
      <left/>
      <right style="thick">
        <color rgb="FF0000FF"/>
      </right>
      <top/>
      <bottom style="thick">
        <color rgb="FF0000FF"/>
      </bottom>
      <diagonal/>
    </border>
    <border diagonalUp="false" diagonalDown="false">
      <left/>
      <right/>
      <top/>
      <bottom style="thick">
        <color rgb="FF0000FF"/>
      </bottom>
      <diagonal/>
    </border>
    <border diagonalUp="false" diagonalDown="false">
      <left style="thick">
        <color rgb="FF0000FF"/>
      </left>
      <right style="thick">
        <color rgb="FF0000FF"/>
      </right>
      <top/>
      <bottom style="thick">
        <color rgb="FF0000FF"/>
      </bottom>
      <diagonal/>
    </border>
    <border diagonalUp="false" diagonalDown="false">
      <left/>
      <right/>
      <top style="thin"/>
      <bottom style="thick">
        <color rgb="FF0000FF"/>
      </bottom>
      <diagonal/>
    </border>
    <border diagonalUp="false" diagonalDown="false">
      <left/>
      <right style="thick">
        <color rgb="FF0000FF"/>
      </right>
      <top style="thin"/>
      <bottom style="thick">
        <color rgb="FF0000FF"/>
      </bottom>
      <diagonal/>
    </border>
    <border diagonalUp="false" diagonalDown="false">
      <left style="thick">
        <color rgb="FF0000FF"/>
      </left>
      <right style="thick">
        <color rgb="FF0000FF"/>
      </right>
      <top style="thin"/>
      <bottom style="thick">
        <color rgb="FF0000FF"/>
      </bottom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/>
      <bottom style="medium">
        <color rgb="FF0000FF"/>
      </bottom>
      <diagonal/>
    </border>
  </borders>
  <cellStyleXfs count="8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0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left" vertical="top" textRotation="0" wrapText="false" indent="0" shrinkToFit="false"/>
    </xf>
    <xf numFmtId="164" fontId="0" fillId="0" borderId="1" applyFont="true" applyBorder="tru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7" fillId="3" borderId="0" applyFont="true" applyBorder="false" applyAlignment="false" applyProtection="true">
      <protection locked="false" hidden="false"/>
    </xf>
    <xf numFmtId="176" fontId="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applyFont="true" applyBorder="false" applyAlignment="false" applyProtection="false"/>
    <xf numFmtId="164" fontId="0" fillId="4" borderId="0" applyFont="true" applyBorder="false" applyAlignment="false" applyProtection="false"/>
    <xf numFmtId="164" fontId="9" fillId="0" borderId="0" applyFont="true" applyBorder="false" applyAlignment="false" applyProtection="false"/>
    <xf numFmtId="177" fontId="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2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0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14" fillId="0" borderId="0" applyFont="true" applyBorder="false" applyAlignment="false" applyProtection="false"/>
    <xf numFmtId="178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0" fillId="10" borderId="0" applyFont="true" applyBorder="false" applyAlignment="false" applyProtection="false"/>
    <xf numFmtId="182" fontId="17" fillId="11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0" borderId="3" applyFont="true" applyBorder="true" applyAlignment="false" applyProtection="true">
      <protection locked="true" hidden="false"/>
    </xf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18" fillId="0" borderId="0" applyFont="true" applyBorder="false" applyAlignment="true" applyProtection="false">
      <alignment horizontal="general" vertical="top" textRotation="0" wrapText="true" indent="0" shrinkToFit="false"/>
    </xf>
    <xf numFmtId="164" fontId="0" fillId="0" borderId="4" applyFont="true" applyBorder="true" applyAlignment="false" applyProtection="true">
      <protection locked="true" hidden="false"/>
    </xf>
    <xf numFmtId="164" fontId="19" fillId="0" borderId="0" applyFont="true" applyBorder="false" applyAlignment="false" applyProtection="false"/>
    <xf numFmtId="164" fontId="20" fillId="12" borderId="0" applyFont="true" applyBorder="false" applyAlignment="false" applyProtection="false"/>
    <xf numFmtId="18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2" fillId="0" borderId="2" applyFont="true" applyBorder="tru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false" applyProtection="false"/>
    <xf numFmtId="164" fontId="23" fillId="8" borderId="0" applyFont="true" applyBorder="false" applyAlignment="false" applyProtection="false"/>
    <xf numFmtId="164" fontId="0" fillId="0" borderId="0" applyFont="true" applyBorder="false" applyAlignment="true" applyProtection="false">
      <alignment horizontal="general" vertical="top" textRotation="0" wrapText="true" indent="0" shrinkToFit="false"/>
    </xf>
    <xf numFmtId="187" fontId="0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right" vertical="top" textRotation="0" wrapText="false" indent="0" shrinkToFit="false"/>
    </xf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</cellStyleXfs>
  <cellXfs count="4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14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1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1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1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1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1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1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6" fillId="1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1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4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14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1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1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14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1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24" fillId="1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13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1" fillId="1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0" xfId="5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1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5" fontId="2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4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1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1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0" fillId="18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11" fillId="1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1" fillId="1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7" fontId="32" fillId="14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31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31" fillId="1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8" fontId="32" fillId="14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1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0" fillId="1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1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4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13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24" fillId="1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11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" fillId="1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11" fillId="1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8" fillId="13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1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1" fillId="1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13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3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11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11" fillId="1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91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3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03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8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1" fillId="1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8" fillId="1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1" fillId="1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11" fillId="1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1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1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1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1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12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1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12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1" fillId="19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11" fillId="1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8" fillId="0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8" fillId="1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1" fillId="1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1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5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1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8" fillId="1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8" fillId="1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8" fillId="1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8" fillId="1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1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1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5" fillId="1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6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11" fillId="1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7" fillId="2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4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4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7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8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1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9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7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11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4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1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1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1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24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24" fillId="0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4" fillId="0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24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24" fillId="0" borderId="1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4" fillId="0" borderId="2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1" fontId="2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7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7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4" fillId="0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4" fillId="0" borderId="2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1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11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1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11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34" fillId="0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10" fontId="11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11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34" fillId="0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34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7" fillId="2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5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1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3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34" fillId="0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5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5" fontId="11" fillId="0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5" fontId="1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5" fontId="1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1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11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4" fillId="4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1" fillId="4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4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4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4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4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1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1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1" fontId="24" fillId="4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4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1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1" fontId="1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5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1" fontId="1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5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1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15" fillId="0" borderId="0" xfId="5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1dp" xfId="20"/>
    <cellStyle name="2dp" xfId="21"/>
    <cellStyle name="3dp" xfId="22"/>
    <cellStyle name="4dp" xfId="23"/>
    <cellStyle name="8dp" xfId="24"/>
    <cellStyle name="a/c" xfId="25"/>
    <cellStyle name="Borders" xfId="26"/>
    <cellStyle name="Changed" xfId="27"/>
    <cellStyle name="Check" xfId="28"/>
    <cellStyle name="Colourless" xfId="29"/>
    <cellStyle name="Date" xfId="30"/>
    <cellStyle name="Date-day" xfId="31"/>
    <cellStyle name="Date-month" xfId="32"/>
    <cellStyle name="Date-short" xfId="33"/>
    <cellStyle name="Date-year" xfId="34"/>
    <cellStyle name="Day" xfId="35"/>
    <cellStyle name="Entry" xfId="36"/>
    <cellStyle name="Fixed" xfId="37"/>
    <cellStyle name="Gas" xfId="38"/>
    <cellStyle name="Grey" xfId="39"/>
    <cellStyle name="HEADER" xfId="40"/>
    <cellStyle name="Heading 1" xfId="41"/>
    <cellStyle name="Heading2" xfId="42"/>
    <cellStyle name="HIGHLIGHT" xfId="43"/>
    <cellStyle name="Large12" xfId="44"/>
    <cellStyle name="Large14" xfId="45"/>
    <cellStyle name="Large16" xfId="46"/>
    <cellStyle name="Link in" xfId="47"/>
    <cellStyle name="Link out" xfId="48"/>
    <cellStyle name="MTD" xfId="49"/>
    <cellStyle name="New" xfId="50"/>
    <cellStyle name="Normal - Style1" xfId="51"/>
    <cellStyle name="Normal_Interest Recon" xfId="52"/>
    <cellStyle name="Normal_New Summary" xfId="53"/>
    <cellStyle name="Not_yet_active" xfId="54"/>
    <cellStyle name="Output" xfId="55"/>
    <cellStyle name="Outstanding" xfId="56"/>
    <cellStyle name="Percent1" xfId="57"/>
    <cellStyle name="Percent2" xfId="58"/>
    <cellStyle name="Percent4" xfId="59"/>
    <cellStyle name="Power" xfId="60"/>
    <cellStyle name="Quarters" xfId="61"/>
    <cellStyle name="SBZero" xfId="62"/>
    <cellStyle name="Shaded" xfId="63"/>
    <cellStyle name="sum" xfId="64"/>
    <cellStyle name="Time-minutes" xfId="65"/>
    <cellStyle name="Time-seconds" xfId="66"/>
    <cellStyle name="Title" xfId="67"/>
    <cellStyle name="total" xfId="68"/>
    <cellStyle name="Transportation" xfId="69"/>
    <cellStyle name="Unprot" xfId="70"/>
    <cellStyle name="Unprot$" xfId="71"/>
    <cellStyle name="Unprotect" xfId="72"/>
    <cellStyle name="USD_day_analysis" xfId="73"/>
    <cellStyle name="Warning 1" xfId="74"/>
    <cellStyle name="Wrapped" xfId="75"/>
    <cellStyle name="xrate" xfId="76"/>
    <cellStyle name="year" xfId="77"/>
    <cellStyle name="Zero suppress" xfId="78"/>
    <cellStyle name="zpatchnumbers" xfId="7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FF8F"/>
      <rgbColor rgb="FF3366FF"/>
      <rgbColor rgb="FF33CCCC"/>
      <rgbColor rgb="FF99CC00"/>
      <rgbColor rgb="FFFFCC00"/>
      <rgbColor rgb="FFFF9900"/>
      <rgbColor rgb="FFFF6600"/>
      <rgbColor rgb="FF666699"/>
      <rgbColor rgb="FF99BF99"/>
      <rgbColor rgb="FF003366"/>
      <rgbColor rgb="FF339933"/>
      <rgbColor rgb="FF003300"/>
      <rgbColor rgb="FF333300"/>
      <rgbColor rgb="FF66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externalLink" Target="externalLinks/externalLink11.xml"/><Relationship Id="rId16" Type="http://schemas.openxmlformats.org/officeDocument/2006/relationships/externalLink" Target="externalLinks/externalLink12.xml"/><Relationship Id="rId17" Type="http://schemas.openxmlformats.org/officeDocument/2006/relationships/externalLink" Target="externalLinks/externalLink13.xml"/><Relationship Id="rId18" Type="http://schemas.openxmlformats.org/officeDocument/2006/relationships/externalLink" Target="externalLinks/externalLink14.xml"/><Relationship Id="rId19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6.xml"/><Relationship Id="rId21" Type="http://schemas.openxmlformats.org/officeDocument/2006/relationships/externalLink" Target="externalLinks/externalLink17.xml"/><Relationship Id="rId22" Type="http://schemas.openxmlformats.org/officeDocument/2006/relationships/externalLink" Target="externalLinks/externalLink18.xml"/><Relationship Id="rId23" Type="http://schemas.openxmlformats.org/officeDocument/2006/relationships/externalLink" Target="externalLinks/externalLink19.xml"/><Relationship Id="rId24" Type="http://schemas.openxmlformats.org/officeDocument/2006/relationships/externalLink" Target="externalLinks/externalLink20.xml"/><Relationship Id="rId25" Type="http://schemas.openxmlformats.org/officeDocument/2006/relationships/externalLink" Target="externalLinks/externalLink21.xml"/><Relationship Id="rId26" Type="http://schemas.openxmlformats.org/officeDocument/2006/relationships/externalLink" Target="externalLinks/externalLink22.xml"/><Relationship Id="rId27" Type="http://schemas.openxmlformats.org/officeDocument/2006/relationships/externalLink" Target="externalLinks/externalLink23.xml"/><Relationship Id="rId28" Type="http://schemas.openxmlformats.org/officeDocument/2006/relationships/externalLink" Target="externalLinks/externalLink24.xml"/><Relationship Id="rId29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6.xml"/><Relationship Id="rId31" Type="http://schemas.openxmlformats.org/officeDocument/2006/relationships/externalLink" Target="externalLinks/externalLink27.xml"/><Relationship Id="rId32" Type="http://schemas.openxmlformats.org/officeDocument/2006/relationships/externalLink" Target="externalLinks/externalLink28.xml"/><Relationship Id="rId33" Type="http://schemas.openxmlformats.org/officeDocument/2006/relationships/externalLink" Target="externalLinks/externalLink29.xml"/><Relationship Id="rId34" Type="http://schemas.openxmlformats.org/officeDocument/2006/relationships/externalLink" Target="externalLinks/externalLink30.xml"/><Relationship Id="rId35" Type="http://schemas.openxmlformats.org/officeDocument/2006/relationships/externalLink" Target="externalLinks/externalLink31.xml"/><Relationship Id="rId36" Type="http://schemas.openxmlformats.org/officeDocument/2006/relationships/externalLink" Target="externalLinks/externalLink32.xml"/><Relationship Id="rId37" Type="http://schemas.openxmlformats.org/officeDocument/2006/relationships/externalLink" Target="externalLinks/externalLink33.xml"/><Relationship Id="rId38" Type="http://schemas.openxmlformats.org/officeDocument/2006/relationships/externalLink" Target="externalLinks/externalLink34.xml"/><Relationship Id="rId39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6.xml"/><Relationship Id="rId41" Type="http://schemas.openxmlformats.org/officeDocument/2006/relationships/externalLink" Target="externalLinks/externalLink37.xml"/><Relationship Id="rId42" Type="http://schemas.openxmlformats.org/officeDocument/2006/relationships/externalLink" Target="externalLinks/externalLink38.xml"/><Relationship Id="rId43" Type="http://schemas.openxmlformats.org/officeDocument/2006/relationships/externalLink" Target="externalLinks/externalLink39.xml"/><Relationship Id="rId44" Type="http://schemas.openxmlformats.org/officeDocument/2006/relationships/externalLink" Target="externalLinks/externalLink40.xml"/><Relationship Id="rId45" Type="http://schemas.openxmlformats.org/officeDocument/2006/relationships/externalLink" Target="externalLinks/externalLink41.xml"/><Relationship Id="rId46" Type="http://schemas.openxmlformats.org/officeDocument/2006/relationships/externalLink" Target="externalLinks/externalLink42.xml"/><Relationship Id="rId47" Type="http://schemas.openxmlformats.org/officeDocument/2006/relationships/externalLink" Target="externalLinks/externalLink43.xml"/><Relationship Id="rId48" Type="http://schemas.openxmlformats.org/officeDocument/2006/relationships/externalLink" Target="externalLinks/externalLink44.xml"/><Relationship Id="rId49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6.xml"/><Relationship Id="rId51" Type="http://schemas.openxmlformats.org/officeDocument/2006/relationships/externalLink" Target="externalLinks/externalLink47.xml"/><Relationship Id="rId52" Type="http://schemas.openxmlformats.org/officeDocument/2006/relationships/externalLink" Target="externalLinks/externalLink48.xml"/><Relationship Id="rId53" Type="http://schemas.openxmlformats.org/officeDocument/2006/relationships/externalLink" Target="externalLinks/externalLink49.xml"/><Relationship Id="rId54" Type="http://schemas.openxmlformats.org/officeDocument/2006/relationships/externalLink" Target="externalLinks/externalLink50.xml"/><Relationship Id="rId55" Type="http://schemas.openxmlformats.org/officeDocument/2006/relationships/externalLink" Target="externalLinks/externalLink51.xml"/><Relationship Id="rId56" Type="http://schemas.openxmlformats.org/officeDocument/2006/relationships/externalLink" Target="externalLinks/externalLink52.xml"/><Relationship Id="rId57" Type="http://schemas.openxmlformats.org/officeDocument/2006/relationships/externalLink" Target="externalLinks/externalLink53.xml"/><Relationship Id="rId58" Type="http://schemas.openxmlformats.org/officeDocument/2006/relationships/externalLink" Target="externalLinks/externalLink54.xml"/><Relationship Id="rId59" Type="http://schemas.openxmlformats.org/officeDocument/2006/relationships/externalLink" Target="externalLinks/externalLink55.xml"/><Relationship Id="rId60" Type="http://schemas.openxmlformats.org/officeDocument/2006/relationships/externalLink" Target="externalLinks/externalLink56.xml"/><Relationship Id="rId61" Type="http://schemas.openxmlformats.org/officeDocument/2006/relationships/externalLink" Target="externalLinks/externalLink57.xml"/><Relationship Id="rId62" Type="http://schemas.openxmlformats.org/officeDocument/2006/relationships/externalLink" Target="externalLinks/externalLink58.xml"/><Relationship Id="rId63" Type="http://schemas.openxmlformats.org/officeDocument/2006/relationships/externalLink" Target="externalLinks/externalLink59.xml"/><Relationship Id="rId64" Type="http://schemas.openxmlformats.org/officeDocument/2006/relationships/externalLink" Target="externalLinks/externalLink60.xml"/><Relationship Id="rId65" Type="http://schemas.openxmlformats.org/officeDocument/2006/relationships/externalLink" Target="externalLinks/externalLink61.xml"/><Relationship Id="rId66" Type="http://schemas.openxmlformats.org/officeDocument/2006/relationships/externalLink" Target="externalLinks/externalLink62.xml"/><Relationship Id="rId67" Type="http://schemas.openxmlformats.org/officeDocument/2006/relationships/externalLink" Target="externalLinks/externalLink63.xml"/><Relationship Id="rId68" Type="http://schemas.openxmlformats.org/officeDocument/2006/relationships/externalLink" Target="externalLinks/externalLink64.xml"/><Relationship Id="rId69" Type="http://schemas.openxmlformats.org/officeDocument/2006/relationships/externalLink" Target="externalLinks/externalLink65.xml"/><Relationship Id="rId70" Type="http://schemas.openxmlformats.org/officeDocument/2006/relationships/externalLink" Target="externalLinks/externalLink66.xml"/><Relationship Id="rId71" Type="http://schemas.openxmlformats.org/officeDocument/2006/relationships/externalLink" Target="externalLinks/externalLink67.xml"/><Relationship Id="rId72" Type="http://schemas.openxmlformats.org/officeDocument/2006/relationships/externalLink" Target="externalLinks/externalLink68.xml"/><Relationship Id="rId73" Type="http://schemas.openxmlformats.org/officeDocument/2006/relationships/externalLink" Target="externalLinks/externalLink69.xml"/><Relationship Id="rId74" Type="http://schemas.openxmlformats.org/officeDocument/2006/relationships/externalLink" Target="externalLinks/externalLink70.xml"/><Relationship Id="rId75" Type="http://schemas.openxmlformats.org/officeDocument/2006/relationships/externalLink" Target="externalLinks/externalLink71.xml"/><Relationship Id="rId76" Type="http://schemas.openxmlformats.org/officeDocument/2006/relationships/externalLink" Target="externalLinks/externalLink72.xml"/><Relationship Id="rId77" Type="http://schemas.openxmlformats.org/officeDocument/2006/relationships/externalLink" Target="externalLinks/externalLink73.xml"/><Relationship Id="rId78" Type="http://schemas.openxmlformats.org/officeDocument/2006/relationships/externalLink" Target="externalLinks/externalLink74.xml"/><Relationship Id="rId79" Type="http://schemas.openxmlformats.org/officeDocument/2006/relationships/externalLink" Target="externalLinks/externalLink75.xml"/><Relationship Id="rId80" Type="http://schemas.openxmlformats.org/officeDocument/2006/relationships/externalLink" Target="externalLinks/externalLink76.xml"/><Relationship Id="rId81" Type="http://schemas.openxmlformats.org/officeDocument/2006/relationships/externalLink" Target="externalLinks/externalLink77.xml"/><Relationship Id="rId82" Type="http://schemas.openxmlformats.org/officeDocument/2006/relationships/externalLink" Target="externalLinks/externalLink78.xml"/><Relationship Id="rId83" Type="http://schemas.openxmlformats.org/officeDocument/2006/relationships/externalLink" Target="externalLinks/externalLink79.xml"/><Relationship Id="rId84" Type="http://schemas.openxmlformats.org/officeDocument/2006/relationships/externalLink" Target="externalLinks/externalLink80.xml"/><Relationship Id="rId85" Type="http://schemas.openxmlformats.org/officeDocument/2006/relationships/externalLink" Target="externalLinks/externalLink81.xml"/><Relationship Id="rId86" Type="http://schemas.openxmlformats.org/officeDocument/2006/relationships/externalLink" Target="externalLinks/externalLink82.xml"/><Relationship Id="rId87" Type="http://schemas.openxmlformats.org/officeDocument/2006/relationships/externalLink" Target="externalLinks/externalLink83.xml"/><Relationship Id="rId88" Type="http://schemas.openxmlformats.org/officeDocument/2006/relationships/externalLink" Target="externalLinks/externalLink84.xml"/><Relationship Id="rId89" Type="http://schemas.openxmlformats.org/officeDocument/2006/relationships/externalLink" Target="externalLinks/externalLink85.xml"/><Relationship Id="rId90" Type="http://schemas.openxmlformats.org/officeDocument/2006/relationships/externalLink" Target="externalLinks/externalLink86.xml"/><Relationship Id="rId91" Type="http://schemas.openxmlformats.org/officeDocument/2006/relationships/externalLink" Target="externalLinks/externalLink87.xml"/><Relationship Id="rId92" Type="http://schemas.openxmlformats.org/officeDocument/2006/relationships/externalLink" Target="externalLinks/externalLink88.xml"/><Relationship Id="rId93" Type="http://schemas.openxmlformats.org/officeDocument/2006/relationships/externalLink" Target="externalLinks/externalLink89.xml"/><Relationship Id="rId94" Type="http://schemas.openxmlformats.org/officeDocument/2006/relationships/externalLink" Target="externalLinks/externalLink90.xml"/><Relationship Id="rId95" Type="http://schemas.openxmlformats.org/officeDocument/2006/relationships/externalLink" Target="externalLinks/externalLink91.xml"/><Relationship Id="rId96" Type="http://schemas.openxmlformats.org/officeDocument/2006/relationships/externalLink" Target="externalLinks/externalLink92.xml"/><Relationship Id="rId97" Type="http://schemas.openxmlformats.org/officeDocument/2006/relationships/externalLink" Target="externalLinks/externalLink93.xml"/><Relationship Id="rId98" Type="http://schemas.openxmlformats.org/officeDocument/2006/relationships/externalLink" Target="externalLinks/externalLink94.xml"/><Relationship Id="rId99" Type="http://schemas.openxmlformats.org/officeDocument/2006/relationships/externalLink" Target="externalLinks/externalLink95.xml"/><Relationship Id="rId100" Type="http://schemas.openxmlformats.org/officeDocument/2006/relationships/externalLink" Target="externalLinks/externalLink96.xml"/><Relationship Id="rId101" Type="http://schemas.openxmlformats.org/officeDocument/2006/relationships/externalLink" Target="externalLinks/externalLink97.xml"/><Relationship Id="rId102" Type="http://schemas.openxmlformats.org/officeDocument/2006/relationships/externalLink" Target="externalLinks/externalLink98.xml"/><Relationship Id="rId103" Type="http://schemas.openxmlformats.org/officeDocument/2006/relationships/externalLink" Target="externalLinks/externalLink99.xml"/><Relationship Id="rId104" Type="http://schemas.openxmlformats.org/officeDocument/2006/relationships/externalLink" Target="externalLinks/externalLink100.xml"/><Relationship Id="rId105" Type="http://schemas.openxmlformats.org/officeDocument/2006/relationships/externalLink" Target="externalLinks/externalLink101.xml"/><Relationship Id="rId106" Type="http://schemas.openxmlformats.org/officeDocument/2006/relationships/externalLink" Target="externalLinks/externalLink102.xml"/><Relationship Id="rId107" Type="http://schemas.openxmlformats.org/officeDocument/2006/relationships/externalLink" Target="externalLinks/externalLink103.xml"/><Relationship Id="rId108" Type="http://schemas.openxmlformats.org/officeDocument/2006/relationships/externalLink" Target="externalLinks/externalLink104.xml"/><Relationship Id="rId109" Type="http://schemas.openxmlformats.org/officeDocument/2006/relationships/externalLink" Target="externalLinks/externalLink105.xml"/><Relationship Id="rId110" Type="http://schemas.openxmlformats.org/officeDocument/2006/relationships/externalLink" Target="externalLinks/externalLink106.xml"/><Relationship Id="rId111" Type="http://schemas.openxmlformats.org/officeDocument/2006/relationships/externalLink" Target="externalLinks/externalLink107.xml"/><Relationship Id="rId112" Type="http://schemas.openxmlformats.org/officeDocument/2006/relationships/externalLink" Target="externalLinks/externalLink108.xml"/><Relationship Id="rId113" Type="http://schemas.openxmlformats.org/officeDocument/2006/relationships/externalLink" Target="externalLinks/externalLink109.xml"/><Relationship Id="rId114" Type="http://schemas.openxmlformats.org/officeDocument/2006/relationships/externalLink" Target="externalLinks/externalLink110.xml"/><Relationship Id="rId11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221400</xdr:colOff><xdr:row>0</xdr:row><xdr:rowOff>95760</xdr:rowOff></xdr:from><xdr:to><xdr:col>3</xdr:col><xdr:colOff>200880</xdr:colOff><xdr:row>2</xdr:row><xdr:rowOff>9720</xdr:rowOff></xdr:to><xdr:sp><xdr:nvSpPr><xdr:cNvPr id="1001" name="Button 9" descr="Hide Check" hidden="0"/><xdr:cNvSpPr/></xdr:nvSpPr><xdr:spPr><a:xfrm><a:off x="0" y="0"/><a:ext cx="0" cy="0"/></a:xfrm><a:prstGeom prst="rect"><a:avLst/></a:prstGeom></xdr:spPr><xdr:txBody><a:bodyPr anchor="ctr"><a:noAutofit/></a:bodyPr><a:p><a:r><a:t>Hide Check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</xdr:col><xdr:colOff>0</xdr:colOff><xdr:row>0</xdr:row><xdr:rowOff>86040</xdr:rowOff></xdr:from><xdr:to><xdr:col>7</xdr:col><xdr:colOff>-843840</xdr:colOff><xdr:row>2</xdr:row><xdr:rowOff>9720</xdr:rowOff></xdr:to><xdr:sp><xdr:nvSpPr><xdr:cNvPr id="1002" name="Button 10" descr="Unhide Check" hidden="0"/><xdr:cNvSpPr/></xdr:nvSpPr><xdr:spPr><a:xfrm><a:off x="0" y="0"/><a:ext cx="0" cy="0"/></a:xfrm><a:prstGeom prst="rect"><a:avLst/></a:prstGeom></xdr:spPr><xdr:txBody><a:bodyPr anchor="ctr"><a:noAutofit/></a:bodyPr><a:p><a:r><a:t>Unhide Check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</xdr:col><xdr:colOff>604080</xdr:colOff><xdr:row>0</xdr:row><xdr:rowOff>67320</xdr:rowOff></xdr:from><xdr:to><xdr:col>40</xdr:col><xdr:colOff>665640</xdr:colOff><xdr:row>2</xdr:row><xdr:rowOff>9720</xdr:rowOff></xdr:to><xdr:sp><xdr:nvSpPr><xdr:cNvPr id="1003" name="Button 11" descr="Clear P&amp;L" hidden="0"/><xdr:cNvSpPr/></xdr:nvSpPr><xdr:spPr><a:xfrm><a:off x="0" y="0"/><a:ext cx="0" cy="0"/></a:xfrm><a:prstGeom prst="rect"><a:avLst/></a:prstGeom></xdr:spPr><xdr:txBody><a:bodyPr anchor="ctr"><a:noAutofit/></a:bodyPr><a:p><a:r><a:t>Clear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40</xdr:col><xdr:colOff>915120</xdr:colOff><xdr:row>0</xdr:row><xdr:rowOff>86040</xdr:rowOff></xdr:from><xdr:to><xdr:col>42</xdr:col><xdr:colOff>745560</xdr:colOff><xdr:row>2</xdr:row><xdr:rowOff>9720</xdr:rowOff></xdr:to><xdr:sp><xdr:nvSpPr><xdr:cNvPr id="1004" name="Button 12" descr="Change Rho" hidden="0"/><xdr:cNvSpPr/></xdr:nvSpPr><xdr:spPr><a:xfrm><a:off x="0" y="0"/><a:ext cx="0" cy="0"/></a:xfrm><a:prstGeom prst="rect"><a:avLst/></a:prstGeom></xdr:spPr><xdr:txBody><a:bodyPr anchor="ctr"><a:noAutofit/></a:bodyPr><a:p><a:r><a:t>Change Rho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0</xdr:colOff><xdr:row>9</xdr:row><xdr:rowOff>123480</xdr:rowOff></xdr:from><xdr:to><xdr:col>3</xdr:col><xdr:colOff>200880</xdr:colOff><xdr:row>14</xdr:row><xdr:rowOff>152280</xdr:rowOff></xdr:to><xdr:sp><xdr:nvSpPr><xdr:cNvPr id="1005" name="Button 13" descr="MONTH END LONDON CHANGE LINKS" hidden="0"/><xdr:cNvSpPr/></xdr:nvSpPr><xdr:spPr><a:xfrm><a:off x="0" y="0"/><a:ext cx="0" cy="0"/></a:xfrm><a:prstGeom prst="rect"><a:avLst/></a:prstGeom></xdr:spPr><xdr:txBody><a:bodyPr anchor="ctr"><a:noAutofit/></a:bodyPr><a:p><a:r><a:t>MONTH END LONDON CHANGE LINKS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0</xdr:colOff><xdr:row>4</xdr:row><xdr:rowOff>0</xdr:rowOff></xdr:from><xdr:to><xdr:col>3</xdr:col><xdr:colOff>-18720</xdr:colOff><xdr:row>5</xdr:row><xdr:rowOff>-18720</xdr:rowOff></xdr:to><xdr:sp><xdr:nvSpPr><xdr:cNvPr id="1006" name="Button 14" descr="UPDATE GAS AND FIRM BOOKS" hidden="0"/><xdr:cNvSpPr/></xdr:nvSpPr><xdr:spPr><a:xfrm><a:off x="0" y="0"/><a:ext cx="0" cy="0"/></a:xfrm><a:prstGeom prst="rect"><a:avLst/></a:prstGeom></xdr:spPr><xdr:txBody><a:bodyPr anchor="ctr"><a:noAutofit/></a:bodyPr><a:p><a:r><a:t>UPDATE GAS AND FIRM BOOKS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</xdr:col><xdr:colOff>0</xdr:colOff><xdr:row>4</xdr:row><xdr:rowOff>0</xdr:rowOff></xdr:from><xdr:to><xdr:col>7</xdr:col><xdr:colOff>-18720</xdr:colOff><xdr:row>5</xdr:row><xdr:rowOff>-18720</xdr:rowOff></xdr:to><xdr:sp><xdr:nvSpPr><xdr:cNvPr id="1007" name="Button 16" descr="UPDATE SINGAPORE" hidden="0"/><xdr:cNvSpPr/></xdr:nvSpPr><xdr:spPr><a:xfrm><a:off x="0" y="0"/><a:ext cx="0" cy="0"/></a:xfrm><a:prstGeom prst="rect"><a:avLst/></a:prstGeom></xdr:spPr><xdr:txBody><a:bodyPr anchor="ctr"><a:noAutofit/></a:bodyPr><a:p><a:r><a:t>UPDATE SINGAPORE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48</xdr:col><xdr:colOff>0</xdr:colOff><xdr:row>4</xdr:row><xdr:rowOff>0</xdr:rowOff></xdr:from><xdr:to><xdr:col>49</xdr:col><xdr:colOff>-1326960</xdr:colOff><xdr:row>5</xdr:row><xdr:rowOff>-18720</xdr:rowOff></xdr:to><xdr:sp><xdr:nvSpPr><xdr:cNvPr id="1008" name="Button 21" descr="CHANGE BANDWIDTH" hidden="0"/><xdr:cNvSpPr/></xdr:nvSpPr><xdr:spPr><a:xfrm><a:off x="0" y="0"/><a:ext cx="0" cy="0"/></a:xfrm><a:prstGeom prst="rect"><a:avLst/></a:prstGeom></xdr:spPr><xdr:txBody><a:bodyPr anchor="ctr"><a:noAutofit/></a:bodyPr><a:p><a:r><a:t>CHANGE BANDWIDTH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</xdr:col><xdr:colOff>50040</xdr:colOff><xdr:row>4</xdr:row><xdr:rowOff>0</xdr:rowOff></xdr:from><xdr:to><xdr:col>14</xdr:col><xdr:colOff>20520</xdr:colOff><xdr:row>5</xdr:row><xdr:rowOff>9360</xdr:rowOff></xdr:to><xdr:sp><xdr:nvSpPr><xdr:cNvPr id="1009" name="Button 28" descr="CHANGE LONDON" hidden="0"/><xdr:cNvSpPr/></xdr:nvSpPr><xdr:spPr><a:xfrm><a:off x="0" y="0"/><a:ext cx="0" cy="0"/></a:xfrm><a:prstGeom prst="rect"><a:avLst/></a:prstGeom></xdr:spPr><xdr:txBody><a:bodyPr anchor="ctr"><a:noAutofit/></a:bodyPr><a:p><a:r><a:t>CHANGE LONDON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14</xdr:col><xdr:colOff>331560</xdr:colOff><xdr:row>4</xdr:row><xdr:rowOff>27720</xdr:rowOff></xdr:from><xdr:to><xdr:col>16</xdr:col><xdr:colOff>403560</xdr:colOff><xdr:row>5</xdr:row><xdr:rowOff>38160</xdr:rowOff></xdr:to><xdr:sp><xdr:nvSpPr><xdr:cNvPr id="1010" name="Button 29" descr="UPDATE EMERGING PRODUCTS" hidden="0"/><xdr:cNvSpPr/></xdr:nvSpPr><xdr:spPr><a:xfrm><a:off x="0" y="0"/><a:ext cx="0" cy="0"/></a:xfrm><a:prstGeom prst="rect"><a:avLst/></a:prstGeom></xdr:spPr><xdr:txBody><a:bodyPr anchor="ctr"><a:noAutofit/></a:bodyPr><a:p><a:r><a:t>UPDATE EMERGING PRODUCTS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16</xdr:col><xdr:colOff>633960</xdr:colOff><xdr:row>4</xdr:row><xdr:rowOff>0</xdr:rowOff></xdr:from><xdr:to><xdr:col>18</xdr:col><xdr:colOff>735480</xdr:colOff><xdr:row>5</xdr:row><xdr:rowOff>9360</xdr:rowOff></xdr:to><xdr:sp><xdr:nvSpPr><xdr:cNvPr id="1011" name="Button 30" descr="UPDATE INTEREST RATE/FX" hidden="0"/><xdr:cNvSpPr/></xdr:nvSpPr><xdr:spPr><a:xfrm><a:off x="0" y="0"/><a:ext cx="0" cy="0"/></a:xfrm><a:prstGeom prst="rect"><a:avLst/></a:prstGeom></xdr:spPr><xdr:txBody><a:bodyPr anchor="ctr"><a:noAutofit/></a:bodyPr><a:p><a:r><a:t>UPDATE INTEREST RATE/FX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19</xdr:col><xdr:colOff>150480</xdr:colOff><xdr:row>4</xdr:row><xdr:rowOff>0</xdr:rowOff></xdr:from><xdr:to><xdr:col>22</xdr:col><xdr:colOff>242640</xdr:colOff><xdr:row>5</xdr:row><xdr:rowOff>0</xdr:rowOff></xdr:to><xdr:sp><xdr:nvSpPr><xdr:cNvPr id="1012" name="Button 31" descr="CHANGE SOUTHERN CONE" hidden="0"/><xdr:cNvSpPr/></xdr:nvSpPr><xdr:spPr><a:xfrm><a:off x="0" y="0"/><a:ext cx="0" cy="0"/></a:xfrm><a:prstGeom prst="rect"><a:avLst/></a:prstGeom></xdr:spPr><xdr:txBody><a:bodyPr anchor="ctr"><a:noAutofit/></a:bodyPr><a:p><a:r><a:t>CHANGE SOUTHERN CONE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22</xdr:col><xdr:colOff>472680</xdr:colOff><xdr:row>4</xdr:row><xdr:rowOff>0</xdr:rowOff></xdr:from><xdr:to><xdr:col>24</xdr:col><xdr:colOff>735480</xdr:colOff><xdr:row>5</xdr:row><xdr:rowOff>-9360</xdr:rowOff></xdr:to><xdr:sp><xdr:nvSpPr><xdr:cNvPr id="1013" name="Button 32" descr="CHANGE   POWER" hidden="0"/><xdr:cNvSpPr/></xdr:nvSpPr><xdr:spPr><a:xfrm><a:off x="0" y="0"/><a:ext cx="0" cy="0"/></a:xfrm><a:prstGeom prst="rect"><a:avLst/></a:prstGeom></xdr:spPr><xdr:txBody><a:bodyPr anchor="ctr"><a:noAutofit/></a:bodyPr><a:p><a:r><a:t>CHANGE   POWER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26</xdr:col><xdr:colOff>30600</xdr:colOff><xdr:row>4</xdr:row><xdr:rowOff>9360</xdr:rowOff></xdr:from><xdr:to><xdr:col>40</xdr:col><xdr:colOff>454320</xdr:colOff><xdr:row>5</xdr:row><xdr:rowOff>18720</xdr:rowOff></xdr:to><xdr:sp><xdr:nvSpPr><xdr:cNvPr id="1014" name="Button 33" descr="CHANGE BANDWIDTH" hidden="0"/><xdr:cNvSpPr/></xdr:nvSpPr><xdr:spPr><a:xfrm><a:off x="0" y="0"/><a:ext cx="0" cy="0"/></a:xfrm><a:prstGeom prst="rect"><a:avLst/></a:prstGeom></xdr:spPr><xdr:txBody><a:bodyPr anchor="ctr"><a:noAutofit/></a:bodyPr><a:p><a:r><a:t>CHANGE BANDWIDTH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40</xdr:col><xdr:colOff>1056240</xdr:colOff><xdr:row>4</xdr:row><xdr:rowOff>9360</xdr:rowOff></xdr:from><xdr:to><xdr:col>42</xdr:col><xdr:colOff>805680</xdr:colOff><xdr:row>5</xdr:row><xdr:rowOff>18720</xdr:rowOff></xdr:to><xdr:sp><xdr:nvSpPr><xdr:cNvPr id="1015" name="Button 34" descr="CHANGE LONDON" hidden="0"/><xdr:cNvSpPr/></xdr:nvSpPr><xdr:spPr><a:xfrm><a:off x="0" y="0"/><a:ext cx="0" cy="0"/></a:xfrm><a:prstGeom prst="rect"><a:avLst/></a:prstGeom></xdr:spPr><xdr:txBody><a:bodyPr anchor="ctr"><a:noAutofit/></a:bodyPr><a:p><a:r><a:t>CHANGE LONDON</a:t></a:r></a:p></xdr:txBody></xdr:sp><xdr:clientData/></xdr:twoCellAnchor></mc:Choice></mc:AlternateContent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Ng_price/2001/Nov2001/112001NGPR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ea1101.xls" TargetMode="External"/>
</Relationships>
</file>

<file path=xl/externalLinks/_rels/externalLink10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PrePays/Nov01/1101_pp.xls" TargetMode="External"/>
</Relationships>
</file>

<file path=xl/externalLinks/_rels/externalLink10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D_POS/2001/Nov/Southern%20Cone/1130firm.xls" TargetMode="External"/>
</Relationships>
</file>

<file path=xl/externalLinks/_rels/externalLink10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Gas_Man/TRAN_STG/STORAGE/2001/1101/StorageBook%201101.xls" TargetMode="External"/>
</Relationships>
</file>

<file path=xl/externalLinks/_rels/externalLink10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TOKYO-1101.xls" TargetMode="External"/>
</Relationships>
</file>

<file path=xl/externalLinks/_rels/externalLink10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WTI/DPR/wti_prepay_1101.xls" TargetMode="External"/>
</Relationships>
</file>

<file path=xl/externalLinks/_rels/externalLink10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_Prod/EFM/2001/November/ForwardDPR1130.xls" TargetMode="External"/>
</Relationships>
</file>

<file path=xl/externalLinks/_rels/externalLink10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Steel%20Book%20Roll.xls" TargetMode="External"/>
</Relationships>
</file>

<file path=xl/externalLinks/_rels/externalLink10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ewProds/Risk%20Management/Reporting%20Tests/Paper%20Roll%2011_2001.xls" TargetMode="External"/>
</Relationships>
</file>

<file path=xl/externalLinks/_rels/externalLink10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Paper%20Book%20Roll.xls" TargetMode="External"/>
</Relationships>
</file>

<file path=xl/externalLinks/_rels/externalLink10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BS/Houston/Public/Controls/EBS%20Controls%20Export/By_Date/2001/Nov-01/1120/Advertising%20DPR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NY1101.xls" TargetMode="External"/>
</Relationships>
</file>

<file path=xl/externalLinks/_rels/externalLink1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BS/Houston/Public/Controls/EBS%20Controls%20Export/By_Date/2001/Nov-01/1127/Controls%20Expor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TX-1101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ellhead1101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GDoptions1101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NEW-TX-1101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EastGD1101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GDTexas1101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GDCentral1101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1intra/1report/2001/1101phy/Regions/EMW11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NG_PRICE/2001/Nov2001/112001NGPROPT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oc1101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Ontario1101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1intra/1REPORT/2001/1101phy/Regions/ARUBA1101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Central%20Gulf-1101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Central%20Mgmt-1101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Central%20Mich%20CG-1101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Central%20Mich-1101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Central%20Midcon-1101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EOLTX1101.xls" TargetMode="External"/>
</Relationships>
</file>

<file path=xl/externalLinks/_rels/externalLink2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Lonestar110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ross_Commodity_Trading/CCT1101.xls" TargetMode="External"/>
</Relationships>
</file>

<file path=xl/externalLinks/_rels/externalLink3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Katy-1101.xls" TargetMode="External"/>
</Relationships>
</file>

<file path=xl/externalLinks/_rels/externalLink3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AHA-1101.xls" TargetMode="External"/>
</Relationships>
</file>

<file path=xl/externalLinks/_rels/externalLink3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Carthage1101.xls" TargetMode="External"/>
</Relationships>
</file>

<file path=xl/externalLinks/_rels/externalLink3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1intra/TEXAS/P&amp;L_BYMO/2001/Nov/Intra-Texas%201101.xls" TargetMode="External"/>
</Relationships>
</file>

<file path=xl/externalLinks/_rels/externalLink3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estSanJuan_1101.xls" TargetMode="External"/>
</Relationships>
</file>

<file path=xl/externalLinks/_rels/externalLink3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estWC%20CAL_1101.xls" TargetMode="External"/>
</Relationships>
</file>

<file path=xl/externalLinks/_rels/externalLink3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T-SOCAL1101.xls" TargetMode="External"/>
</Relationships>
</file>

<file path=xl/externalLinks/_rels/externalLink3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T-CAL1101.xls" TargetMode="External"/>
</Relationships>
</file>

<file path=xl/externalLinks/_rels/externalLink3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estRox_Mgmt_1101.xls" TargetMode="External"/>
</Relationships>
</file>

<file path=xl/externalLinks/_rels/externalLink3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WestPerm_1101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NGDKRS1101.xls" TargetMode="External"/>
</Relationships>
</file>

<file path=xl/externalLinks/_rels/externalLink4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VNG%201101.xls" TargetMode="External"/>
</Relationships>
</file>

<file path=xl/externalLinks/_rels/externalLink4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Intra-East%20Gulf%201101.xls" TargetMode="External"/>
</Relationships>
</file>

<file path=xl/externalLinks/_rels/externalLink4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Intra-East%20Gulf2%201101.xls" TargetMode="External"/>
</Relationships>
</file>

<file path=xl/externalLinks/_rels/externalLink4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Intra-East%20Mkt%201101.xls" TargetMode="External"/>
</Relationships>
</file>

<file path=xl/externalLinks/_rels/externalLink4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Intra-East%20North%201101.xls" TargetMode="External"/>
</Relationships>
</file>

<file path=xl/externalLinks/_rels/externalLink4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Intra-East%20Transport%201101.xls" TargetMode="External"/>
</Relationships>
</file>

<file path=xl/externalLinks/_rels/externalLink4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1intra/1REPORT/2001/1101phy/Regions/Ftse1101.xls" TargetMode="External"/>
</Relationships>
</file>

<file path=xl/externalLinks/_rels/externalLink4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East-NEW%201101.xls" TargetMode="External"/>
</Relationships>
</file>

<file path=xl/externalLinks/_rels/externalLink4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1intra/1REPORT/2001/1101phy/Regions/EATP1101.xls" TargetMode="External"/>
</Relationships>
</file>

<file path=xl/externalLinks/_rels/externalLink4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HPLTransport1101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NG_PRICE/2001/Nov2001/112001NGPXOPT.xls" TargetMode="External"/>
</Relationships>
</file>

<file path=xl/externalLinks/_rels/externalLink5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Denver_1101.xls" TargetMode="External"/>
</Relationships>
</file>

<file path=xl/externalLinks/_rels/externalLink5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common/Power/POSITION/DPR/2001/0111/Report/west%20pwrdpr1130.xls" TargetMode="External"/>
</Relationships>
</file>

<file path=xl/externalLinks/_rels/externalLink5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common/Power/POSITION/DPR/2001/0111/Report/pwrdpr1130.xls" TargetMode="External"/>
</Relationships>
</file>

<file path=xl/externalLinks/_rels/externalLink5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common/Power/Alberta/2001/0011/Report/ABpwrdpr1130.xls" TargetMode="External"/>
</Relationships>
</file>

<file path=xl/externalLinks/_rels/externalLink5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WTI/DPR/wti1101.xls" TargetMode="External"/>
</Relationships>
</file>

<file path=xl/externalLinks/_rels/externalLink5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LONDFUEL-1101.xls" TargetMode="External"/>
</Relationships>
</file>

<file path=xl/externalLinks/_rels/externalLink5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OilSpecific/DPR_POS/Spec1101.xls" TargetMode="External"/>
</Relationships>
</file>

<file path=xl/externalLinks/_rels/externalLink5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FGH-1101.xls" TargetMode="External"/>
</Relationships>
</file>

<file path=xl/externalLinks/_rels/externalLink5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OilSpecific2/DPR/SpecII1101.xls" TargetMode="External"/>
</Relationships>
</file>

<file path=xl/externalLinks/_rels/externalLink5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OilSpecific3/DPR_POS/SpecIII_110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CAN$1101.xls" TargetMode="External"/>
</Relationships>
</file>

<file path=xl/externalLinks/_rels/externalLink6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CRUDEARB-1101.xls" TargetMode="External"/>
</Relationships>
</file>

<file path=xl/externalLinks/_rels/externalLink6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SINGCRUDE-1101.xls" TargetMode="External"/>
</Relationships>
</file>

<file path=xl/externalLinks/_rels/externalLink6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Resid/DPR/RES1101a.xls" TargetMode="External"/>
</Relationships>
</file>

<file path=xl/externalLinks/_rels/externalLink6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RSD113001.xls" TargetMode="External"/>
</Relationships>
</file>

<file path=xl/externalLinks/_rels/externalLink6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SINGRESID-1101.xls" TargetMode="External"/>
</Relationships>
</file>

<file path=xl/externalLinks/_rels/externalLink6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TONY113001.xls" TargetMode="External"/>
</Relationships>
</file>

<file path=xl/externalLinks/_rels/externalLink6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ROSSK113001.xls" TargetMode="External"/>
</Relationships>
</file>

<file path=xl/externalLinks/_rels/externalLink6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HENKKA113001.xls" TargetMode="External"/>
</Relationships>
</file>

<file path=xl/externalLinks/_rels/externalLink6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CHRISM113001.xls" TargetMode="External"/>
</Relationships>
</file>

<file path=xl/externalLinks/_rels/externalLink6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Resid/DPR/RESFIN1101a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CD1101.xls" TargetMode="External"/>
</Relationships>
</file>

<file path=xl/externalLinks/_rels/externalLink7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NIAMH113001.xls" TargetMode="External"/>
</Relationships>
</file>

<file path=xl/externalLinks/_rels/externalLink7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NGL/DPR/Ngl_1101.xls" TargetMode="External"/>
</Relationships>
</file>

<file path=xl/externalLinks/_rels/externalLink7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LPGLT113001.xls" TargetMode="External"/>
</Relationships>
</file>

<file path=xl/externalLinks/_rels/externalLink7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LPG113001.xls" TargetMode="External"/>
</Relationships>
</file>

<file path=xl/externalLinks/_rels/externalLink7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EGLI/DPR/EGLI1101.xls" TargetMode="External"/>
</Relationships>
</file>

<file path=xl/externalLinks/_rels/externalLink7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LNG/Risk/DPR/LNG_1101.xls" TargetMode="External"/>
</Relationships>
</file>

<file path=xl/externalLinks/_rels/externalLink7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Timber/DPR/1101/TimberNonAffDPR1130.xls" TargetMode="External"/>
</Relationships>
</file>

<file path=xl/externalLinks/_rels/externalLink7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PetChems/DPR/2001/1101btx.xls" TargetMode="External"/>
</Relationships>
</file>

<file path=xl/externalLinks/_rels/externalLink7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petchems113001.xls" TargetMode="External"/>
</Relationships>
</file>

<file path=xl/externalLinks/_rels/externalLink7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SINGDIST-110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Options1101.xls" TargetMode="External"/>
</Relationships>
</file>

<file path=xl/externalLinks/_rels/externalLink8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CleanFuels/DPR/1101blrc.xls" TargetMode="External"/>
</Relationships>
</file>

<file path=xl/externalLinks/_rels/externalLink8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Products/DPR/1101opt.xls" TargetMode="External"/>
</Relationships>
</file>

<file path=xl/externalLinks/_rels/externalLink8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Products/DPR/1101dist2.xls" TargetMode="External"/>
</Relationships>
</file>

<file path=xl/externalLinks/_rels/externalLink8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Products/DPR/1101dist.xls" TargetMode="External"/>
</Relationships>
</file>

<file path=xl/externalLinks/_rels/externalLink8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Products/DPR/1101dbrc.xls" TargetMode="External"/>
</Relationships>
</file>

<file path=xl/externalLinks/_rels/externalLink8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CleanFuels/DPR/1101cfrc.xls" TargetMode="External"/>
</Relationships>
</file>

<file path=xl/externalLinks/_rels/externalLink8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CleanFuels/DPR/1101blrc3.xls" TargetMode="External"/>
</Relationships>
</file>

<file path=xl/externalLinks/_rels/externalLink8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London/2001/Nov/SINGPETCHEM-1101.xls" TargetMode="External"/>
</Relationships>
</file>

<file path=xl/externalLinks/_rels/externalLink8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ECTGR/DPR/1101ectgr.xls" TargetMode="External"/>
</Relationships>
</file>

<file path=xl/externalLinks/_rels/externalLink8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Coal/DPR/Coal11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irmtrad/2001/1101/regions/FT-Cent1101.xls" TargetMode="External"/>
</Relationships>
</file>

<file path=xl/externalLinks/_rels/externalLink9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Coal/DPR/Coal_Cash1101.xls" TargetMode="External"/>
</Relationships>
</file>

<file path=xl/externalLinks/_rels/externalLink9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Coal/Emissions/Risk/DPR/Emission_1101.xls" TargetMode="External"/>
</Relationships>
</file>

<file path=xl/externalLinks/_rels/externalLink9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ewProds/DPR/WTHR/2001/wthr1101.xls" TargetMode="External"/>
</Relationships>
</file>

<file path=xl/externalLinks/_rels/externalLink9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ERAC/DPR/BAS1101.xls" TargetMode="External"/>
</Relationships>
</file>

<file path=xl/externalLinks/_rels/externalLink9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FX_ROLL/1101_fx.xls" TargetMode="External"/>
</Relationships>
</file>

<file path=xl/externalLinks/_rels/externalLink9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GlobalProducts/Plastics/DPR/2001/1101plas.xls" TargetMode="External"/>
</Relationships>
</file>

<file path=xl/externalLinks/_rels/externalLink9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ewProds/DPR/PaperBook/PaperBook.xls" TargetMode="External"/>
</Relationships>
</file>

<file path=xl/externalLinks/_rels/externalLink9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ewProds/DPR/LumberBook/LumberBook.xls" TargetMode="External"/>
</Relationships>
</file>

<file path=xl/externalLinks/_rels/externalLink9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D_POS/2001/Nov/Southern%20Cone/1130%20Steel.xls" TargetMode="External"/>
</Relationships>
</file>

<file path=xl/externalLinks/_rels/externalLink9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erms_adm/Iroll/1101_in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Sheet1"/>
      <sheetName val="Repor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Top Pages"/>
      <sheetName val="Module1"/>
      <sheetName val="Module2"/>
    </sheetNames>
    <sheetDataSet>
      <sheetData sheetId="0"/>
      <sheetData sheetId="1"/>
      <sheetData sheetId="2">
        <row r="39">
          <cell r="AA39">
            <v>2501.926</v>
          </cell>
        </row>
        <row r="41">
          <cell r="AA41">
            <v>57275.09193</v>
          </cell>
        </row>
        <row r="42">
          <cell r="AA42">
            <v>61898.63488</v>
          </cell>
        </row>
        <row r="43">
          <cell r="AA43">
            <v>0</v>
          </cell>
        </row>
        <row r="44">
          <cell r="AA44">
            <v>0</v>
          </cell>
        </row>
        <row r="45">
          <cell r="AA45">
            <v>5047.99575</v>
          </cell>
        </row>
        <row r="46">
          <cell r="AA46">
            <v>-28787.82681</v>
          </cell>
        </row>
        <row r="47">
          <cell r="AA47">
            <v>6695.52216</v>
          </cell>
        </row>
        <row r="48">
          <cell r="AA48">
            <v>0</v>
          </cell>
        </row>
        <row r="49">
          <cell r="AA49">
            <v>-377.976765</v>
          </cell>
        </row>
        <row r="51">
          <cell r="AA51">
            <v>0</v>
          </cell>
        </row>
        <row r="52">
          <cell r="AA52">
            <v>0</v>
          </cell>
        </row>
        <row r="57">
          <cell r="AA57">
            <v>-9367.7182</v>
          </cell>
        </row>
        <row r="58">
          <cell r="AA58">
            <v>1317.5874</v>
          </cell>
        </row>
        <row r="60">
          <cell r="AA60">
            <v>689654.96549087</v>
          </cell>
        </row>
        <row r="61">
          <cell r="AA61">
            <v>0</v>
          </cell>
        </row>
        <row r="62">
          <cell r="AA62">
            <v>1218685.3397996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TP1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Explanation"/>
      <sheetName val="notes"/>
      <sheetName val="Daily Macro"/>
      <sheetName val="Monthly Macro"/>
      <sheetName val="Print Macro"/>
    </sheetNames>
    <sheetDataSet>
      <sheetData sheetId="0">
        <row r="39">
          <cell r="AA39">
            <v>13145</v>
          </cell>
        </row>
        <row r="41">
          <cell r="AA41">
            <v>-517484.5938</v>
          </cell>
        </row>
        <row r="42">
          <cell r="AA42">
            <v>2274421.11749998</v>
          </cell>
        </row>
        <row r="43">
          <cell r="AA43">
            <v>-104713.838199999</v>
          </cell>
        </row>
        <row r="44">
          <cell r="AA44">
            <v>-116322.335700001</v>
          </cell>
        </row>
        <row r="45">
          <cell r="AA45">
            <v>0</v>
          </cell>
        </row>
        <row r="46">
          <cell r="AA46">
            <v>0</v>
          </cell>
        </row>
        <row r="47">
          <cell r="AA47">
            <v>0</v>
          </cell>
        </row>
        <row r="48">
          <cell r="AA48">
            <v>0</v>
          </cell>
        </row>
        <row r="49">
          <cell r="AA49">
            <v>-3411</v>
          </cell>
        </row>
        <row r="51">
          <cell r="AA51">
            <v>0</v>
          </cell>
        </row>
        <row r="52">
          <cell r="AA52">
            <v>1033.4847</v>
          </cell>
        </row>
        <row r="57">
          <cell r="AA57">
            <v>-1249658.9798</v>
          </cell>
        </row>
        <row r="58">
          <cell r="AA58">
            <v>322245.5245</v>
          </cell>
        </row>
        <row r="60">
          <cell r="AA60">
            <v>129439177.4411</v>
          </cell>
        </row>
        <row r="61">
          <cell r="AA61">
            <v>0</v>
          </cell>
        </row>
        <row r="62">
          <cell r="AA62">
            <v>209182834.1037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0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Top Pages"/>
      <sheetName val="Input"/>
      <sheetName val="Roll-1"/>
      <sheetName val="Roll-2"/>
      <sheetName val="Roll-3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Roll-21"/>
      <sheetName val="Roll-22"/>
      <sheetName val="Roll-23"/>
      <sheetName val="Roll-24"/>
      <sheetName val="Roll-25"/>
      <sheetName val="Roll-26"/>
      <sheetName val="Roll-27"/>
      <sheetName val="Roll-28"/>
      <sheetName val="Roll-29"/>
      <sheetName val="Roll-30"/>
      <sheetName val="Roll-31"/>
      <sheetName val="Roll-32"/>
      <sheetName val="Roll-33"/>
      <sheetName val="Roll-34"/>
      <sheetName val="Orig Sched"/>
      <sheetName val="Daily Macros"/>
      <sheetName val="Monrhly Macros"/>
      <sheetName val="Orig Summary"/>
    </sheetNames>
    <sheetDataSet>
      <sheetData sheetId="0">
        <row r="57">
          <cell r="BS57">
            <v>13237.4536345</v>
          </cell>
        </row>
        <row r="58">
          <cell r="BS58">
            <v>-4786.9094934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10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Export"/>
      <sheetName val="Report"/>
      <sheetName val="Detail Summary"/>
      <sheetName val="Input"/>
      <sheetName val="Top Pages"/>
      <sheetName val="Roll-1"/>
      <sheetName val="Roll-2"/>
      <sheetName val="Roll-3"/>
      <sheetName val="Roll-4"/>
      <sheetName val="Roll-5"/>
      <sheetName val="Orig Sched"/>
      <sheetName val="Daily Macro"/>
      <sheetName val="Monthly Macro"/>
    </sheetNames>
    <sheetDataSet>
      <sheetData sheetId="0"/>
      <sheetData sheetId="1"/>
      <sheetData sheetId="2">
        <row r="57">
          <cell r="M57">
            <v>-4.6345284</v>
          </cell>
        </row>
        <row r="58">
          <cell r="M58">
            <v>0.9064637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02.xml><?xml version="1.0" encoding="utf-8"?>
<externalLink xmlns="http://schemas.openxmlformats.org/spreadsheetml/2006/main">
  <externalBook xmlns:r="http://schemas.openxmlformats.org/officeDocument/2006/relationships" r:id="rId1">
    <sheetNames>
      <sheetName val="DiffernceExpl."/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Daily Macro"/>
      <sheetName val="Monthly Macro"/>
      <sheetName val="Roll-9"/>
      <sheetName val="Roll-10"/>
      <sheetName val="Roll-11"/>
      <sheetName val="BAMSPRDRoll"/>
      <sheetName val="Origination"/>
    </sheetNames>
    <sheetDataSet>
      <sheetData sheetId="0"/>
      <sheetData sheetId="1">
        <row r="34">
          <cell r="AE34">
            <v>52401.1665</v>
          </cell>
        </row>
        <row r="35">
          <cell r="AE35">
            <v>-273845.6176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"/>
      <sheetName val="POS CHANGE"/>
      <sheetName val="Input"/>
      <sheetName val="TopPage"/>
      <sheetName val="THU"/>
      <sheetName val="TKER"/>
      <sheetName val="DUBAI"/>
      <sheetName val="PROPANE"/>
      <sheetName val="FX"/>
      <sheetName val="FX download"/>
      <sheetName val="PRIOR POS"/>
    </sheetNames>
    <sheetDataSet>
      <sheetData sheetId="0">
        <row r="57">
          <cell r="M57">
            <v>0.0021011</v>
          </cell>
        </row>
        <row r="58">
          <cell r="M58">
            <v>-0.0496138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4.xml><?xml version="1.0" encoding="utf-8"?>
<externalLink xmlns="http://schemas.openxmlformats.org/spreadsheetml/2006/main">
  <externalBook xmlns:r="http://schemas.openxmlformats.org/officeDocument/2006/relationships" r:id="rId1">
    <sheetNames>
      <sheetName val="Post Id Sheet"/>
      <sheetName val="Report"/>
      <sheetName val="Orig Sched"/>
      <sheetName val="H"/>
      <sheetName val="Input"/>
      <sheetName val="Euro"/>
      <sheetName val="CITIBANK_2 GBP"/>
      <sheetName val="CHASE_IV"/>
      <sheetName val="CITIBANK_2 USD"/>
      <sheetName val="CHASE_III"/>
      <sheetName val="CHASE_MAHII"/>
      <sheetName val="CITIBANK_EUROS"/>
      <sheetName val="CITIBANK_GBP"/>
      <sheetName val="CITIBANK_USD"/>
      <sheetName val="FX HEDGE"/>
      <sheetName val="Daily Macros"/>
      <sheetName val="Monthly Macros"/>
      <sheetName val="Print"/>
    </sheetNames>
    <sheetDataSet>
      <sheetData sheetId="0"/>
      <sheetData sheetId="1">
        <row r="57">
          <cell r="AA57">
            <v>30039.5469555</v>
          </cell>
        </row>
        <row r="57">
          <cell r="AC57">
            <v>2850.0477324</v>
          </cell>
        </row>
        <row r="57">
          <cell r="AE57">
            <v>2114.1138399</v>
          </cell>
        </row>
        <row r="58">
          <cell r="AA58">
            <v>-6792.0414795</v>
          </cell>
        </row>
        <row r="58">
          <cell r="AC58">
            <v>-1444.958088</v>
          </cell>
        </row>
        <row r="58">
          <cell r="AE58">
            <v>-599.3347141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5.xml><?xml version="1.0" encoding="utf-8"?>
<externalLink xmlns="http://schemas.openxmlformats.org/spreadsheetml/2006/main">
  <externalBook xmlns:r="http://schemas.openxmlformats.org/officeDocument/2006/relationships" r:id="rId1">
    <sheetNames>
      <sheetName val="QTD"/>
      <sheetName val="Export"/>
      <sheetName val="Summary"/>
      <sheetName val="Postid"/>
      <sheetName val="Input"/>
      <sheetName val="Repor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Roll-21"/>
      <sheetName val="Roll-22"/>
      <sheetName val="Roll-23"/>
      <sheetName val="Roll-24"/>
      <sheetName val="Roll-25"/>
      <sheetName val="Roll-26"/>
      <sheetName val="Orig Sched"/>
      <sheetName val="Daily Macros"/>
      <sheetName val="Monthly Macros"/>
    </sheetNames>
    <sheetDataSet>
      <sheetData sheetId="0"/>
      <sheetData sheetId="1"/>
      <sheetData sheetId="2"/>
      <sheetData sheetId="3"/>
      <sheetData sheetId="4"/>
      <sheetData sheetId="5">
        <row r="57">
          <cell r="BC57">
            <v>-4422.7261</v>
          </cell>
        </row>
        <row r="58">
          <cell r="BC58">
            <v>5774.6523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0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HRC"/>
      <sheetName val="CRC"/>
      <sheetName val="HOUSTON INTERCO"/>
      <sheetName val="FX"/>
      <sheetName val="ACCRUAL"/>
      <sheetName val="ST-TVA"/>
      <sheetName val="INTO AEP"/>
      <sheetName val="INTO COMED"/>
      <sheetName val="ST-CINERGY"/>
      <sheetName val="ST-SPP"/>
      <sheetName val="ST-AEP"/>
      <sheetName val="West HUB"/>
      <sheetName val="MAPP"/>
      <sheetName val="extra7"/>
      <sheetName val="extra10"/>
      <sheetName val="extra11"/>
      <sheetName val="extra12"/>
      <sheetName val="extra13"/>
      <sheetName val="Orig Sched"/>
      <sheetName val="Daily Macro"/>
      <sheetName val="MTD Macro"/>
      <sheetName val="YTD Macro"/>
      <sheetName val="Liquidation GOTO"/>
      <sheetName val="Link Macro"/>
      <sheetName val="DAILY POSITIONS"/>
      <sheetName val="DAILY PRICES"/>
      <sheetName val="Sheet1"/>
    </sheetNames>
    <sheetDataSet>
      <sheetData sheetId="0">
        <row r="61">
          <cell r="AM61">
            <v>-4</v>
          </cell>
        </row>
        <row r="62">
          <cell r="AM62">
            <v>-4620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07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  <sheetName val="POST ID"/>
      <sheetName val="H"/>
      <sheetName val="Input"/>
      <sheetName val="Report"/>
      <sheetName val="Consol-Price"/>
      <sheetName val="Consol-Basis"/>
      <sheetName val="Canada"/>
      <sheetName val="Mgt Book"/>
      <sheetName val="PE-ENA-NBSK-Price"/>
      <sheetName val="PE-ENA-NBSK-Basis"/>
      <sheetName val="PE-ENA-SBSK-Price"/>
      <sheetName val="PE-ENA-BEK-Price"/>
      <sheetName val="PE-ENA-BEK-Basis"/>
      <sheetName val="Orig Sched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>
        <row r="57">
          <cell r="S57">
            <v>-230.8357973</v>
          </cell>
        </row>
        <row r="58">
          <cell r="S58">
            <v>51.4721484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PE-NEWS45"/>
      <sheetName val="PE-MXDWSTE"/>
      <sheetName val="PAPER-EUROPE"/>
      <sheetName val="PE-EPBHKP"/>
      <sheetName val="PE-DMPA4"/>
      <sheetName val="PE-NBSKINV"/>
      <sheetName val="PE-LWC60"/>
      <sheetName val="FX-Hedge"/>
      <sheetName val="EIM-EU-PAPER"/>
      <sheetName val="PE-BEK"/>
      <sheetName val="Houston Held"/>
      <sheetName val="Daily Macro"/>
      <sheetName val="MTD Macro"/>
      <sheetName val="YTD Macro"/>
      <sheetName val="Liquidation GOTO"/>
      <sheetName val="Link Macro"/>
      <sheetName val="Orig Sched"/>
      <sheetName val="Sheet1"/>
      <sheetName val="TOP PAGE DATA"/>
      <sheetName val="Detail Position"/>
      <sheetName val="Paper Price"/>
      <sheetName val="Position"/>
      <sheetName val="Curve Summary"/>
    </sheetNames>
    <sheetDataSet>
      <sheetData sheetId="0">
        <row r="61">
          <cell r="Y61">
            <v>-18398</v>
          </cell>
        </row>
        <row r="62">
          <cell r="Y62">
            <v>4500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0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DPR"/>
      <sheetName val="Export"/>
    </sheetNames>
    <sheetDataSet>
      <sheetData sheetId="0">
        <row r="61">
          <cell r="S61">
            <v>-272.012074557836</v>
          </cell>
        </row>
        <row r="62">
          <cell r="S62">
            <v>2744.41478028328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P1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Explanation"/>
      <sheetName val="ValueOrig Sch."/>
      <sheetName val="Daily Macro"/>
      <sheetName val="Monthly Macro"/>
    </sheetNames>
    <sheetDataSet>
      <sheetData sheetId="0">
        <row r="39">
          <cell r="AA39">
            <v>5513</v>
          </cell>
        </row>
        <row r="41">
          <cell r="AA41">
            <v>357973.7418</v>
          </cell>
        </row>
        <row r="42">
          <cell r="AA42">
            <v>1886949.1185</v>
          </cell>
        </row>
        <row r="43">
          <cell r="AA43">
            <v>-2958942.7981</v>
          </cell>
        </row>
        <row r="44">
          <cell r="AA44">
            <v>-18922.9739000001</v>
          </cell>
        </row>
        <row r="45">
          <cell r="AA45">
            <v>0</v>
          </cell>
        </row>
        <row r="46">
          <cell r="AA46">
            <v>0</v>
          </cell>
        </row>
        <row r="47">
          <cell r="AA47">
            <v>0</v>
          </cell>
        </row>
        <row r="48">
          <cell r="AA48">
            <v>0</v>
          </cell>
        </row>
        <row r="49">
          <cell r="AA49">
            <v>-3883.5</v>
          </cell>
        </row>
        <row r="51">
          <cell r="AA51">
            <v>0</v>
          </cell>
        </row>
        <row r="52">
          <cell r="AA52">
            <v>-635.2712</v>
          </cell>
        </row>
        <row r="57">
          <cell r="AA57">
            <v>-487734.445</v>
          </cell>
        </row>
        <row r="58">
          <cell r="AA58">
            <v>68334.1973</v>
          </cell>
        </row>
        <row r="60">
          <cell r="AA60">
            <v>20991858.5899</v>
          </cell>
        </row>
        <row r="61">
          <cell r="AA61">
            <v>0</v>
          </cell>
        </row>
        <row r="62">
          <cell r="AA62">
            <v>108932748.5879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10.xml><?xml version="1.0" encoding="utf-8"?>
<externalLink xmlns="http://schemas.openxmlformats.org/spreadsheetml/2006/main">
  <externalBook xmlns:r="http://schemas.openxmlformats.org/officeDocument/2006/relationships" r:id="rId1">
    <sheetNames>
      <sheetName val="ControlsDPR"/>
      <sheetName val="Origination"/>
      <sheetName val="Export"/>
      <sheetName val="Report_Controls"/>
      <sheetName val="ScheduleC"/>
      <sheetName val="Schedules"/>
      <sheetName val="Controls Export"/>
    </sheetNames>
    <sheetDataSet>
      <sheetData sheetId="0"/>
      <sheetData sheetId="1"/>
      <sheetData sheetId="2"/>
      <sheetData sheetId="3">
        <row r="61">
          <cell r="I61">
            <v>-735323.405884461</v>
          </cell>
        </row>
        <row r="62">
          <cell r="I62">
            <v>87152.1363526173</v>
          </cell>
        </row>
      </sheetData>
      <sheetData sheetId="4"/>
      <sheetData sheetId="5"/>
      <sheetData sheetId="6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Positions"/>
      <sheetName val="New Positions"/>
      <sheetName val="OA Flash"/>
      <sheetName val="Report"/>
      <sheetName val="Diffex"/>
      <sheetName val="Input"/>
      <sheetName val="Postid"/>
      <sheetName val="Top Pages"/>
      <sheetName val="Roll-1"/>
      <sheetName val="Roll-2"/>
      <sheetName val="Roll-3"/>
      <sheetName val="Roll-16"/>
      <sheetName val="Roll-17"/>
      <sheetName val="Analysis"/>
      <sheetName val="WeaponX"/>
      <sheetName val="TEXAS Physical"/>
      <sheetName val="Phys Sum-TEXAS"/>
      <sheetName val="Orig Sched"/>
      <sheetName val="Daily Macros"/>
      <sheetName val="Monthly Macros"/>
    </sheetNames>
    <sheetDataSet>
      <sheetData sheetId="0"/>
      <sheetData sheetId="1"/>
      <sheetData sheetId="2"/>
      <sheetData sheetId="3">
        <row r="39">
          <cell r="AQ39">
            <v>5965</v>
          </cell>
        </row>
        <row r="41">
          <cell r="AQ41">
            <v>804470.0397</v>
          </cell>
        </row>
        <row r="42">
          <cell r="AQ42">
            <v>7945899.1485</v>
          </cell>
        </row>
        <row r="43">
          <cell r="AQ43">
            <v>-7825680.09549999</v>
          </cell>
        </row>
        <row r="44">
          <cell r="AQ44">
            <v>-7438878.0268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-6324</v>
          </cell>
        </row>
        <row r="51">
          <cell r="AQ51">
            <v>0</v>
          </cell>
        </row>
        <row r="52">
          <cell r="AQ52">
            <v>468.9598</v>
          </cell>
        </row>
        <row r="57">
          <cell r="AQ57">
            <v>-180349.6734</v>
          </cell>
        </row>
        <row r="58">
          <cell r="AQ58">
            <v>92330.0445</v>
          </cell>
        </row>
        <row r="60">
          <cell r="AQ60">
            <v>34456256.5564</v>
          </cell>
        </row>
        <row r="61">
          <cell r="AQ61">
            <v>0</v>
          </cell>
        </row>
        <row r="62">
          <cell r="AQ62">
            <v>124954746.3321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Financial Summary"/>
      <sheetName val="Input"/>
      <sheetName val="Top Pages"/>
      <sheetName val="WeaponX"/>
      <sheetName val="Upstream LLC Physical"/>
      <sheetName val="Summary-Upstream"/>
      <sheetName val="Weapon X exclud."/>
      <sheetName val="SWING"/>
      <sheetName val="MTD All Curveshift"/>
      <sheetName val="Explanation"/>
      <sheetName val="OA Flash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Old-do not use"/>
      <sheetName val="Daily Macros"/>
      <sheetName val="Monthly Macros"/>
    </sheetNames>
    <sheetDataSet>
      <sheetData sheetId="0"/>
      <sheetData sheetId="1">
        <row r="39">
          <cell r="AQ39">
            <v>19250</v>
          </cell>
        </row>
        <row r="41">
          <cell r="AQ41">
            <v>11295.4364</v>
          </cell>
        </row>
        <row r="42">
          <cell r="AQ42">
            <v>1369217.7471</v>
          </cell>
        </row>
        <row r="43">
          <cell r="AQ43">
            <v>13268.6872</v>
          </cell>
        </row>
        <row r="44">
          <cell r="AQ44">
            <v>8102.0031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101.2577</v>
          </cell>
        </row>
        <row r="57">
          <cell r="AQ57">
            <v>-191.9205</v>
          </cell>
        </row>
        <row r="58">
          <cell r="AQ58">
            <v>1012.2582</v>
          </cell>
        </row>
        <row r="60">
          <cell r="AQ60">
            <v>841302.6382</v>
          </cell>
        </row>
        <row r="61">
          <cell r="AQ61">
            <v>0</v>
          </cell>
        </row>
        <row r="62">
          <cell r="AQ62">
            <v>2106158.5885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Input"/>
      <sheetName val="Roll-1"/>
      <sheetName val="JA P&amp;L"/>
      <sheetName val="Top Pages"/>
      <sheetName val="Roll-2"/>
      <sheetName val="Roll-4"/>
      <sheetName val="Roll-3"/>
      <sheetName val="Daily Macro"/>
      <sheetName val="Monthly Macro"/>
      <sheetName val="TopPageMacro"/>
      <sheetName val="P_LReportsMacro"/>
    </sheetNames>
    <sheetDataSet>
      <sheetData sheetId="0"/>
      <sheetData sheetId="1">
        <row r="19">
          <cell r="N19">
            <v>34500</v>
          </cell>
        </row>
        <row r="21">
          <cell r="N21">
            <v>-235126.9783</v>
          </cell>
        </row>
        <row r="22">
          <cell r="N22">
            <v>3777941.5986</v>
          </cell>
        </row>
        <row r="23">
          <cell r="N23">
            <v>9325167.9735</v>
          </cell>
        </row>
        <row r="24">
          <cell r="N24">
            <v>379036.433400001</v>
          </cell>
        </row>
        <row r="25">
          <cell r="N25">
            <v>-6193435.5107</v>
          </cell>
        </row>
        <row r="26">
          <cell r="N26">
            <v>-527754.7207</v>
          </cell>
        </row>
        <row r="27">
          <cell r="N27">
            <v>1576242.1185</v>
          </cell>
        </row>
        <row r="28">
          <cell r="N28">
            <v>0</v>
          </cell>
        </row>
        <row r="29">
          <cell r="N29">
            <v>-26985.43</v>
          </cell>
        </row>
        <row r="31">
          <cell r="N31">
            <v>0</v>
          </cell>
        </row>
        <row r="32">
          <cell r="N32">
            <v>0</v>
          </cell>
        </row>
        <row r="37">
          <cell r="N37">
            <v>-21542.9813</v>
          </cell>
        </row>
        <row r="38">
          <cell r="N38">
            <v>-12626.9353</v>
          </cell>
        </row>
        <row r="40">
          <cell r="N40">
            <v>-11729071.0766</v>
          </cell>
        </row>
        <row r="41">
          <cell r="N41">
            <v>0</v>
          </cell>
        </row>
        <row r="42">
          <cell r="N42">
            <v>40755954.69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opPages"/>
      <sheetName val="Roll-1"/>
      <sheetName val="Roll-2"/>
      <sheetName val="Roll-3"/>
      <sheetName val="Roll-4"/>
      <sheetName val="Roll-5"/>
      <sheetName val="Roll-6"/>
      <sheetName val="Orig Sched"/>
      <sheetName val="CURVES"/>
      <sheetName val="Daily Macro"/>
      <sheetName val="Monthly Macro"/>
      <sheetName val="Module1"/>
      <sheetName val="Module2"/>
      <sheetName val="Module3"/>
    </sheetNames>
    <sheetDataSet>
      <sheetData sheetId="0">
        <row r="39">
          <cell r="K39">
            <v>0</v>
          </cell>
        </row>
        <row r="41">
          <cell r="K41">
            <v>0</v>
          </cell>
        </row>
        <row r="42">
          <cell r="K42">
            <v>0</v>
          </cell>
        </row>
        <row r="43">
          <cell r="K43">
            <v>0</v>
          </cell>
        </row>
        <row r="44">
          <cell r="K44">
            <v>0</v>
          </cell>
        </row>
        <row r="45">
          <cell r="K45">
            <v>0</v>
          </cell>
        </row>
        <row r="46">
          <cell r="K46">
            <v>0</v>
          </cell>
        </row>
        <row r="47">
          <cell r="K47">
            <v>0</v>
          </cell>
        </row>
        <row r="48">
          <cell r="K48">
            <v>0</v>
          </cell>
        </row>
        <row r="49">
          <cell r="K49">
            <v>0</v>
          </cell>
        </row>
        <row r="51">
          <cell r="K51">
            <v>0</v>
          </cell>
        </row>
        <row r="52">
          <cell r="K52">
            <v>0</v>
          </cell>
        </row>
        <row r="57">
          <cell r="K57">
            <v>0</v>
          </cell>
        </row>
        <row r="58">
          <cell r="K58">
            <v>0</v>
          </cell>
        </row>
        <row r="60">
          <cell r="K60">
            <v>0</v>
          </cell>
        </row>
        <row r="61">
          <cell r="K61">
            <v>0</v>
          </cell>
        </row>
        <row r="62">
          <cell r="K62">
            <v>-1708683.6276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P&amp;L Explanations"/>
      <sheetName val="Orig Sched"/>
      <sheetName val="Report"/>
      <sheetName val="Input"/>
      <sheetName val="TopPages"/>
      <sheetName val="Roll-1"/>
      <sheetName val="Roll-2"/>
      <sheetName val="Roll-3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Peoples Unwind"/>
      <sheetName val="Roll-4"/>
      <sheetName val="CURVES"/>
      <sheetName val="Daily Macro"/>
      <sheetName val="Monthly Macro"/>
      <sheetName val="Module1"/>
      <sheetName val="Module2"/>
      <sheetName val="Module3"/>
    </sheetNames>
    <sheetDataSet>
      <sheetData sheetId="0"/>
      <sheetData sheetId="1"/>
      <sheetData sheetId="2">
        <row r="39">
          <cell r="AE39">
            <v>70</v>
          </cell>
        </row>
        <row r="41">
          <cell r="AE41">
            <v>-758588.0609</v>
          </cell>
        </row>
        <row r="42">
          <cell r="AE42">
            <v>4097077.175</v>
          </cell>
        </row>
        <row r="43">
          <cell r="AE43">
            <v>72251.3719</v>
          </cell>
        </row>
        <row r="44">
          <cell r="AE44">
            <v>-1008171.7511</v>
          </cell>
        </row>
        <row r="45">
          <cell r="AE45">
            <v>51398.0403</v>
          </cell>
        </row>
        <row r="46">
          <cell r="AE46">
            <v>68900.3498</v>
          </cell>
        </row>
        <row r="47">
          <cell r="AE47">
            <v>-131023.6968</v>
          </cell>
        </row>
        <row r="48">
          <cell r="AE48">
            <v>-155966.8459</v>
          </cell>
        </row>
        <row r="49">
          <cell r="AE49">
            <v>0</v>
          </cell>
        </row>
        <row r="51">
          <cell r="AE51">
            <v>0</v>
          </cell>
        </row>
        <row r="52">
          <cell r="AE52">
            <v>0</v>
          </cell>
        </row>
        <row r="57">
          <cell r="AE57">
            <v>-13497.6585</v>
          </cell>
        </row>
        <row r="58">
          <cell r="AE58">
            <v>-6131.0961</v>
          </cell>
        </row>
        <row r="60">
          <cell r="AE60">
            <v>-3364775.6218</v>
          </cell>
        </row>
        <row r="61">
          <cell r="AE61">
            <v>0</v>
          </cell>
        </row>
        <row r="62">
          <cell r="AE62">
            <v>53064744.5664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opPages"/>
      <sheetName val="Roll-1"/>
      <sheetName val="Roll-2"/>
      <sheetName val="Roll-3"/>
      <sheetName val="Roll-4"/>
      <sheetName val="Peoples Unwind"/>
      <sheetName val="Orig Sched"/>
      <sheetName val="CURVES"/>
      <sheetName val="Daily Macro"/>
      <sheetName val="Monthly Macro"/>
      <sheetName val="Module1"/>
      <sheetName val="Module2"/>
      <sheetName val="Module3"/>
    </sheetNames>
    <sheetDataSet>
      <sheetData sheetId="0">
        <row r="39">
          <cell r="AE39">
            <v>0</v>
          </cell>
        </row>
        <row r="41">
          <cell r="AE41">
            <v>0</v>
          </cell>
        </row>
        <row r="42">
          <cell r="AE42">
            <v>0.0776999999759719</v>
          </cell>
        </row>
        <row r="43">
          <cell r="AE43">
            <v>-0.0002</v>
          </cell>
        </row>
        <row r="44">
          <cell r="AE44">
            <v>0</v>
          </cell>
        </row>
        <row r="45">
          <cell r="AE45">
            <v>0</v>
          </cell>
        </row>
        <row r="46">
          <cell r="AE46">
            <v>0</v>
          </cell>
        </row>
        <row r="47">
          <cell r="AE47">
            <v>0</v>
          </cell>
        </row>
        <row r="48">
          <cell r="AE48">
            <v>0</v>
          </cell>
        </row>
        <row r="49">
          <cell r="AE49">
            <v>0</v>
          </cell>
        </row>
        <row r="51">
          <cell r="AE51">
            <v>0</v>
          </cell>
        </row>
        <row r="52">
          <cell r="AE52">
            <v>-14.0627</v>
          </cell>
        </row>
        <row r="57">
          <cell r="AE57">
            <v>8912.7518</v>
          </cell>
        </row>
        <row r="58">
          <cell r="AE58">
            <v>-2898.3835</v>
          </cell>
        </row>
        <row r="60">
          <cell r="AE60">
            <v>-1118569.3469</v>
          </cell>
        </row>
        <row r="61">
          <cell r="AE61">
            <v>0</v>
          </cell>
        </row>
        <row r="62">
          <cell r="AE62">
            <v>51740514.2004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concile"/>
      <sheetName val="Postids"/>
      <sheetName val="Report"/>
      <sheetName val="Input"/>
      <sheetName val="Top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Summary"/>
      <sheetName val="Orig Sched"/>
      <sheetName val="CURVES"/>
      <sheetName val="Daily Macro"/>
      <sheetName val="Monthly Macro"/>
      <sheetName val="Module1"/>
      <sheetName val="Module2"/>
      <sheetName val="Module3"/>
    </sheetNames>
    <sheetDataSet>
      <sheetData sheetId="0"/>
      <sheetData sheetId="1"/>
      <sheetData sheetId="2">
        <row r="39">
          <cell r="AC39">
            <v>0</v>
          </cell>
        </row>
        <row r="41">
          <cell r="AC41">
            <v>759479.8296</v>
          </cell>
        </row>
        <row r="42">
          <cell r="AC42">
            <v>1200231.7763</v>
          </cell>
        </row>
        <row r="43">
          <cell r="AC43">
            <v>-419053.7196</v>
          </cell>
        </row>
        <row r="44">
          <cell r="AC44">
            <v>103097.7919</v>
          </cell>
        </row>
        <row r="45">
          <cell r="AC45">
            <v>-443568.0392</v>
          </cell>
        </row>
        <row r="46">
          <cell r="AC46">
            <v>55216.396</v>
          </cell>
        </row>
        <row r="47">
          <cell r="AC47">
            <v>547384.1125</v>
          </cell>
        </row>
        <row r="48">
          <cell r="AC48">
            <v>0</v>
          </cell>
        </row>
        <row r="49">
          <cell r="AC49">
            <v>-4173</v>
          </cell>
        </row>
        <row r="51">
          <cell r="AC51">
            <v>0</v>
          </cell>
        </row>
        <row r="52">
          <cell r="AC52">
            <v>-135828.465</v>
          </cell>
        </row>
        <row r="57">
          <cell r="AC57">
            <v>219803.2302</v>
          </cell>
        </row>
        <row r="58">
          <cell r="AC58">
            <v>-35026.6297</v>
          </cell>
        </row>
        <row r="60">
          <cell r="AC60">
            <v>-7371570.2138</v>
          </cell>
        </row>
        <row r="61">
          <cell r="AC61">
            <v>3</v>
          </cell>
        </row>
        <row r="62">
          <cell r="AC62">
            <v>74814937.4078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Exec Summary"/>
      <sheetName val="Report"/>
      <sheetName val="Postid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Intra-EMWNSS1"/>
      <sheetName val="Intra-EMWNSS2"/>
      <sheetName val="TP-EMWNSS"/>
      <sheetName val="Intra-Enovate"/>
      <sheetName val="Total Intra"/>
      <sheetName val="Physical Input"/>
      <sheetName val="WeaponX"/>
      <sheetName val="Other"/>
      <sheetName val="DPR"/>
      <sheetName val="Prior DPR"/>
      <sheetName val="P&amp;L Without Sharing"/>
      <sheetName val="Prior P&amp;L Without Sharing"/>
      <sheetName val="P&amp;L"/>
      <sheetName val="Prior P&amp;L"/>
      <sheetName val="P&amp;L Summary"/>
      <sheetName val="ENRON MIDWEST P&amp;L"/>
      <sheetName val="NSS1 Phys"/>
      <sheetName val="NSS2 Phys"/>
      <sheetName val="Midwest"/>
      <sheetName val="Enovate"/>
      <sheetName val="OA Flash"/>
      <sheetName val="Daily Macros"/>
      <sheetName val="Monthly Macros"/>
    </sheetNames>
    <sheetDataSet>
      <sheetData sheetId="0"/>
      <sheetData sheetId="1">
        <row r="39">
          <cell r="AC39">
            <v>0</v>
          </cell>
        </row>
        <row r="41">
          <cell r="AC41">
            <v>579477.933</v>
          </cell>
        </row>
        <row r="42">
          <cell r="AC42">
            <v>332656.0101</v>
          </cell>
        </row>
        <row r="43">
          <cell r="AC43">
            <v>0.0003</v>
          </cell>
        </row>
        <row r="44">
          <cell r="AC44">
            <v>-18707.9112</v>
          </cell>
        </row>
        <row r="45">
          <cell r="AC45">
            <v>-0.2801</v>
          </cell>
        </row>
        <row r="46">
          <cell r="AC46">
            <v>0</v>
          </cell>
        </row>
        <row r="47">
          <cell r="AC47">
            <v>23.3921</v>
          </cell>
        </row>
        <row r="48">
          <cell r="AC48">
            <v>0</v>
          </cell>
        </row>
        <row r="49">
          <cell r="AC49">
            <v>0</v>
          </cell>
        </row>
        <row r="51">
          <cell r="AC51">
            <v>0</v>
          </cell>
        </row>
        <row r="52">
          <cell r="AC52">
            <v>-1060.1831</v>
          </cell>
        </row>
        <row r="57">
          <cell r="AC57">
            <v>33768.8244</v>
          </cell>
        </row>
        <row r="58">
          <cell r="AC58">
            <v>13830.9661</v>
          </cell>
        </row>
        <row r="60">
          <cell r="AC60">
            <v>10667525.3592</v>
          </cell>
        </row>
        <row r="61">
          <cell r="AC61">
            <v>0</v>
          </cell>
        </row>
        <row r="62">
          <cell r="AC62">
            <v>-17140800.1784</v>
          </cell>
        </row>
        <row r="63">
          <cell r="AC63">
            <v>-6473281.79150001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Sheet1"/>
      <sheetName val="Roll-1"/>
      <sheetName val="Roll-2"/>
      <sheetName val="Roll-6"/>
      <sheetName val="Roll-9"/>
      <sheetName val="Roll-3"/>
      <sheetName val="Roll-4"/>
      <sheetName val="Roll-7"/>
      <sheetName val="Roll-5"/>
      <sheetName val="Roll-8"/>
      <sheetName val="Roll-10"/>
      <sheetName val="Top Pages"/>
      <sheetName val="Module1"/>
      <sheetName val="Module2"/>
    </sheetNames>
    <sheetDataSet>
      <sheetData sheetId="0"/>
      <sheetData sheetId="1">
        <row r="39">
          <cell r="W39">
            <v>204.05</v>
          </cell>
        </row>
        <row r="41">
          <cell r="W41">
            <v>860.27231</v>
          </cell>
        </row>
        <row r="42">
          <cell r="W42">
            <v>12442.40788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907.75</v>
          </cell>
        </row>
        <row r="46">
          <cell r="W46">
            <v>15251.327</v>
          </cell>
        </row>
        <row r="47">
          <cell r="W47">
            <v>-14791.702</v>
          </cell>
        </row>
        <row r="48">
          <cell r="W48">
            <v>0</v>
          </cell>
        </row>
        <row r="49">
          <cell r="W49">
            <v>-220.4173</v>
          </cell>
        </row>
        <row r="51">
          <cell r="W51">
            <v>0</v>
          </cell>
        </row>
        <row r="52">
          <cell r="W52">
            <v>0</v>
          </cell>
        </row>
        <row r="57">
          <cell r="W57">
            <v>-818.62265</v>
          </cell>
        </row>
        <row r="58">
          <cell r="W58">
            <v>424.95561</v>
          </cell>
        </row>
        <row r="60">
          <cell r="W60">
            <v>208044.14406</v>
          </cell>
        </row>
        <row r="61">
          <cell r="W61">
            <v>0</v>
          </cell>
        </row>
        <row r="62">
          <cell r="W62">
            <v>-34927.7174397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Copy"/>
      <sheetName val="Break Out"/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WeaponX"/>
      <sheetName val="Physical T-Port"/>
      <sheetName val="T-Port Phys Summary"/>
      <sheetName val="Total Phys Summary"/>
      <sheetName val="Demand Charges"/>
      <sheetName val="Orig Sched"/>
      <sheetName val="OA Flash Central"/>
      <sheetName val="Daily Macro"/>
      <sheetName val="Monthly Macro"/>
    </sheetNames>
    <sheetDataSet>
      <sheetData sheetId="0"/>
      <sheetData sheetId="1"/>
      <sheetData sheetId="2">
        <row r="39">
          <cell r="AQ39">
            <v>3340</v>
          </cell>
        </row>
        <row r="41">
          <cell r="AQ41">
            <v>-401422.6429</v>
          </cell>
        </row>
        <row r="42">
          <cell r="AQ42">
            <v>-2099522.06559993</v>
          </cell>
        </row>
        <row r="43">
          <cell r="AQ43">
            <v>2785905.4594</v>
          </cell>
        </row>
        <row r="44">
          <cell r="AQ44">
            <v>-193141.0403</v>
          </cell>
        </row>
        <row r="45">
          <cell r="AQ45">
            <v>80122.0204</v>
          </cell>
        </row>
        <row r="46">
          <cell r="AQ46">
            <v>14798.0966</v>
          </cell>
        </row>
        <row r="47">
          <cell r="AQ47">
            <v>-117781.2188</v>
          </cell>
        </row>
        <row r="48">
          <cell r="AQ48">
            <v>0</v>
          </cell>
        </row>
        <row r="49">
          <cell r="AQ49">
            <v>-5429</v>
          </cell>
        </row>
        <row r="51">
          <cell r="AQ51">
            <v>0</v>
          </cell>
        </row>
        <row r="52">
          <cell r="AQ52">
            <v>-27199.6327</v>
          </cell>
        </row>
        <row r="57">
          <cell r="I57">
            <v>49943.2228</v>
          </cell>
        </row>
        <row r="57">
          <cell r="K57">
            <v>-370615.6954</v>
          </cell>
        </row>
        <row r="57">
          <cell r="AQ57">
            <v>14799967.0055</v>
          </cell>
        </row>
        <row r="58">
          <cell r="I58">
            <v>-9911.2736</v>
          </cell>
        </row>
        <row r="58">
          <cell r="K58">
            <v>58140.6987</v>
          </cell>
        </row>
        <row r="58">
          <cell r="AQ58">
            <v>-1746640.218</v>
          </cell>
        </row>
        <row r="60">
          <cell r="AQ60">
            <v>-484692056.4055</v>
          </cell>
        </row>
        <row r="61">
          <cell r="AQ61">
            <v>0</v>
          </cell>
        </row>
        <row r="62">
          <cell r="AQ62">
            <v>724321044.8179</v>
          </cell>
        </row>
        <row r="63">
          <cell r="AQ63">
            <v>239628988.0459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PostId"/>
      <sheetName val="Input"/>
      <sheetName val="Break Out"/>
      <sheetName val="Report"/>
      <sheetName val="Top Pages"/>
      <sheetName val="Roll-1"/>
      <sheetName val="Roll-2"/>
      <sheetName val="Roll-3"/>
      <sheetName val="Roll-5"/>
      <sheetName val="Roll-4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Demand Charges"/>
      <sheetName val="Physical Transport"/>
      <sheetName val="OA Flash Central"/>
      <sheetName val="Daily Macros"/>
      <sheetName val="Monthly Macros"/>
    </sheetNames>
    <sheetDataSet>
      <sheetData sheetId="0"/>
      <sheetData sheetId="1"/>
      <sheetData sheetId="2"/>
      <sheetData sheetId="3"/>
      <sheetData sheetId="4">
        <row r="39">
          <cell r="AK39">
            <v>27.85</v>
          </cell>
        </row>
        <row r="41">
          <cell r="AK41">
            <v>1699298.3851</v>
          </cell>
        </row>
        <row r="42">
          <cell r="AK42">
            <v>504158.571399999</v>
          </cell>
        </row>
        <row r="43">
          <cell r="AK43">
            <v>4260679.0699</v>
          </cell>
        </row>
        <row r="44">
          <cell r="AK44">
            <v>-1070416.771</v>
          </cell>
        </row>
        <row r="45">
          <cell r="AK45">
            <v>792552.2694</v>
          </cell>
        </row>
        <row r="46">
          <cell r="AK46">
            <v>0</v>
          </cell>
        </row>
        <row r="47">
          <cell r="AK47">
            <v>-154233.6315</v>
          </cell>
        </row>
        <row r="48">
          <cell r="AK48">
            <v>0</v>
          </cell>
        </row>
        <row r="49">
          <cell r="AK49">
            <v>-1045</v>
          </cell>
        </row>
        <row r="51">
          <cell r="AK51">
            <v>0</v>
          </cell>
        </row>
        <row r="52">
          <cell r="AK52">
            <v>-1039452.6874</v>
          </cell>
        </row>
        <row r="57">
          <cell r="AK57">
            <v>5249.3084</v>
          </cell>
        </row>
        <row r="58">
          <cell r="AK58">
            <v>21440.1424</v>
          </cell>
        </row>
        <row r="60">
          <cell r="AK60">
            <v>19333742.5715</v>
          </cell>
        </row>
        <row r="61">
          <cell r="AK61">
            <v>0</v>
          </cell>
        </row>
        <row r="62">
          <cell r="AK62">
            <v>36251553.804</v>
          </cell>
        </row>
        <row r="63">
          <cell r="AK63">
            <v>55585296.4842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Aruba - WeaponX"/>
      <sheetName val="Trans - WeaponX"/>
      <sheetName val="Aruba - Physical"/>
      <sheetName val="T-Port Physical"/>
      <sheetName val="OA Flash"/>
      <sheetName val="OA Flash - Transport"/>
      <sheetName val="Aruba P&amp;L"/>
      <sheetName val="Trans P&amp;L"/>
      <sheetName val="Total P&amp;L"/>
      <sheetName val="Orig Sched"/>
      <sheetName val="Daily Macro"/>
      <sheetName val="Monthly Macro"/>
    </sheetNames>
    <sheetDataSet>
      <sheetData sheetId="0">
        <row r="39">
          <cell r="AA39">
            <v>0</v>
          </cell>
        </row>
        <row r="41">
          <cell r="AA41">
            <v>-20387.5</v>
          </cell>
        </row>
        <row r="42">
          <cell r="AA42">
            <v>0</v>
          </cell>
        </row>
        <row r="43">
          <cell r="AA43">
            <v>5387.5</v>
          </cell>
        </row>
        <row r="44">
          <cell r="AA44">
            <v>0</v>
          </cell>
        </row>
        <row r="45">
          <cell r="AA45">
            <v>0</v>
          </cell>
        </row>
        <row r="46">
          <cell r="AA46">
            <v>0</v>
          </cell>
        </row>
        <row r="47">
          <cell r="AA47">
            <v>0</v>
          </cell>
        </row>
        <row r="48">
          <cell r="AA48">
            <v>0</v>
          </cell>
        </row>
        <row r="49">
          <cell r="AA49">
            <v>0</v>
          </cell>
        </row>
        <row r="51">
          <cell r="AA51">
            <v>0</v>
          </cell>
        </row>
        <row r="52">
          <cell r="AA52">
            <v>0.1093</v>
          </cell>
        </row>
        <row r="57">
          <cell r="AA57">
            <v>-0.1093</v>
          </cell>
        </row>
        <row r="58">
          <cell r="AA58">
            <v>-1.1325</v>
          </cell>
        </row>
        <row r="60">
          <cell r="AA60">
            <v>0</v>
          </cell>
        </row>
        <row r="61">
          <cell r="AA61">
            <v>0</v>
          </cell>
        </row>
        <row r="62">
          <cell r="AA62">
            <v>23171098.7688</v>
          </cell>
        </row>
        <row r="63">
          <cell r="AA63">
            <v>23171656.7688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Report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6"/>
      <sheetName val="Roll-17"/>
      <sheetName val="Roll-18"/>
      <sheetName val="Roll-19"/>
      <sheetName val="Roll-20"/>
      <sheetName val="Roll-21"/>
      <sheetName val="WeaponX"/>
      <sheetName val="Other(old)"/>
      <sheetName val="Gulf NGPL Physical"/>
      <sheetName val="Phys Sum-Gulf NGPL"/>
      <sheetName val="NGPL Storage"/>
      <sheetName val="Gulf Physical"/>
      <sheetName val="Phys Sum-Gulf"/>
      <sheetName val="Total Physical"/>
      <sheetName val="OA Flash"/>
      <sheetName val="P&amp;L Summary"/>
      <sheetName val="Daily Macros"/>
      <sheetName val="Monthly Macros"/>
    </sheetNames>
    <sheetDataSet>
      <sheetData sheetId="0"/>
      <sheetData sheetId="1">
        <row r="39">
          <cell r="AS39">
            <v>10300</v>
          </cell>
        </row>
        <row r="41">
          <cell r="AS41">
            <v>-483321.2131</v>
          </cell>
        </row>
        <row r="42">
          <cell r="AS42">
            <v>1701833.4058</v>
          </cell>
        </row>
        <row r="43">
          <cell r="AS43">
            <v>97168.1142</v>
          </cell>
        </row>
        <row r="44">
          <cell r="AS44">
            <v>65489.9904</v>
          </cell>
        </row>
        <row r="45">
          <cell r="AS45">
            <v>0</v>
          </cell>
        </row>
        <row r="46">
          <cell r="AS46">
            <v>0</v>
          </cell>
        </row>
        <row r="47">
          <cell r="AS47">
            <v>0</v>
          </cell>
        </row>
        <row r="48">
          <cell r="AS48">
            <v>0</v>
          </cell>
        </row>
        <row r="49">
          <cell r="AS49">
            <v>0</v>
          </cell>
        </row>
        <row r="51">
          <cell r="AS51">
            <v>0</v>
          </cell>
        </row>
        <row r="52">
          <cell r="AS52">
            <v>195.8498</v>
          </cell>
        </row>
        <row r="57">
          <cell r="AS57">
            <v>797.4826</v>
          </cell>
        </row>
        <row r="58">
          <cell r="AS58">
            <v>9169.6817</v>
          </cell>
        </row>
        <row r="60">
          <cell r="AS60">
            <v>6653966.5502</v>
          </cell>
        </row>
        <row r="61">
          <cell r="AS61">
            <v>0</v>
          </cell>
        </row>
        <row r="62">
          <cell r="AS62">
            <v>24631192.0899</v>
          </cell>
        </row>
        <row r="63">
          <cell r="AS63">
            <v>31285158.2119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Input"/>
      <sheetName val="Repor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Mgmt"/>
      <sheetName val="OA Flash"/>
      <sheetName val="Orig Sched"/>
      <sheetName val="Daily Macros"/>
      <sheetName val="Monthly Macros"/>
    </sheetNames>
    <sheetDataSet>
      <sheetData sheetId="0"/>
      <sheetData sheetId="1"/>
      <sheetData sheetId="2">
        <row r="39">
          <cell r="Q39">
            <v>0</v>
          </cell>
        </row>
        <row r="41">
          <cell r="Q41">
            <v>853192.2863</v>
          </cell>
        </row>
        <row r="42">
          <cell r="Q42">
            <v>2373418.8436</v>
          </cell>
        </row>
        <row r="43">
          <cell r="Q43">
            <v>-468391.9578</v>
          </cell>
        </row>
        <row r="44">
          <cell r="Q44">
            <v>-2937385.3596</v>
          </cell>
        </row>
        <row r="45">
          <cell r="Q45">
            <v>245068.4234</v>
          </cell>
        </row>
        <row r="46">
          <cell r="Q46">
            <v>-141851.0759</v>
          </cell>
        </row>
        <row r="47">
          <cell r="Q47">
            <v>-200007.6781</v>
          </cell>
        </row>
        <row r="48">
          <cell r="Q48">
            <v>0</v>
          </cell>
        </row>
        <row r="49">
          <cell r="Q49">
            <v>-620</v>
          </cell>
        </row>
        <row r="51">
          <cell r="Q51">
            <v>0</v>
          </cell>
        </row>
        <row r="52">
          <cell r="Q52">
            <v>36505.1696</v>
          </cell>
        </row>
        <row r="57">
          <cell r="Q57">
            <v>-42792.4149</v>
          </cell>
        </row>
        <row r="58">
          <cell r="Q58">
            <v>30706.5983</v>
          </cell>
        </row>
        <row r="60">
          <cell r="Q60">
            <v>9431320.0573</v>
          </cell>
        </row>
        <row r="61">
          <cell r="Q61">
            <v>2</v>
          </cell>
        </row>
        <row r="62">
          <cell r="Q62">
            <v>75923494.7109</v>
          </cell>
        </row>
        <row r="63">
          <cell r="Q63">
            <v>85354816.7682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Top Pages"/>
      <sheetName val="Report"/>
      <sheetName val="Input"/>
      <sheetName val="Roll-1"/>
      <sheetName val="Roll-2"/>
      <sheetName val="Roll-3"/>
      <sheetName val="Roll-4"/>
      <sheetName val="Roll-5"/>
      <sheetName val="WeaponX"/>
      <sheetName val="OA Flash"/>
      <sheetName val="Central Mich CG Physical"/>
      <sheetName val="Phys Sum-Market CG"/>
      <sheetName val="Demand Charge"/>
      <sheetName val="Daily Macros"/>
      <sheetName val="Monthly Macros"/>
    </sheetNames>
    <sheetDataSet>
      <sheetData sheetId="0"/>
      <sheetData sheetId="1"/>
      <sheetData sheetId="2">
        <row r="39">
          <cell r="AQ39">
            <v>0</v>
          </cell>
        </row>
        <row r="41">
          <cell r="AQ41">
            <v>869321.288</v>
          </cell>
        </row>
        <row r="42">
          <cell r="AQ42">
            <v>2276978.7148</v>
          </cell>
        </row>
        <row r="43">
          <cell r="AQ43">
            <v>368588.1186</v>
          </cell>
        </row>
        <row r="44">
          <cell r="AQ44">
            <v>1420172.0062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340.6923</v>
          </cell>
        </row>
        <row r="57">
          <cell r="AQ57">
            <v>64.4381</v>
          </cell>
        </row>
        <row r="58">
          <cell r="AQ58">
            <v>1424.0217</v>
          </cell>
        </row>
        <row r="60">
          <cell r="AQ60">
            <v>2901200.5285</v>
          </cell>
        </row>
        <row r="61">
          <cell r="AQ61">
            <v>0</v>
          </cell>
        </row>
        <row r="62">
          <cell r="AQ62">
            <v>5351855.238</v>
          </cell>
        </row>
        <row r="63">
          <cell r="AQ63">
            <v>8253055.5915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tid"/>
      <sheetName val="Top Pages"/>
      <sheetName val="Input"/>
      <sheetName val="Roll-1"/>
      <sheetName val="Roll-2"/>
      <sheetName val="Roll-3"/>
      <sheetName val="Roll-15"/>
      <sheetName val="Roll-16"/>
      <sheetName val="WeaponX"/>
      <sheetName val="Central Mich Physical"/>
      <sheetName val="Phys Sum-Market Mich"/>
      <sheetName val="Ont Weapon X"/>
      <sheetName val="Ont Phys"/>
      <sheetName val="Ont Phys Sum"/>
      <sheetName val="Total Phys Sum"/>
      <sheetName val="Ont OA Flash"/>
      <sheetName val="OA Flash"/>
      <sheetName val="Demand Charges-Ont"/>
      <sheetName val="Positions"/>
      <sheetName val="Daily Macros"/>
      <sheetName val="Monthly Macros"/>
    </sheetNames>
    <sheetDataSet>
      <sheetData sheetId="0">
        <row r="39">
          <cell r="AQ39">
            <v>0</v>
          </cell>
        </row>
        <row r="41">
          <cell r="AQ41">
            <v>-818272.2325</v>
          </cell>
        </row>
        <row r="42">
          <cell r="AQ42">
            <v>1560917.3157</v>
          </cell>
        </row>
        <row r="43">
          <cell r="AQ43">
            <v>-547780.89</v>
          </cell>
        </row>
        <row r="44">
          <cell r="AQ44">
            <v>-8227514.4324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50.4837</v>
          </cell>
        </row>
        <row r="57">
          <cell r="AQ57">
            <v>-6.7749</v>
          </cell>
        </row>
        <row r="58">
          <cell r="AQ58">
            <v>-112.4462</v>
          </cell>
        </row>
        <row r="60">
          <cell r="AQ60">
            <v>26362.7911</v>
          </cell>
        </row>
        <row r="61">
          <cell r="AQ61">
            <v>0</v>
          </cell>
        </row>
        <row r="62">
          <cell r="AQ62">
            <v>-5622465.6175</v>
          </cell>
        </row>
        <row r="63">
          <cell r="AQ63">
            <v>-5596102.8472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Mid South Breakout"/>
      <sheetName val="Mid North Breakout"/>
      <sheetName val="Postid"/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WeaponX"/>
      <sheetName val="Midcon North Physical"/>
      <sheetName val="Phys Sum-Mid North"/>
      <sheetName val="Midcon South Physical"/>
      <sheetName val="Phys Sum-Mid South"/>
      <sheetName val="Total Physical"/>
      <sheetName val="OA Flash"/>
      <sheetName val="Mid N Rec"/>
      <sheetName val="Mid S Rec"/>
      <sheetName val="Daily Macros"/>
      <sheetName val="Monthly Macros"/>
    </sheetNames>
    <sheetDataSet>
      <sheetData sheetId="0"/>
      <sheetData sheetId="1"/>
      <sheetData sheetId="2"/>
      <sheetData sheetId="3">
        <row r="39">
          <cell r="AE39">
            <v>0</v>
          </cell>
        </row>
        <row r="41">
          <cell r="AE41">
            <v>-63776.7772000001</v>
          </cell>
        </row>
        <row r="42">
          <cell r="AE42">
            <v>760016.502800001</v>
          </cell>
        </row>
        <row r="43">
          <cell r="AE43">
            <v>-67991.2412</v>
          </cell>
        </row>
        <row r="44">
          <cell r="AE44">
            <v>3825068.3667</v>
          </cell>
        </row>
        <row r="45">
          <cell r="AE45">
            <v>0</v>
          </cell>
        </row>
        <row r="46">
          <cell r="AE46">
            <v>0</v>
          </cell>
        </row>
        <row r="47">
          <cell r="AE47">
            <v>0</v>
          </cell>
        </row>
        <row r="48">
          <cell r="AE48">
            <v>0</v>
          </cell>
        </row>
        <row r="49">
          <cell r="AE49">
            <v>-612</v>
          </cell>
        </row>
        <row r="51">
          <cell r="AE51">
            <v>0</v>
          </cell>
        </row>
        <row r="52">
          <cell r="AE52">
            <v>51.1687</v>
          </cell>
        </row>
        <row r="57">
          <cell r="AE57">
            <v>-84.5423</v>
          </cell>
        </row>
        <row r="58">
          <cell r="AE58">
            <v>-707.5131</v>
          </cell>
        </row>
        <row r="60">
          <cell r="AE60">
            <v>959624.5992</v>
          </cell>
        </row>
        <row r="61">
          <cell r="AE61">
            <v>0</v>
          </cell>
        </row>
        <row r="62">
          <cell r="AE62">
            <v>19461349.5229</v>
          </cell>
        </row>
        <row r="63">
          <cell r="AE63">
            <v>20420974.1221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opPages"/>
      <sheetName val="Roll-1"/>
      <sheetName val="Roll-2"/>
      <sheetName val="Roll-3"/>
      <sheetName val="Roll-4"/>
      <sheetName val="Roll-5"/>
      <sheetName val="Roll-6"/>
      <sheetName val="Orig Sched"/>
      <sheetName val="CURVES"/>
      <sheetName val="Daily Macro"/>
      <sheetName val="Monthly Macro"/>
      <sheetName val="Module1"/>
      <sheetName val="Module2"/>
      <sheetName val="Module3"/>
    </sheetNames>
    <sheetDataSet>
      <sheetData sheetId="0">
        <row r="39">
          <cell r="AE39">
            <v>0</v>
          </cell>
        </row>
        <row r="41">
          <cell r="AE41">
            <v>0</v>
          </cell>
        </row>
        <row r="42">
          <cell r="AE42">
            <v>-0.0002</v>
          </cell>
        </row>
        <row r="43">
          <cell r="AE43">
            <v>0.00129999999999996</v>
          </cell>
        </row>
        <row r="44">
          <cell r="AE44">
            <v>0</v>
          </cell>
        </row>
        <row r="45">
          <cell r="AE45">
            <v>0</v>
          </cell>
        </row>
        <row r="46">
          <cell r="AE46">
            <v>0</v>
          </cell>
        </row>
        <row r="47">
          <cell r="AE47">
            <v>0</v>
          </cell>
        </row>
        <row r="48">
          <cell r="AE48">
            <v>0</v>
          </cell>
        </row>
        <row r="49">
          <cell r="AE49">
            <v>0</v>
          </cell>
        </row>
        <row r="51">
          <cell r="AE51">
            <v>0</v>
          </cell>
        </row>
        <row r="52">
          <cell r="AE52">
            <v>4.0131</v>
          </cell>
        </row>
        <row r="57">
          <cell r="AE57">
            <v>-3507.4103</v>
          </cell>
        </row>
        <row r="58">
          <cell r="AE58">
            <v>1191.5803</v>
          </cell>
        </row>
        <row r="60">
          <cell r="AE60">
            <v>517418.1872</v>
          </cell>
        </row>
        <row r="61">
          <cell r="AE61">
            <v>0</v>
          </cell>
        </row>
        <row r="62">
          <cell r="AE62">
            <v>17595012.8845</v>
          </cell>
        </row>
        <row r="63">
          <cell r="AE63">
            <v>18112431.0717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TopPages"/>
      <sheetName val="Input"/>
      <sheetName val="Roll-1"/>
      <sheetName val="Roll-2"/>
      <sheetName val="Roll-3"/>
      <sheetName val="Orig Sched"/>
      <sheetName val="Daily Macro"/>
      <sheetName val="Monthly Macro"/>
      <sheetName val="Module1"/>
      <sheetName val="Module2"/>
      <sheetName val="Module3"/>
    </sheetNames>
    <sheetDataSet>
      <sheetData sheetId="0">
        <row r="39">
          <cell r="K39">
            <v>145832</v>
          </cell>
        </row>
        <row r="41">
          <cell r="K41">
            <v>-92157.1538</v>
          </cell>
        </row>
        <row r="42">
          <cell r="K42">
            <v>-1501724.0182</v>
          </cell>
        </row>
        <row r="43">
          <cell r="K43">
            <v>57467.8856</v>
          </cell>
        </row>
        <row r="44">
          <cell r="K44">
            <v>-7619.3841</v>
          </cell>
        </row>
        <row r="45">
          <cell r="K45">
            <v>7022.8276</v>
          </cell>
        </row>
        <row r="46">
          <cell r="K46">
            <v>-15800.0141</v>
          </cell>
        </row>
        <row r="47">
          <cell r="K47">
            <v>-13169.885</v>
          </cell>
        </row>
        <row r="48">
          <cell r="K48">
            <v>0</v>
          </cell>
        </row>
        <row r="49">
          <cell r="K49">
            <v>0</v>
          </cell>
        </row>
        <row r="51">
          <cell r="K51">
            <v>0</v>
          </cell>
        </row>
        <row r="52">
          <cell r="K52">
            <v>-1393.8736</v>
          </cell>
        </row>
        <row r="57">
          <cell r="K57">
            <v>104261.1874</v>
          </cell>
        </row>
        <row r="58">
          <cell r="K58">
            <v>-38670.1586</v>
          </cell>
        </row>
        <row r="60">
          <cell r="K60">
            <v>-15572311.1057</v>
          </cell>
        </row>
        <row r="61">
          <cell r="K61">
            <v>0</v>
          </cell>
        </row>
        <row r="62">
          <cell r="K62">
            <v>-3818296.8194</v>
          </cell>
        </row>
        <row r="63">
          <cell r="K63">
            <v>-19390607.9251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  <sheetName val="Recap"/>
      <sheetName val="Power"/>
      <sheetName val="Report"/>
      <sheetName val="New Pos for JL"/>
      <sheetName val="CurveShift"/>
      <sheetName val="Top Pages"/>
      <sheetName val="Input"/>
      <sheetName val="SA Deals"/>
      <sheetName val="Pos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POSITIONS"/>
      <sheetName val="QUERY DATA"/>
      <sheetName val="Price"/>
      <sheetName val="Results"/>
      <sheetName val="Results2"/>
      <sheetName val="Results3"/>
      <sheetName val="Results4"/>
      <sheetName val="Results5"/>
      <sheetName val="Results6"/>
      <sheetName val="OptionsGrid"/>
      <sheetName val="Orig Sched"/>
      <sheetName val="Daily Macro"/>
      <sheetName val="Monthly Macro"/>
    </sheetNames>
    <sheetDataSet>
      <sheetData sheetId="0"/>
      <sheetData sheetId="1"/>
      <sheetData sheetId="2"/>
      <sheetData sheetId="3">
        <row r="39">
          <cell r="C39">
            <v>0</v>
          </cell>
        </row>
        <row r="39">
          <cell r="E39">
            <v>0</v>
          </cell>
        </row>
        <row r="39">
          <cell r="G39">
            <v>0</v>
          </cell>
        </row>
        <row r="39">
          <cell r="I39">
            <v>0</v>
          </cell>
        </row>
        <row r="39">
          <cell r="K39">
            <v>0</v>
          </cell>
        </row>
        <row r="39">
          <cell r="M39">
            <v>0</v>
          </cell>
        </row>
        <row r="39">
          <cell r="O39">
            <v>0</v>
          </cell>
        </row>
        <row r="39">
          <cell r="Q39">
            <v>0</v>
          </cell>
        </row>
        <row r="39">
          <cell r="S39">
            <v>0</v>
          </cell>
        </row>
        <row r="39">
          <cell r="U39">
            <v>0</v>
          </cell>
        </row>
        <row r="39">
          <cell r="W39">
            <v>0</v>
          </cell>
        </row>
        <row r="39">
          <cell r="Y39">
            <v>0</v>
          </cell>
        </row>
        <row r="39">
          <cell r="AA39">
            <v>0</v>
          </cell>
        </row>
        <row r="41">
          <cell r="C41">
            <v>5217.7150508</v>
          </cell>
        </row>
        <row r="41">
          <cell r="E41">
            <v>5914.1267862</v>
          </cell>
        </row>
        <row r="41">
          <cell r="G41">
            <v>1114.1123703</v>
          </cell>
        </row>
        <row r="41">
          <cell r="I41">
            <v>0</v>
          </cell>
        </row>
        <row r="41">
          <cell r="K41">
            <v>0</v>
          </cell>
        </row>
        <row r="41">
          <cell r="M41">
            <v>207.35</v>
          </cell>
        </row>
        <row r="41">
          <cell r="O41">
            <v>0</v>
          </cell>
        </row>
        <row r="41">
          <cell r="Q41">
            <v>0</v>
          </cell>
        </row>
        <row r="41">
          <cell r="S41">
            <v>18369.247</v>
          </cell>
        </row>
        <row r="41">
          <cell r="U41">
            <v>-900.45</v>
          </cell>
        </row>
        <row r="41">
          <cell r="W41">
            <v>0</v>
          </cell>
        </row>
        <row r="41">
          <cell r="Y41">
            <v>0</v>
          </cell>
        </row>
        <row r="41">
          <cell r="AA41">
            <v>0</v>
          </cell>
        </row>
        <row r="42">
          <cell r="C42">
            <v>74846.6773798</v>
          </cell>
        </row>
        <row r="42">
          <cell r="E42">
            <v>0</v>
          </cell>
        </row>
        <row r="42">
          <cell r="G42">
            <v>0</v>
          </cell>
        </row>
        <row r="42">
          <cell r="I42">
            <v>0</v>
          </cell>
        </row>
        <row r="42">
          <cell r="K42">
            <v>0</v>
          </cell>
        </row>
        <row r="42">
          <cell r="M42">
            <v>-1238.379</v>
          </cell>
        </row>
        <row r="42">
          <cell r="O42">
            <v>0</v>
          </cell>
        </row>
        <row r="42">
          <cell r="Q42">
            <v>0</v>
          </cell>
        </row>
        <row r="42">
          <cell r="S42">
            <v>0</v>
          </cell>
        </row>
        <row r="42">
          <cell r="U42">
            <v>0</v>
          </cell>
        </row>
        <row r="42">
          <cell r="W42">
            <v>0</v>
          </cell>
        </row>
        <row r="42">
          <cell r="Y42">
            <v>1399.878</v>
          </cell>
        </row>
        <row r="42">
          <cell r="AA42">
            <v>0</v>
          </cell>
        </row>
        <row r="43">
          <cell r="C43">
            <v>0</v>
          </cell>
        </row>
        <row r="43">
          <cell r="E43">
            <v>4221.6614157</v>
          </cell>
        </row>
        <row r="43">
          <cell r="G43">
            <v>329.8975918</v>
          </cell>
        </row>
        <row r="43">
          <cell r="I43">
            <v>0</v>
          </cell>
        </row>
        <row r="43">
          <cell r="K43">
            <v>0</v>
          </cell>
        </row>
        <row r="43">
          <cell r="M43">
            <v>0</v>
          </cell>
        </row>
        <row r="43">
          <cell r="O43">
            <v>0</v>
          </cell>
        </row>
        <row r="43">
          <cell r="Q43">
            <v>0</v>
          </cell>
        </row>
        <row r="43">
          <cell r="S43">
            <v>-17850.1324943</v>
          </cell>
        </row>
        <row r="43">
          <cell r="U43">
            <v>0</v>
          </cell>
        </row>
        <row r="43">
          <cell r="W43">
            <v>0</v>
          </cell>
        </row>
        <row r="43">
          <cell r="Y43">
            <v>0</v>
          </cell>
        </row>
        <row r="43">
          <cell r="AA43">
            <v>0</v>
          </cell>
        </row>
        <row r="44">
          <cell r="C44">
            <v>0</v>
          </cell>
        </row>
        <row r="44">
          <cell r="E44">
            <v>0</v>
          </cell>
        </row>
        <row r="44">
          <cell r="G44">
            <v>0</v>
          </cell>
        </row>
        <row r="44">
          <cell r="I44">
            <v>0</v>
          </cell>
        </row>
        <row r="44">
          <cell r="K44">
            <v>0</v>
          </cell>
        </row>
        <row r="44">
          <cell r="M44">
            <v>0</v>
          </cell>
        </row>
        <row r="44">
          <cell r="O44">
            <v>0</v>
          </cell>
        </row>
        <row r="44">
          <cell r="Q44">
            <v>0</v>
          </cell>
        </row>
        <row r="44">
          <cell r="S44">
            <v>0</v>
          </cell>
        </row>
        <row r="44">
          <cell r="U44">
            <v>0</v>
          </cell>
        </row>
        <row r="44">
          <cell r="W44">
            <v>0</v>
          </cell>
        </row>
        <row r="44">
          <cell r="Y44">
            <v>0</v>
          </cell>
        </row>
        <row r="44">
          <cell r="AA44">
            <v>0</v>
          </cell>
        </row>
        <row r="45">
          <cell r="C45">
            <v>-323.3405545</v>
          </cell>
        </row>
        <row r="45">
          <cell r="E45">
            <v>0.5158578</v>
          </cell>
        </row>
        <row r="45">
          <cell r="G45">
            <v>1327.0095281</v>
          </cell>
        </row>
        <row r="45">
          <cell r="I45">
            <v>-5.37E-005</v>
          </cell>
        </row>
        <row r="45">
          <cell r="K45">
            <v>0</v>
          </cell>
        </row>
        <row r="45">
          <cell r="M45">
            <v>0</v>
          </cell>
        </row>
        <row r="45">
          <cell r="O45">
            <v>0</v>
          </cell>
        </row>
        <row r="45">
          <cell r="Q45">
            <v>0</v>
          </cell>
        </row>
        <row r="45">
          <cell r="S45">
            <v>-200.7506827</v>
          </cell>
        </row>
        <row r="45">
          <cell r="U45">
            <v>0</v>
          </cell>
        </row>
        <row r="45">
          <cell r="W45">
            <v>0</v>
          </cell>
        </row>
        <row r="45">
          <cell r="Y45">
            <v>0</v>
          </cell>
        </row>
        <row r="45">
          <cell r="AA45">
            <v>0</v>
          </cell>
        </row>
        <row r="46">
          <cell r="C46">
            <v>0</v>
          </cell>
        </row>
        <row r="46">
          <cell r="E46">
            <v>0</v>
          </cell>
        </row>
        <row r="46">
          <cell r="G46">
            <v>0</v>
          </cell>
        </row>
        <row r="46">
          <cell r="I46">
            <v>0</v>
          </cell>
        </row>
        <row r="46">
          <cell r="K46">
            <v>0</v>
          </cell>
        </row>
        <row r="46">
          <cell r="M46">
            <v>0</v>
          </cell>
        </row>
        <row r="46">
          <cell r="O46">
            <v>0</v>
          </cell>
        </row>
        <row r="46">
          <cell r="Q46">
            <v>0</v>
          </cell>
        </row>
        <row r="46">
          <cell r="S46">
            <v>210.1996592</v>
          </cell>
        </row>
        <row r="46">
          <cell r="U46">
            <v>0</v>
          </cell>
        </row>
        <row r="46">
          <cell r="W46">
            <v>0</v>
          </cell>
        </row>
        <row r="46">
          <cell r="Y46">
            <v>0</v>
          </cell>
        </row>
        <row r="46">
          <cell r="AA46">
            <v>0</v>
          </cell>
        </row>
        <row r="47">
          <cell r="C47">
            <v>0</v>
          </cell>
        </row>
        <row r="47">
          <cell r="E47">
            <v>0</v>
          </cell>
        </row>
        <row r="47">
          <cell r="G47">
            <v>-672.8069475</v>
          </cell>
        </row>
        <row r="47">
          <cell r="I47">
            <v>0</v>
          </cell>
        </row>
        <row r="47">
          <cell r="K47">
            <v>0</v>
          </cell>
        </row>
        <row r="47">
          <cell r="M47">
            <v>0</v>
          </cell>
        </row>
        <row r="47">
          <cell r="O47">
            <v>0</v>
          </cell>
        </row>
        <row r="47">
          <cell r="Q47">
            <v>0</v>
          </cell>
        </row>
        <row r="47">
          <cell r="S47">
            <v>-28.42881</v>
          </cell>
        </row>
        <row r="47">
          <cell r="U47">
            <v>0</v>
          </cell>
        </row>
        <row r="47">
          <cell r="W47">
            <v>0</v>
          </cell>
        </row>
        <row r="47">
          <cell r="Y47">
            <v>0</v>
          </cell>
        </row>
        <row r="47">
          <cell r="AA47">
            <v>0</v>
          </cell>
        </row>
        <row r="48">
          <cell r="C48">
            <v>0</v>
          </cell>
        </row>
        <row r="48">
          <cell r="E48">
            <v>0</v>
          </cell>
        </row>
        <row r="48">
          <cell r="G48">
            <v>0</v>
          </cell>
        </row>
        <row r="48">
          <cell r="I48">
            <v>0</v>
          </cell>
        </row>
        <row r="48">
          <cell r="K48">
            <v>0</v>
          </cell>
        </row>
        <row r="48">
          <cell r="M48">
            <v>0</v>
          </cell>
        </row>
        <row r="48">
          <cell r="O48">
            <v>0</v>
          </cell>
        </row>
        <row r="48">
          <cell r="Q48">
            <v>0</v>
          </cell>
        </row>
        <row r="48">
          <cell r="S48">
            <v>0</v>
          </cell>
        </row>
        <row r="48">
          <cell r="U48">
            <v>0</v>
          </cell>
        </row>
        <row r="48">
          <cell r="W48">
            <v>0</v>
          </cell>
        </row>
        <row r="48">
          <cell r="Y48">
            <v>0</v>
          </cell>
        </row>
        <row r="48">
          <cell r="AA48">
            <v>0</v>
          </cell>
        </row>
        <row r="49">
          <cell r="C49">
            <v>0</v>
          </cell>
        </row>
        <row r="49">
          <cell r="E49">
            <v>0</v>
          </cell>
        </row>
        <row r="49">
          <cell r="G49">
            <v>0</v>
          </cell>
        </row>
        <row r="49">
          <cell r="I49">
            <v>0</v>
          </cell>
        </row>
        <row r="49">
          <cell r="K49">
            <v>0</v>
          </cell>
        </row>
        <row r="49">
          <cell r="M49">
            <v>0</v>
          </cell>
        </row>
        <row r="49">
          <cell r="O49">
            <v>0</v>
          </cell>
        </row>
        <row r="49">
          <cell r="Q49">
            <v>0</v>
          </cell>
        </row>
        <row r="49">
          <cell r="S49">
            <v>0</v>
          </cell>
        </row>
        <row r="49">
          <cell r="U49">
            <v>0</v>
          </cell>
        </row>
        <row r="49">
          <cell r="W49">
            <v>0</v>
          </cell>
        </row>
        <row r="49">
          <cell r="Y49">
            <v>0</v>
          </cell>
        </row>
        <row r="49">
          <cell r="AA49">
            <v>0</v>
          </cell>
        </row>
        <row r="51">
          <cell r="C51">
            <v>0</v>
          </cell>
        </row>
        <row r="51">
          <cell r="E51">
            <v>0</v>
          </cell>
        </row>
        <row r="51">
          <cell r="G51">
            <v>0</v>
          </cell>
        </row>
        <row r="51">
          <cell r="I51">
            <v>0</v>
          </cell>
        </row>
        <row r="51">
          <cell r="K51">
            <v>0</v>
          </cell>
        </row>
        <row r="51">
          <cell r="M51">
            <v>0</v>
          </cell>
        </row>
        <row r="51">
          <cell r="O51">
            <v>0</v>
          </cell>
        </row>
        <row r="51">
          <cell r="Q51">
            <v>0</v>
          </cell>
        </row>
        <row r="51">
          <cell r="S51">
            <v>0</v>
          </cell>
        </row>
        <row r="51">
          <cell r="U51">
            <v>0</v>
          </cell>
        </row>
        <row r="51">
          <cell r="W51">
            <v>0</v>
          </cell>
        </row>
        <row r="51">
          <cell r="Y51">
            <v>0</v>
          </cell>
        </row>
        <row r="51">
          <cell r="AA51">
            <v>0</v>
          </cell>
        </row>
        <row r="52">
          <cell r="C52">
            <v>0</v>
          </cell>
        </row>
        <row r="52">
          <cell r="E52">
            <v>-18.128</v>
          </cell>
        </row>
        <row r="52">
          <cell r="G52">
            <v>0</v>
          </cell>
        </row>
        <row r="52">
          <cell r="I52">
            <v>0</v>
          </cell>
        </row>
        <row r="52">
          <cell r="K52">
            <v>0</v>
          </cell>
        </row>
        <row r="52">
          <cell r="M52">
            <v>-0.121</v>
          </cell>
        </row>
        <row r="52">
          <cell r="O52">
            <v>0</v>
          </cell>
        </row>
        <row r="52">
          <cell r="Q52">
            <v>0</v>
          </cell>
        </row>
        <row r="52">
          <cell r="S52">
            <v>0</v>
          </cell>
        </row>
        <row r="52">
          <cell r="U52">
            <v>0</v>
          </cell>
        </row>
        <row r="52">
          <cell r="W52">
            <v>0</v>
          </cell>
        </row>
        <row r="52">
          <cell r="Y52">
            <v>0</v>
          </cell>
        </row>
        <row r="52">
          <cell r="AA52">
            <v>0</v>
          </cell>
        </row>
        <row r="57">
          <cell r="C57">
            <v>-1187.4281021</v>
          </cell>
        </row>
        <row r="57">
          <cell r="E57">
            <v>12.0157845</v>
          </cell>
        </row>
        <row r="57">
          <cell r="G57">
            <v>0.0263524</v>
          </cell>
        </row>
        <row r="57">
          <cell r="I57">
            <v>5.37E-005</v>
          </cell>
        </row>
        <row r="57">
          <cell r="K57">
            <v>0</v>
          </cell>
        </row>
        <row r="57">
          <cell r="M57">
            <v>-0.172</v>
          </cell>
        </row>
        <row r="57">
          <cell r="Q57">
            <v>0</v>
          </cell>
        </row>
        <row r="57">
          <cell r="S57">
            <v>-193.1433895</v>
          </cell>
        </row>
        <row r="58">
          <cell r="C58">
            <v>387.2607734</v>
          </cell>
        </row>
        <row r="58">
          <cell r="E58">
            <v>6.9962329</v>
          </cell>
        </row>
        <row r="58">
          <cell r="G58">
            <v>1.1017284</v>
          </cell>
        </row>
        <row r="58">
          <cell r="I58">
            <v>0.0005572</v>
          </cell>
        </row>
        <row r="58">
          <cell r="K58">
            <v>0</v>
          </cell>
        </row>
        <row r="58">
          <cell r="M58">
            <v>-7.662</v>
          </cell>
        </row>
        <row r="58">
          <cell r="Q58">
            <v>0</v>
          </cell>
        </row>
        <row r="58">
          <cell r="S58">
            <v>30.4099527</v>
          </cell>
        </row>
        <row r="60">
          <cell r="C60">
            <v>148639.6031636</v>
          </cell>
        </row>
        <row r="60">
          <cell r="E60">
            <v>6193.82644</v>
          </cell>
        </row>
        <row r="60">
          <cell r="G60">
            <v>0</v>
          </cell>
        </row>
        <row r="60">
          <cell r="I60">
            <v>0</v>
          </cell>
        </row>
        <row r="60">
          <cell r="K60">
            <v>0</v>
          </cell>
        </row>
        <row r="60">
          <cell r="M60">
            <v>-4332.873</v>
          </cell>
        </row>
        <row r="60">
          <cell r="O60">
            <v>0</v>
          </cell>
        </row>
        <row r="60">
          <cell r="Q60">
            <v>0</v>
          </cell>
        </row>
        <row r="60">
          <cell r="S60">
            <v>0</v>
          </cell>
        </row>
        <row r="60">
          <cell r="U60">
            <v>0</v>
          </cell>
        </row>
        <row r="60">
          <cell r="W60">
            <v>0</v>
          </cell>
        </row>
        <row r="60">
          <cell r="Y60">
            <v>722.878</v>
          </cell>
        </row>
        <row r="60">
          <cell r="AA60">
            <v>0</v>
          </cell>
        </row>
        <row r="61">
          <cell r="C61">
            <v>0</v>
          </cell>
        </row>
        <row r="61">
          <cell r="E61">
            <v>0</v>
          </cell>
        </row>
        <row r="61">
          <cell r="G61">
            <v>0</v>
          </cell>
        </row>
        <row r="61">
          <cell r="I61">
            <v>0</v>
          </cell>
        </row>
        <row r="61">
          <cell r="K61">
            <v>0</v>
          </cell>
        </row>
        <row r="61">
          <cell r="M61">
            <v>0</v>
          </cell>
        </row>
        <row r="61">
          <cell r="O61">
            <v>0</v>
          </cell>
        </row>
        <row r="61">
          <cell r="Q61">
            <v>0</v>
          </cell>
        </row>
        <row r="61">
          <cell r="S61">
            <v>0</v>
          </cell>
        </row>
        <row r="61">
          <cell r="U61">
            <v>0</v>
          </cell>
        </row>
        <row r="61">
          <cell r="W61">
            <v>0</v>
          </cell>
        </row>
        <row r="61">
          <cell r="Y61">
            <v>0</v>
          </cell>
        </row>
        <row r="61">
          <cell r="AA61">
            <v>0</v>
          </cell>
        </row>
        <row r="62">
          <cell r="C62">
            <v>-39245.2659824</v>
          </cell>
        </row>
        <row r="62">
          <cell r="E62">
            <v>13122.0149061</v>
          </cell>
        </row>
        <row r="62">
          <cell r="G62">
            <v>3262.7651174</v>
          </cell>
        </row>
        <row r="62">
          <cell r="I62">
            <v>-1060.41926</v>
          </cell>
        </row>
        <row r="62">
          <cell r="K62">
            <v>-13.4531158</v>
          </cell>
        </row>
        <row r="62">
          <cell r="M62">
            <v>18039.1864167714</v>
          </cell>
        </row>
        <row r="62">
          <cell r="O62">
            <v>-18853</v>
          </cell>
        </row>
        <row r="62">
          <cell r="Q62">
            <v>9.7044466</v>
          </cell>
        </row>
        <row r="62">
          <cell r="S62">
            <v>6315.3016495</v>
          </cell>
        </row>
        <row r="62">
          <cell r="U62">
            <v>-922.567</v>
          </cell>
        </row>
        <row r="62">
          <cell r="W62">
            <v>161.1063279</v>
          </cell>
        </row>
        <row r="62">
          <cell r="Y62">
            <v>0</v>
          </cell>
        </row>
        <row r="62">
          <cell r="AA62">
            <v>3970.933036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OA Flash"/>
      <sheetName val="Report"/>
      <sheetName val="Input"/>
      <sheetName val="Postid"/>
      <sheetName val="Top Pages"/>
      <sheetName val="Roll-1"/>
      <sheetName val="Roll-2"/>
      <sheetName val="Roll-3"/>
      <sheetName val="Roll-16"/>
      <sheetName val="Roll-17"/>
      <sheetName val="WeaponX"/>
      <sheetName val="KATY Physical"/>
      <sheetName val="Phys Sum-KATY"/>
      <sheetName val="Orig Sched"/>
      <sheetName val="Sheet1"/>
      <sheetName val="Analysis"/>
      <sheetName val="Positions"/>
      <sheetName val="Daily Macros"/>
      <sheetName val="Monthly Macros"/>
    </sheetNames>
    <sheetDataSet>
      <sheetData sheetId="0"/>
      <sheetData sheetId="1">
        <row r="39">
          <cell r="AQ39">
            <v>0</v>
          </cell>
        </row>
        <row r="41">
          <cell r="AQ41">
            <v>245827.8917</v>
          </cell>
        </row>
        <row r="42">
          <cell r="AQ42">
            <v>736560.0215</v>
          </cell>
        </row>
        <row r="43">
          <cell r="AQ43">
            <v>-123012.2862</v>
          </cell>
        </row>
        <row r="44">
          <cell r="AQ44">
            <v>-37596.4176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-6283.3468</v>
          </cell>
        </row>
        <row r="57">
          <cell r="AQ57">
            <v>7796.6543</v>
          </cell>
        </row>
        <row r="58">
          <cell r="AQ58">
            <v>-913.1386</v>
          </cell>
        </row>
        <row r="60">
          <cell r="AQ60">
            <v>393200.9657</v>
          </cell>
        </row>
        <row r="61">
          <cell r="AQ61">
            <v>0</v>
          </cell>
        </row>
        <row r="62">
          <cell r="AQ62">
            <v>3502068.1887</v>
          </cell>
        </row>
        <row r="63">
          <cell r="AQ63">
            <v>3895269.1544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Positions"/>
      <sheetName val="New Positions"/>
      <sheetName val="OA Flash"/>
      <sheetName val="Report"/>
      <sheetName val="Input"/>
      <sheetName val="Postid"/>
      <sheetName val="Top Pages"/>
      <sheetName val="Roll-1"/>
      <sheetName val="Roll-2"/>
      <sheetName val="Roll-3"/>
      <sheetName val="Roll-16"/>
      <sheetName val="Roll-17"/>
      <sheetName val="Analysis"/>
      <sheetName val="WeaponX"/>
      <sheetName val="Waha Physical"/>
      <sheetName val="Phys Sum-Waha"/>
      <sheetName val="Orig Sched"/>
      <sheetName val="Daily Macros"/>
      <sheetName val="Monthly Macros"/>
    </sheetNames>
    <sheetDataSet>
      <sheetData sheetId="0"/>
      <sheetData sheetId="1"/>
      <sheetData sheetId="2"/>
      <sheetData sheetId="3">
        <row r="39">
          <cell r="AQ39">
            <v>1160.775</v>
          </cell>
        </row>
        <row r="41">
          <cell r="AQ41">
            <v>10522.2561</v>
          </cell>
        </row>
        <row r="42">
          <cell r="AQ42">
            <v>36960.9306</v>
          </cell>
        </row>
        <row r="43">
          <cell r="AQ43">
            <v>-11348.2983</v>
          </cell>
        </row>
        <row r="44">
          <cell r="AQ44">
            <v>-2578.476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0.329800000000001</v>
          </cell>
        </row>
        <row r="57">
          <cell r="AQ57">
            <v>2.352</v>
          </cell>
        </row>
        <row r="58">
          <cell r="AQ58">
            <v>25.0695</v>
          </cell>
        </row>
        <row r="60">
          <cell r="AQ60">
            <v>44379.4003</v>
          </cell>
        </row>
        <row r="61">
          <cell r="AQ61">
            <v>0</v>
          </cell>
        </row>
        <row r="62">
          <cell r="AQ62">
            <v>464519.1169</v>
          </cell>
        </row>
        <row r="63">
          <cell r="AQ63">
            <v>508898.5172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OA Flash"/>
      <sheetName val="Report"/>
      <sheetName val="Input"/>
      <sheetName val="Postid"/>
      <sheetName val="Top Pages"/>
      <sheetName val="Roll-1"/>
      <sheetName val="Roll-2"/>
      <sheetName val="Roll-3"/>
      <sheetName val="Roll-16"/>
      <sheetName val="Roll-17"/>
      <sheetName val="WeaponX"/>
      <sheetName val="Phys Sum-CARTHAGE"/>
      <sheetName val="Carthage Physical"/>
      <sheetName val="Orig Sched"/>
      <sheetName val="Sheet1"/>
      <sheetName val="Analysis"/>
      <sheetName val="Positions"/>
      <sheetName val="Daily Macros"/>
      <sheetName val="Monthly Macros"/>
    </sheetNames>
    <sheetDataSet>
      <sheetData sheetId="0"/>
      <sheetData sheetId="1">
        <row r="39">
          <cell r="AQ39">
            <v>0</v>
          </cell>
        </row>
        <row r="41">
          <cell r="AQ41">
            <v>226898.2917</v>
          </cell>
        </row>
        <row r="42">
          <cell r="AQ42">
            <v>54074.8838</v>
          </cell>
        </row>
        <row r="43">
          <cell r="AQ43">
            <v>-82945.0838</v>
          </cell>
        </row>
        <row r="44">
          <cell r="AQ44">
            <v>-35165.384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-70.1123</v>
          </cell>
        </row>
        <row r="57">
          <cell r="AQ57">
            <v>-63.8964</v>
          </cell>
        </row>
        <row r="58">
          <cell r="AQ58">
            <v>-394.2143</v>
          </cell>
        </row>
        <row r="60">
          <cell r="AQ60">
            <v>-120309.8605</v>
          </cell>
        </row>
        <row r="61">
          <cell r="AQ61">
            <v>0</v>
          </cell>
        </row>
        <row r="62">
          <cell r="AQ62">
            <v>25796.7189</v>
          </cell>
        </row>
        <row r="63">
          <cell r="AQ63">
            <v>-94513.1416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Report"/>
      <sheetName val="TopPages"/>
      <sheetName val="Roll-1"/>
      <sheetName val="Roll-2"/>
      <sheetName val="Roll-3"/>
      <sheetName val="Roll-4"/>
      <sheetName val="Orig Sched"/>
      <sheetName val="Daily Macro"/>
      <sheetName val="Monthly Macro"/>
      <sheetName val="Module1"/>
      <sheetName val="Module2"/>
      <sheetName val="Module3"/>
    </sheetNames>
    <sheetDataSet>
      <sheetData sheetId="0"/>
      <sheetData sheetId="1">
        <row r="39">
          <cell r="K39">
            <v>0</v>
          </cell>
        </row>
        <row r="41">
          <cell r="K41">
            <v>-359659.2786</v>
          </cell>
        </row>
        <row r="42">
          <cell r="K42">
            <v>-504487.883400004</v>
          </cell>
        </row>
        <row r="43">
          <cell r="K43">
            <v>-7106.11640000007</v>
          </cell>
        </row>
        <row r="44">
          <cell r="K44">
            <v>390377.77</v>
          </cell>
        </row>
        <row r="45">
          <cell r="K45">
            <v>0</v>
          </cell>
        </row>
        <row r="46">
          <cell r="K46">
            <v>0</v>
          </cell>
        </row>
        <row r="47">
          <cell r="K47">
            <v>0</v>
          </cell>
        </row>
        <row r="48">
          <cell r="K48">
            <v>0</v>
          </cell>
        </row>
        <row r="49">
          <cell r="K49">
            <v>0</v>
          </cell>
        </row>
        <row r="51">
          <cell r="K51">
            <v>0</v>
          </cell>
        </row>
        <row r="52">
          <cell r="K52">
            <v>494.7502</v>
          </cell>
        </row>
        <row r="57">
          <cell r="K57">
            <v>-60289.137</v>
          </cell>
        </row>
        <row r="58">
          <cell r="K58">
            <v>42781.1227</v>
          </cell>
        </row>
        <row r="60">
          <cell r="K60">
            <v>19337493.153</v>
          </cell>
        </row>
        <row r="61">
          <cell r="K61">
            <v>0</v>
          </cell>
        </row>
        <row r="62">
          <cell r="K62">
            <v>31189393.6316</v>
          </cell>
        </row>
        <row r="63">
          <cell r="K63">
            <v>50526886.7846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WeaponX"/>
      <sheetName val="WC SJ Physical"/>
      <sheetName val="FT-WC SJ Sum"/>
      <sheetName val="WT SJ Physical"/>
      <sheetName val="FT-WT SJ Sum"/>
      <sheetName val="Total Summary"/>
      <sheetName val="Explanations"/>
      <sheetName val="OA Flash"/>
      <sheetName val="OA Flash-WC SJ"/>
      <sheetName val="OA Flash-WT SJ"/>
      <sheetName val="Daily Macros"/>
      <sheetName val="Monthly Macros"/>
    </sheetNames>
    <sheetDataSet>
      <sheetData sheetId="0">
        <row r="39">
          <cell r="AM39">
            <v>2495</v>
          </cell>
        </row>
        <row r="41">
          <cell r="AM41">
            <v>-2872966.9662</v>
          </cell>
        </row>
        <row r="42">
          <cell r="AM42">
            <v>-3234914.8641</v>
          </cell>
        </row>
        <row r="43">
          <cell r="AM43">
            <v>-548558.9126</v>
          </cell>
        </row>
        <row r="44">
          <cell r="AM44">
            <v>-1231229.8757</v>
          </cell>
        </row>
        <row r="45">
          <cell r="AM45">
            <v>0</v>
          </cell>
        </row>
        <row r="46">
          <cell r="AM46">
            <v>0</v>
          </cell>
        </row>
        <row r="47">
          <cell r="AM47">
            <v>0</v>
          </cell>
        </row>
        <row r="48">
          <cell r="AM48">
            <v>0</v>
          </cell>
        </row>
        <row r="49">
          <cell r="AM49">
            <v>-4839</v>
          </cell>
        </row>
        <row r="51">
          <cell r="AM51">
            <v>0</v>
          </cell>
        </row>
        <row r="52">
          <cell r="AM52">
            <v>-1052.2895</v>
          </cell>
        </row>
        <row r="57">
          <cell r="AM57">
            <v>-991.4085</v>
          </cell>
        </row>
        <row r="58">
          <cell r="AM58">
            <v>-2043.6817</v>
          </cell>
        </row>
        <row r="60">
          <cell r="AM60">
            <v>-5925022.8114</v>
          </cell>
        </row>
        <row r="61">
          <cell r="AM61">
            <v>0</v>
          </cell>
        </row>
        <row r="62">
          <cell r="AM62">
            <v>14433251.0615</v>
          </cell>
        </row>
        <row r="63">
          <cell r="AM63">
            <v>8508228.0301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Daily Explanation"/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WeaponX"/>
      <sheetName val="WC CAL Physical"/>
      <sheetName val="WC CAL Sum"/>
      <sheetName val="OA Flash-WC CAL"/>
      <sheetName val="Daily Macros"/>
      <sheetName val="Monthly Macros"/>
    </sheetNames>
    <sheetDataSet>
      <sheetData sheetId="0"/>
      <sheetData sheetId="1">
        <row r="39">
          <cell r="AK39">
            <v>162227</v>
          </cell>
        </row>
        <row r="41">
          <cell r="AK41">
            <v>-2164485.2669</v>
          </cell>
        </row>
        <row r="42">
          <cell r="AK42">
            <v>2196847.8019</v>
          </cell>
        </row>
        <row r="43">
          <cell r="AK43">
            <v>-1916925.80270002</v>
          </cell>
        </row>
        <row r="44">
          <cell r="AK44">
            <v>2778164.2078</v>
          </cell>
        </row>
        <row r="45">
          <cell r="AK45">
            <v>0</v>
          </cell>
        </row>
        <row r="46">
          <cell r="AK46">
            <v>0</v>
          </cell>
        </row>
        <row r="47">
          <cell r="AK47">
            <v>0</v>
          </cell>
        </row>
        <row r="48">
          <cell r="AK48">
            <v>0</v>
          </cell>
        </row>
        <row r="49">
          <cell r="AK49">
            <v>0</v>
          </cell>
        </row>
        <row r="51">
          <cell r="AK51">
            <v>0</v>
          </cell>
        </row>
        <row r="52">
          <cell r="AK52">
            <v>175.4022</v>
          </cell>
        </row>
        <row r="57">
          <cell r="AK57">
            <v>-410667.318</v>
          </cell>
        </row>
        <row r="58">
          <cell r="AK58">
            <v>-135055.6527</v>
          </cell>
        </row>
        <row r="60">
          <cell r="AK60">
            <v>-83495368.5076</v>
          </cell>
        </row>
        <row r="61">
          <cell r="AK61">
            <v>0</v>
          </cell>
        </row>
        <row r="62">
          <cell r="AK62">
            <v>354853929.7372</v>
          </cell>
        </row>
        <row r="63">
          <cell r="AK63">
            <v>271358561.2296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AA"/>
      <sheetName val="Report"/>
      <sheetName val="Postid"/>
      <sheetName val="Top Pages"/>
      <sheetName val="Input"/>
      <sheetName val="Roll-1"/>
      <sheetName val="Roll-6"/>
      <sheetName val="Roll-7"/>
      <sheetName val="Roll-8"/>
      <sheetName val="Roll-9"/>
      <sheetName val="Roll-10"/>
      <sheetName val="Roll-12"/>
      <sheetName val="Roll-13"/>
      <sheetName val="Roll-14"/>
      <sheetName val="Roll-15"/>
      <sheetName val="Roll-16"/>
      <sheetName val="Daily Macros"/>
      <sheetName val="Monthly Macros"/>
      <sheetName val="WeaponX"/>
      <sheetName val="WT SOCAL Physical"/>
      <sheetName val="WT SOCAL Sum"/>
      <sheetName val="OA Flash"/>
      <sheetName val="OA Flash-WT SOCAL"/>
    </sheetNames>
    <sheetDataSet>
      <sheetData sheetId="0"/>
      <sheetData sheetId="1">
        <row r="39">
          <cell r="X39">
            <v>37943.48</v>
          </cell>
        </row>
        <row r="41">
          <cell r="X41">
            <v>-485313.4026</v>
          </cell>
        </row>
        <row r="42">
          <cell r="X42">
            <v>589992.029100009</v>
          </cell>
        </row>
        <row r="43">
          <cell r="X43">
            <v>-186132.3417</v>
          </cell>
        </row>
        <row r="44">
          <cell r="X44">
            <v>0</v>
          </cell>
        </row>
        <row r="45">
          <cell r="X45">
            <v>0</v>
          </cell>
        </row>
        <row r="46">
          <cell r="X46">
            <v>0</v>
          </cell>
        </row>
        <row r="47">
          <cell r="X47">
            <v>0</v>
          </cell>
        </row>
        <row r="48">
          <cell r="X48">
            <v>0</v>
          </cell>
        </row>
        <row r="49">
          <cell r="X49">
            <v>-72318</v>
          </cell>
        </row>
        <row r="51">
          <cell r="X51">
            <v>0</v>
          </cell>
        </row>
        <row r="52">
          <cell r="X52">
            <v>689.7466</v>
          </cell>
        </row>
        <row r="57">
          <cell r="X57">
            <v>2166.51579999997</v>
          </cell>
        </row>
        <row r="58">
          <cell r="X58">
            <v>-133178.0049</v>
          </cell>
        </row>
        <row r="60">
          <cell r="X60">
            <v>-74890987.7995</v>
          </cell>
        </row>
        <row r="61">
          <cell r="X61">
            <v>0</v>
          </cell>
        </row>
        <row r="62">
          <cell r="X62">
            <v>211803967.468</v>
          </cell>
        </row>
        <row r="63">
          <cell r="X63">
            <v>136912979.2354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Report"/>
      <sheetName val="Top Pages"/>
      <sheetName val="Input"/>
      <sheetName val="Roll-1"/>
      <sheetName val="Roll-2"/>
      <sheetName val="Roll-3"/>
      <sheetName val="Roll-4"/>
      <sheetName val="Roll-5"/>
      <sheetName val="Roll-11"/>
      <sheetName val="Roll-15"/>
      <sheetName val="Roll-16"/>
      <sheetName val="WeaponX"/>
      <sheetName val="WT CAL Physical"/>
      <sheetName val="WT Cal Sum"/>
      <sheetName val="OA Flash-WT CAL"/>
      <sheetName val="AA"/>
      <sheetName val="Daily Macros"/>
      <sheetName val="Monthly Macros"/>
    </sheetNames>
    <sheetDataSet>
      <sheetData sheetId="0"/>
      <sheetData sheetId="1">
        <row r="39">
          <cell r="O39">
            <v>0</v>
          </cell>
        </row>
        <row r="41">
          <cell r="O41">
            <v>-3507655</v>
          </cell>
        </row>
        <row r="42">
          <cell r="O42">
            <v>0</v>
          </cell>
        </row>
        <row r="43">
          <cell r="O43">
            <v>91948</v>
          </cell>
        </row>
        <row r="44">
          <cell r="O44">
            <v>0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1">
          <cell r="O51">
            <v>0</v>
          </cell>
        </row>
        <row r="52">
          <cell r="O52">
            <v>0</v>
          </cell>
        </row>
        <row r="57">
          <cell r="Q57">
            <v>-497044.4331</v>
          </cell>
        </row>
        <row r="58">
          <cell r="Q58">
            <v>-34322.6609</v>
          </cell>
        </row>
        <row r="60">
          <cell r="O60">
            <v>-3415707</v>
          </cell>
        </row>
        <row r="61">
          <cell r="O61">
            <v>0</v>
          </cell>
        </row>
        <row r="62">
          <cell r="O62">
            <v>0</v>
          </cell>
        </row>
        <row r="63">
          <cell r="O63">
            <v>-3415707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Roll-21"/>
      <sheetName val="Roll-22"/>
      <sheetName val="Roll-23"/>
      <sheetName val="WeaponX"/>
      <sheetName val="WC ROX Sum"/>
      <sheetName val="WC ROX Physical"/>
      <sheetName val="OA Flash-WC ROX"/>
      <sheetName val="AA"/>
      <sheetName val="Daily Macros"/>
      <sheetName val="Monthly Macros"/>
      <sheetName val="Total Summary"/>
    </sheetNames>
    <sheetDataSet>
      <sheetData sheetId="0">
        <row r="39">
          <cell r="M39">
            <v>0</v>
          </cell>
        </row>
        <row r="39">
          <cell r="AQ39">
            <v>0</v>
          </cell>
        </row>
        <row r="41">
          <cell r="M41">
            <v>-396883</v>
          </cell>
        </row>
        <row r="41">
          <cell r="AQ41">
            <v>124446.4948</v>
          </cell>
        </row>
        <row r="42">
          <cell r="M42">
            <v>0</v>
          </cell>
        </row>
        <row r="42">
          <cell r="AQ42">
            <v>70413.6311999901</v>
          </cell>
        </row>
        <row r="43">
          <cell r="M43">
            <v>170459</v>
          </cell>
        </row>
        <row r="43">
          <cell r="AQ43">
            <v>1743418.447</v>
          </cell>
        </row>
        <row r="44">
          <cell r="M44">
            <v>0</v>
          </cell>
        </row>
        <row r="44">
          <cell r="AQ44">
            <v>442016.9996</v>
          </cell>
        </row>
        <row r="45">
          <cell r="M45">
            <v>0</v>
          </cell>
        </row>
        <row r="45">
          <cell r="AQ45">
            <v>0</v>
          </cell>
        </row>
        <row r="46">
          <cell r="M46">
            <v>0</v>
          </cell>
        </row>
        <row r="46">
          <cell r="AQ46">
            <v>0</v>
          </cell>
        </row>
        <row r="47">
          <cell r="M47">
            <v>0</v>
          </cell>
        </row>
        <row r="47">
          <cell r="AQ47">
            <v>0</v>
          </cell>
        </row>
        <row r="48">
          <cell r="M48">
            <v>0</v>
          </cell>
        </row>
        <row r="48">
          <cell r="AQ48">
            <v>0</v>
          </cell>
        </row>
        <row r="49">
          <cell r="M49">
            <v>0</v>
          </cell>
        </row>
        <row r="49">
          <cell r="AQ49">
            <v>0</v>
          </cell>
        </row>
        <row r="51">
          <cell r="M51">
            <v>0</v>
          </cell>
        </row>
        <row r="51">
          <cell r="AQ51">
            <v>0</v>
          </cell>
        </row>
        <row r="52">
          <cell r="M52">
            <v>0</v>
          </cell>
        </row>
        <row r="52">
          <cell r="AQ52">
            <v>5580.1109</v>
          </cell>
        </row>
        <row r="57">
          <cell r="O57">
            <v>1540.2553</v>
          </cell>
        </row>
        <row r="57">
          <cell r="AS57">
            <v>18825.9209999998</v>
          </cell>
        </row>
        <row r="58">
          <cell r="O58">
            <v>8942.6747</v>
          </cell>
        </row>
        <row r="58">
          <cell r="AS58">
            <v>-156219.0047</v>
          </cell>
        </row>
        <row r="60">
          <cell r="M60">
            <v>-226424</v>
          </cell>
        </row>
        <row r="60">
          <cell r="AQ60">
            <v>-36114980.2406</v>
          </cell>
        </row>
        <row r="61">
          <cell r="M61">
            <v>0</v>
          </cell>
        </row>
        <row r="61">
          <cell r="AQ61">
            <v>0</v>
          </cell>
        </row>
        <row r="62">
          <cell r="M62">
            <v>0</v>
          </cell>
        </row>
        <row r="62">
          <cell r="AQ62">
            <v>25920505.6608</v>
          </cell>
        </row>
        <row r="63">
          <cell r="M63">
            <v>-226424</v>
          </cell>
        </row>
        <row r="63">
          <cell r="AQ63">
            <v>-10194474.5798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WeaponX"/>
      <sheetName val="WT ROX Physical"/>
      <sheetName val="WT ROX Sum"/>
      <sheetName val="OA Flash-WT ROX"/>
      <sheetName val="PMA's"/>
      <sheetName val="Daily Macros"/>
      <sheetName val="Monthly Macros"/>
      <sheetName val="WC PERM Physical"/>
      <sheetName val="West PERM Sum"/>
      <sheetName val="OA Flash-PERM"/>
    </sheetNames>
    <sheetDataSet>
      <sheetData sheetId="0">
        <row r="39">
          <cell r="M39">
            <v>0</v>
          </cell>
        </row>
        <row r="39">
          <cell r="Z39">
            <v>1210</v>
          </cell>
        </row>
        <row r="41">
          <cell r="M41">
            <v>0</v>
          </cell>
        </row>
        <row r="41">
          <cell r="Z41">
            <v>648067.9097</v>
          </cell>
        </row>
        <row r="42">
          <cell r="M42">
            <v>0</v>
          </cell>
        </row>
        <row r="42">
          <cell r="Z42">
            <v>-4392652.7088</v>
          </cell>
        </row>
        <row r="43">
          <cell r="M43">
            <v>0</v>
          </cell>
        </row>
        <row r="43">
          <cell r="Z43">
            <v>454708.5217</v>
          </cell>
        </row>
        <row r="44">
          <cell r="M44">
            <v>0</v>
          </cell>
        </row>
        <row r="44">
          <cell r="Z44">
            <v>0</v>
          </cell>
        </row>
        <row r="45">
          <cell r="M45">
            <v>0</v>
          </cell>
        </row>
        <row r="45">
          <cell r="Z45">
            <v>0</v>
          </cell>
        </row>
        <row r="46">
          <cell r="M46">
            <v>0</v>
          </cell>
        </row>
        <row r="46">
          <cell r="Z46">
            <v>0</v>
          </cell>
        </row>
        <row r="47">
          <cell r="M47">
            <v>0</v>
          </cell>
        </row>
        <row r="47">
          <cell r="Z47">
            <v>0</v>
          </cell>
        </row>
        <row r="48">
          <cell r="M48">
            <v>0</v>
          </cell>
        </row>
        <row r="48">
          <cell r="Z48">
            <v>0</v>
          </cell>
        </row>
        <row r="49">
          <cell r="M49">
            <v>0</v>
          </cell>
        </row>
        <row r="49">
          <cell r="Z49">
            <v>0</v>
          </cell>
        </row>
        <row r="51">
          <cell r="M51">
            <v>0</v>
          </cell>
        </row>
        <row r="51">
          <cell r="Z51">
            <v>0</v>
          </cell>
        </row>
        <row r="52">
          <cell r="M52">
            <v>0</v>
          </cell>
        </row>
        <row r="52">
          <cell r="Z52">
            <v>-810.1528</v>
          </cell>
        </row>
        <row r="57">
          <cell r="M57">
            <v>0</v>
          </cell>
        </row>
        <row r="57">
          <cell r="Z57">
            <v>-3839.5546</v>
          </cell>
        </row>
        <row r="58">
          <cell r="M58">
            <v>0</v>
          </cell>
        </row>
        <row r="58">
          <cell r="Z58">
            <v>-6582.4603</v>
          </cell>
        </row>
        <row r="60">
          <cell r="M60">
            <v>0</v>
          </cell>
        </row>
        <row r="60">
          <cell r="Z60">
            <v>-9104986.6907</v>
          </cell>
        </row>
        <row r="61">
          <cell r="M61">
            <v>0</v>
          </cell>
        </row>
        <row r="61">
          <cell r="Z61">
            <v>0</v>
          </cell>
        </row>
        <row r="62">
          <cell r="M62">
            <v>-19873593.2867</v>
          </cell>
        </row>
        <row r="62">
          <cell r="Z62">
            <v>676754.966800005</v>
          </cell>
        </row>
        <row r="63">
          <cell r="M63">
            <v>-19873593.2867</v>
          </cell>
        </row>
        <row r="63">
          <cell r="Z63">
            <v>-8428231.7239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Top Pages"/>
      <sheetName val="Roll-1"/>
      <sheetName val="Roll-2"/>
      <sheetName val="Sheet1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 Template"/>
      <sheetName val="monthlyroll"/>
    </sheetNames>
    <sheetDataSet>
      <sheetData sheetId="0"/>
      <sheetData sheetId="1">
        <row r="39">
          <cell r="AA39">
            <v>0</v>
          </cell>
        </row>
        <row r="41">
          <cell r="AA41">
            <v>0</v>
          </cell>
        </row>
        <row r="42">
          <cell r="AA42">
            <v>0</v>
          </cell>
        </row>
        <row r="43">
          <cell r="AA43">
            <v>0</v>
          </cell>
        </row>
        <row r="44">
          <cell r="AA44">
            <v>0</v>
          </cell>
        </row>
        <row r="45">
          <cell r="AA45">
            <v>0</v>
          </cell>
        </row>
        <row r="46">
          <cell r="AA46">
            <v>0</v>
          </cell>
        </row>
        <row r="47">
          <cell r="AA47">
            <v>0</v>
          </cell>
        </row>
        <row r="48">
          <cell r="AA48">
            <v>0</v>
          </cell>
        </row>
        <row r="49">
          <cell r="AA49">
            <v>0</v>
          </cell>
        </row>
        <row r="51">
          <cell r="AA51">
            <v>0</v>
          </cell>
        </row>
        <row r="52">
          <cell r="AA52">
            <v>0</v>
          </cell>
        </row>
        <row r="57">
          <cell r="AA57">
            <v>0</v>
          </cell>
        </row>
        <row r="58">
          <cell r="AA58">
            <v>0</v>
          </cell>
        </row>
        <row r="60">
          <cell r="AA60">
            <v>-152885891</v>
          </cell>
        </row>
        <row r="61">
          <cell r="AA61">
            <v>0</v>
          </cell>
        </row>
        <row r="62">
          <cell r="AA62">
            <v>2834682.294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Financial Summary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WeaponX"/>
      <sheetName val="VNG Physical"/>
      <sheetName val="Combined Summary"/>
      <sheetName val="OA Flash"/>
      <sheetName val="Daily Macros"/>
      <sheetName val="Monthly Macros"/>
    </sheetNames>
    <sheetDataSet>
      <sheetData sheetId="0"/>
      <sheetData sheetId="1">
        <row r="39">
          <cell r="AC39">
            <v>0</v>
          </cell>
        </row>
        <row r="41">
          <cell r="AC41">
            <v>445690.1945</v>
          </cell>
        </row>
        <row r="42">
          <cell r="AC42">
            <v>-74215.8507</v>
          </cell>
        </row>
        <row r="43">
          <cell r="AC43">
            <v>-212602.3295</v>
          </cell>
        </row>
        <row r="44">
          <cell r="AC44">
            <v>-31281.3274</v>
          </cell>
        </row>
        <row r="45">
          <cell r="AC45">
            <v>0</v>
          </cell>
        </row>
        <row r="46">
          <cell r="AC46">
            <v>0</v>
          </cell>
        </row>
        <row r="47">
          <cell r="AC47">
            <v>0</v>
          </cell>
        </row>
        <row r="48">
          <cell r="AC48">
            <v>0</v>
          </cell>
        </row>
        <row r="49">
          <cell r="AC49">
            <v>0</v>
          </cell>
        </row>
        <row r="51">
          <cell r="AC51">
            <v>0</v>
          </cell>
        </row>
        <row r="52">
          <cell r="AC52">
            <v>-137.2388</v>
          </cell>
        </row>
        <row r="57">
          <cell r="AC57">
            <v>-1558.0715</v>
          </cell>
        </row>
        <row r="58">
          <cell r="AC58">
            <v>-1757.7276</v>
          </cell>
        </row>
        <row r="60">
          <cell r="AC60">
            <v>-272945.6943</v>
          </cell>
        </row>
        <row r="61">
          <cell r="AC61">
            <v>0</v>
          </cell>
        </row>
        <row r="62">
          <cell r="AC62">
            <v>5967418.6948</v>
          </cell>
        </row>
        <row r="63">
          <cell r="AC63">
            <v>5694473.0005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Calc Procedures"/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OA Flash"/>
      <sheetName val="OA Flash-Gulf3"/>
      <sheetName val="OA Flash-Gulf4"/>
      <sheetName val="OA Flash-Gulf Totals"/>
      <sheetName val="WeaponX"/>
      <sheetName val="Gulf3 Physical"/>
      <sheetName val="Gulf3 Sum"/>
      <sheetName val="Vicki's Summary"/>
      <sheetName val="Gulf4 Physical"/>
      <sheetName val="Gulf5 Sum"/>
      <sheetName val="Mkt3 Summ"/>
      <sheetName val="Gulf4 Summ"/>
      <sheetName val="Scott's Summary"/>
      <sheetName val="Chuck's Summary"/>
      <sheetName val="Total Summary "/>
      <sheetName val="YTD"/>
      <sheetName val="Andersen"/>
      <sheetName val="Daily Macros"/>
      <sheetName val="Monthly Macros"/>
    </sheetNames>
    <sheetDataSet>
      <sheetData sheetId="0"/>
      <sheetData sheetId="1">
        <row r="39">
          <cell r="AQ39">
            <v>6537</v>
          </cell>
        </row>
        <row r="41">
          <cell r="AQ41">
            <v>693936.0406</v>
          </cell>
        </row>
        <row r="42">
          <cell r="AQ42">
            <v>2444296.4504</v>
          </cell>
        </row>
        <row r="43">
          <cell r="AQ43">
            <v>-3556807.9388</v>
          </cell>
        </row>
        <row r="44">
          <cell r="AQ44">
            <v>-7398092.0425</v>
          </cell>
        </row>
        <row r="45">
          <cell r="AQ45">
            <v>0.9396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-8.1506</v>
          </cell>
        </row>
        <row r="57">
          <cell r="AQ57">
            <v>-44.9556</v>
          </cell>
        </row>
        <row r="58">
          <cell r="AQ58">
            <v>430.9592</v>
          </cell>
        </row>
        <row r="60">
          <cell r="AQ60">
            <v>352562.7428</v>
          </cell>
        </row>
        <row r="61">
          <cell r="AQ61">
            <v>0</v>
          </cell>
        </row>
        <row r="62">
          <cell r="AQ62">
            <v>-6674882.6098</v>
          </cell>
        </row>
        <row r="63">
          <cell r="AQ63">
            <v>-6322318.867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Explanation"/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WeaponX"/>
      <sheetName val="Gulf 2 Physical"/>
      <sheetName val="Gulf2 Summ"/>
      <sheetName val="OA Flash Gulf2"/>
      <sheetName val="Daily Macros"/>
      <sheetName val="Monthly Macros"/>
    </sheetNames>
    <sheetDataSet>
      <sheetData sheetId="0"/>
      <sheetData sheetId="1">
        <row r="39">
          <cell r="W39">
            <v>6875</v>
          </cell>
        </row>
        <row r="41">
          <cell r="W41">
            <v>272805.3841</v>
          </cell>
        </row>
        <row r="42">
          <cell r="W42">
            <v>570967.0198</v>
          </cell>
        </row>
        <row r="43">
          <cell r="W43">
            <v>-93230.0272</v>
          </cell>
        </row>
        <row r="44">
          <cell r="W44">
            <v>-2961484.4508</v>
          </cell>
        </row>
        <row r="45">
          <cell r="W45">
            <v>0</v>
          </cell>
        </row>
        <row r="46">
          <cell r="W46">
            <v>0</v>
          </cell>
        </row>
        <row r="47">
          <cell r="W47">
            <v>0</v>
          </cell>
        </row>
        <row r="48">
          <cell r="W48">
            <v>0</v>
          </cell>
        </row>
        <row r="49">
          <cell r="W49">
            <v>0</v>
          </cell>
        </row>
        <row r="51">
          <cell r="W51">
            <v>0</v>
          </cell>
        </row>
        <row r="52">
          <cell r="W52">
            <v>-0.334799999999998</v>
          </cell>
        </row>
        <row r="57">
          <cell r="W57">
            <v>-29.2541</v>
          </cell>
        </row>
        <row r="58">
          <cell r="W58">
            <v>339.6333</v>
          </cell>
        </row>
        <row r="60">
          <cell r="W60">
            <v>917574.4679</v>
          </cell>
        </row>
        <row r="61">
          <cell r="W61">
            <v>0</v>
          </cell>
        </row>
        <row r="62">
          <cell r="W62">
            <v>5979634.5306</v>
          </cell>
        </row>
        <row r="63">
          <cell r="W63">
            <v>6897208.9985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Report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WeaponX"/>
      <sheetName val="New England Physical"/>
      <sheetName val="New England Sum"/>
      <sheetName val="CNG Physical"/>
      <sheetName val="CNG Sum"/>
      <sheetName val="TCO Physical"/>
      <sheetName val="TCO Sum"/>
      <sheetName val="Total Summary"/>
      <sheetName val="P&amp;L Reasonablity Verbage"/>
      <sheetName val="Explanation"/>
      <sheetName val="OA Flash"/>
      <sheetName val="OA Flash-New Eng"/>
      <sheetName val="OA Flash-TCO"/>
      <sheetName val="OA Flash-Mkt Totals"/>
      <sheetName val="CurveShift.xls"/>
      <sheetName val="ChangeDealReport.xls"/>
      <sheetName val="CounterPartySummary.xls"/>
      <sheetName val="NewDealReport.xls"/>
      <sheetName val="ExpenseComparison.xls"/>
      <sheetName val="RevenueComparison.xls"/>
      <sheetName val="EOLNEWDEALS"/>
      <sheetName val="Daily Macros"/>
      <sheetName val="Monthly Macros"/>
    </sheetNames>
    <sheetDataSet>
      <sheetData sheetId="0"/>
      <sheetData sheetId="1">
        <row r="39">
          <cell r="AQ39">
            <v>9293</v>
          </cell>
        </row>
        <row r="41">
          <cell r="AQ41">
            <v>-80199.6256999999</v>
          </cell>
        </row>
        <row r="42">
          <cell r="AQ42">
            <v>-471168.6998</v>
          </cell>
        </row>
        <row r="43">
          <cell r="AQ43">
            <v>491400.5133</v>
          </cell>
        </row>
        <row r="44">
          <cell r="AQ44">
            <v>2762557.2122</v>
          </cell>
        </row>
        <row r="45">
          <cell r="AQ45">
            <v>114805.807</v>
          </cell>
        </row>
        <row r="46">
          <cell r="AQ46">
            <v>-14142.29</v>
          </cell>
        </row>
        <row r="47">
          <cell r="AQ47">
            <v>-142667.1974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37100.7193</v>
          </cell>
        </row>
        <row r="57">
          <cell r="AQ57">
            <v>1847.5807</v>
          </cell>
        </row>
        <row r="58">
          <cell r="AQ58">
            <v>6603.7544</v>
          </cell>
        </row>
        <row r="60">
          <cell r="AQ60">
            <v>4386606.3768</v>
          </cell>
        </row>
        <row r="61">
          <cell r="AQ61">
            <v>1</v>
          </cell>
        </row>
        <row r="62">
          <cell r="AQ62">
            <v>10250757.2672</v>
          </cell>
        </row>
        <row r="63">
          <cell r="AQ63">
            <v>14637364.644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Explanation"/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WeaponX"/>
      <sheetName val="New York Physical"/>
      <sheetName val="New York Sum"/>
      <sheetName val="Gulf 1 Physical"/>
      <sheetName val="Gulf1 Summ"/>
      <sheetName val="NorthEast Summ"/>
      <sheetName val="Total Summary"/>
      <sheetName val="OA Flash"/>
      <sheetName val="OA Flash-New York"/>
      <sheetName val="OA Flash-Gulf1"/>
      <sheetName val="OA Flash-NorthEast"/>
      <sheetName val="Gulf1 Reconcile"/>
      <sheetName val="New York Reconcile"/>
      <sheetName val="Daily Macros"/>
      <sheetName val="Monthly Macros"/>
    </sheetNames>
    <sheetDataSet>
      <sheetData sheetId="0"/>
      <sheetData sheetId="1">
        <row r="39">
          <cell r="AG39">
            <v>43239</v>
          </cell>
        </row>
        <row r="41">
          <cell r="AG41">
            <v>-2356495.6797</v>
          </cell>
        </row>
        <row r="42">
          <cell r="AG42">
            <v>-1873309.9117</v>
          </cell>
        </row>
        <row r="43">
          <cell r="AG43">
            <v>-2898193.2904</v>
          </cell>
        </row>
        <row r="44">
          <cell r="AG44">
            <v>-5990427.1747</v>
          </cell>
        </row>
        <row r="45">
          <cell r="AG45">
            <v>-0.0142</v>
          </cell>
        </row>
        <row r="46">
          <cell r="AG46">
            <v>0</v>
          </cell>
        </row>
        <row r="47">
          <cell r="AG47">
            <v>0</v>
          </cell>
        </row>
        <row r="48">
          <cell r="AG48">
            <v>0</v>
          </cell>
        </row>
        <row r="49">
          <cell r="AG49">
            <v>0</v>
          </cell>
        </row>
        <row r="51">
          <cell r="AG51">
            <v>0</v>
          </cell>
        </row>
        <row r="52">
          <cell r="AG52">
            <v>-1911.268</v>
          </cell>
        </row>
        <row r="57">
          <cell r="AG57">
            <v>-9893.6339</v>
          </cell>
        </row>
        <row r="58">
          <cell r="AG58">
            <v>-28695.1475</v>
          </cell>
        </row>
        <row r="60">
          <cell r="AG60">
            <v>-13653720.4897</v>
          </cell>
        </row>
        <row r="61">
          <cell r="AG61">
            <v>-9</v>
          </cell>
        </row>
        <row r="62">
          <cell r="AG62">
            <v>65746606.7938</v>
          </cell>
        </row>
        <row r="63">
          <cell r="AG63">
            <v>52092877.4041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Roll-21"/>
      <sheetName val="Roll-22"/>
      <sheetName val="Roll-23"/>
      <sheetName val="Roll-24"/>
      <sheetName val="Roll-25"/>
      <sheetName val="Roll-26"/>
      <sheetName val="Roll-27"/>
      <sheetName val="Roll-28"/>
      <sheetName val="Roll-29"/>
      <sheetName val="Roll-30"/>
      <sheetName val="Roll-31"/>
      <sheetName val="Roll-32"/>
      <sheetName val="Roll-33"/>
      <sheetName val="Roll-34"/>
      <sheetName val="Roll-35"/>
      <sheetName val="Roll-36"/>
      <sheetName val="Roll-37"/>
      <sheetName val="Roll-38"/>
      <sheetName val="Roll-39"/>
      <sheetName val="Roll-40"/>
      <sheetName val="Roll-41"/>
      <sheetName val="Roll-42"/>
      <sheetName val="WeaponX"/>
      <sheetName val="East TP1 Physical"/>
      <sheetName val="TP1 Sum"/>
      <sheetName val="East TP2 Physical"/>
      <sheetName val="TP2 Sum"/>
      <sheetName val="East TP3 Physical"/>
      <sheetName val="TP3 Sum"/>
      <sheetName val="Total Summary"/>
      <sheetName val="Trans Hedge Sum"/>
      <sheetName val="CES-ENTGY"/>
      <sheetName val="ST-HATT"/>
      <sheetName val="CES-TVSG"/>
      <sheetName val="CES-LGS"/>
      <sheetName val="ST-NAP"/>
      <sheetName val="OA Flash"/>
      <sheetName val="OA Flash-TP1"/>
      <sheetName val="OA Flash-TP2"/>
      <sheetName val="OA Flash-TP3"/>
      <sheetName val="OA Flash-Entergy"/>
      <sheetName val="OA Flash-Hatt"/>
      <sheetName val="OA Flash-TVSG"/>
      <sheetName val="OA Flash-LGS"/>
      <sheetName val="OA Flash-Nap"/>
      <sheetName val="AA Explanations"/>
      <sheetName val="Daily Macros"/>
      <sheetName val="Monthly Macros"/>
    </sheetNames>
    <sheetDataSet>
      <sheetData sheetId="0"/>
      <sheetData sheetId="1">
        <row r="39">
          <cell r="CI39">
            <v>8343</v>
          </cell>
        </row>
        <row r="41">
          <cell r="CI41">
            <v>166136.6871</v>
          </cell>
        </row>
        <row r="42">
          <cell r="CI42">
            <v>2618482.6088</v>
          </cell>
        </row>
        <row r="43">
          <cell r="CI43">
            <v>-43020.5544</v>
          </cell>
        </row>
        <row r="44">
          <cell r="CI44">
            <v>24313.9736</v>
          </cell>
        </row>
        <row r="45">
          <cell r="CI45">
            <v>32661.2972</v>
          </cell>
        </row>
        <row r="46">
          <cell r="CI46">
            <v>-7933.1578</v>
          </cell>
        </row>
        <row r="47">
          <cell r="CI47">
            <v>-59647.5818</v>
          </cell>
        </row>
        <row r="48">
          <cell r="CI48">
            <v>0</v>
          </cell>
        </row>
        <row r="49">
          <cell r="CI49">
            <v>0</v>
          </cell>
        </row>
        <row r="51">
          <cell r="CI51">
            <v>0</v>
          </cell>
        </row>
        <row r="52">
          <cell r="CI52">
            <v>-20971.2269</v>
          </cell>
        </row>
        <row r="57">
          <cell r="CI57">
            <v>-3857.2314</v>
          </cell>
        </row>
        <row r="58">
          <cell r="CI58">
            <v>48519.3857</v>
          </cell>
        </row>
        <row r="60">
          <cell r="CI60">
            <v>27853374.3553</v>
          </cell>
        </row>
        <row r="61">
          <cell r="CI61">
            <v>0</v>
          </cell>
        </row>
        <row r="62">
          <cell r="CI62">
            <v>-5233673.9509</v>
          </cell>
        </row>
        <row r="63">
          <cell r="CI63">
            <v>22619701.2775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P1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PostIDS"/>
      <sheetName val="Notes"/>
      <sheetName val="Daily Macro"/>
      <sheetName val="Monthly Macro"/>
    </sheetNames>
    <sheetDataSet>
      <sheetData sheetId="0">
        <row r="39">
          <cell r="AA39">
            <v>0</v>
          </cell>
        </row>
        <row r="41">
          <cell r="AA41">
            <v>0</v>
          </cell>
        </row>
        <row r="42">
          <cell r="AA42">
            <v>2.25970000000234</v>
          </cell>
        </row>
        <row r="43">
          <cell r="AA43">
            <v>6484.35869999985</v>
          </cell>
        </row>
        <row r="44">
          <cell r="AA44">
            <v>92.3454999999967</v>
          </cell>
        </row>
        <row r="45">
          <cell r="AA45">
            <v>0</v>
          </cell>
        </row>
        <row r="46">
          <cell r="AA46">
            <v>0</v>
          </cell>
        </row>
        <row r="47">
          <cell r="AA47">
            <v>0</v>
          </cell>
        </row>
        <row r="48">
          <cell r="AA48">
            <v>0</v>
          </cell>
        </row>
        <row r="49">
          <cell r="AA49">
            <v>0</v>
          </cell>
        </row>
        <row r="51">
          <cell r="AA51">
            <v>0</v>
          </cell>
        </row>
        <row r="52">
          <cell r="AA52">
            <v>20.0287</v>
          </cell>
        </row>
        <row r="57">
          <cell r="AA57">
            <v>-38978.806</v>
          </cell>
        </row>
        <row r="58">
          <cell r="AA58">
            <v>3927.5173</v>
          </cell>
        </row>
        <row r="60">
          <cell r="AA60">
            <v>1185299.1739</v>
          </cell>
        </row>
        <row r="61">
          <cell r="AA61">
            <v>0</v>
          </cell>
        </row>
        <row r="62">
          <cell r="AA62">
            <v>-56896.6700999965</v>
          </cell>
        </row>
        <row r="63">
          <cell r="AA63">
            <v>1128404.5038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Report"/>
      <sheetName val="Postid"/>
      <sheetName val="Top Pages"/>
      <sheetName val="Roll-1"/>
      <sheetName val="Roll-2"/>
      <sheetName val="Roll-3"/>
      <sheetName val="Roll-4"/>
      <sheetName val="Roll-5"/>
      <sheetName val="Sheet1"/>
      <sheetName val="Daily Macros"/>
      <sheetName val="Monthly Macros"/>
    </sheetNames>
    <sheetDataSet>
      <sheetData sheetId="0"/>
      <sheetData sheetId="1">
        <row r="39">
          <cell r="W39">
            <v>7000</v>
          </cell>
        </row>
        <row r="41">
          <cell r="W41">
            <v>-418783.3077</v>
          </cell>
        </row>
        <row r="42">
          <cell r="W42">
            <v>-2247154.4223</v>
          </cell>
        </row>
        <row r="43">
          <cell r="W43">
            <v>-727717.297900001</v>
          </cell>
        </row>
        <row r="44">
          <cell r="W44">
            <v>1420875.2824</v>
          </cell>
        </row>
        <row r="45">
          <cell r="W45">
            <v>0</v>
          </cell>
        </row>
        <row r="46">
          <cell r="W46">
            <v>0</v>
          </cell>
        </row>
        <row r="47">
          <cell r="W47">
            <v>0</v>
          </cell>
        </row>
        <row r="48">
          <cell r="W48">
            <v>0</v>
          </cell>
        </row>
        <row r="49">
          <cell r="W49">
            <v>-100</v>
          </cell>
        </row>
        <row r="51">
          <cell r="W51">
            <v>0</v>
          </cell>
        </row>
        <row r="52">
          <cell r="W52">
            <v>-993.056</v>
          </cell>
        </row>
        <row r="57">
          <cell r="W57">
            <v>3592.3082</v>
          </cell>
        </row>
        <row r="58">
          <cell r="W58">
            <v>1746.913</v>
          </cell>
        </row>
        <row r="60">
          <cell r="W60">
            <v>-1416951.5846</v>
          </cell>
        </row>
        <row r="61">
          <cell r="W61">
            <v>0</v>
          </cell>
        </row>
        <row r="62">
          <cell r="W62">
            <v>-3524603.0943</v>
          </cell>
        </row>
        <row r="63">
          <cell r="W63">
            <v>-4941554.67890001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Procedures"/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Transport Spreads"/>
      <sheetName val="Basis Options"/>
      <sheetName val="Exotics"/>
      <sheetName val="Roll-8"/>
      <sheetName val="Roll-9"/>
      <sheetName val="Roll-10"/>
      <sheetName val="Roll-11"/>
      <sheetName val="Roll-12"/>
      <sheetName val="Orig Sched"/>
      <sheetName val="Daily Macro"/>
      <sheetName val="Monthly Macro"/>
      <sheetName val="EATP1101"/>
    </sheetNames>
    <sheetDataSet>
      <sheetData sheetId="0"/>
      <sheetData sheetId="1">
        <row r="39">
          <cell r="AC39">
            <v>0</v>
          </cell>
        </row>
        <row r="41">
          <cell r="AC41">
            <v>-11142</v>
          </cell>
        </row>
        <row r="42">
          <cell r="AC42">
            <v>-1925792.8663</v>
          </cell>
        </row>
        <row r="43">
          <cell r="AC43">
            <v>2142766.5306</v>
          </cell>
        </row>
        <row r="44">
          <cell r="AC44">
            <v>318857.5909</v>
          </cell>
        </row>
        <row r="45">
          <cell r="AC45">
            <v>-88414.9769</v>
          </cell>
        </row>
        <row r="46">
          <cell r="AC46">
            <v>-9486.7984</v>
          </cell>
        </row>
        <row r="47">
          <cell r="AC47">
            <v>34917.6649</v>
          </cell>
        </row>
        <row r="48">
          <cell r="AC48">
            <v>0</v>
          </cell>
        </row>
        <row r="49">
          <cell r="AC49">
            <v>0</v>
          </cell>
        </row>
        <row r="51">
          <cell r="AC51">
            <v>0</v>
          </cell>
        </row>
        <row r="52">
          <cell r="AC52">
            <v>29932.7199</v>
          </cell>
        </row>
        <row r="57">
          <cell r="AC57">
            <v>-11830.6387</v>
          </cell>
        </row>
        <row r="58">
          <cell r="AC58">
            <v>-3115.1898</v>
          </cell>
        </row>
        <row r="60">
          <cell r="AC60">
            <v>1628177.3217</v>
          </cell>
        </row>
        <row r="61">
          <cell r="AC61">
            <v>0</v>
          </cell>
        </row>
        <row r="62">
          <cell r="AC62">
            <v>2668380.9096</v>
          </cell>
        </row>
        <row r="63">
          <cell r="AC63">
            <v>4296558.2216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opPages"/>
      <sheetName val="Roll-1"/>
      <sheetName val="Roll-2"/>
      <sheetName val="Roll-3"/>
      <sheetName val="Orig Sched"/>
      <sheetName val="Daily Macro"/>
      <sheetName val="Monthly Macro"/>
      <sheetName val="Module1"/>
      <sheetName val="Module2"/>
      <sheetName val="Module3"/>
    </sheetNames>
    <sheetDataSet>
      <sheetData sheetId="0">
        <row r="39">
          <cell r="K39">
            <v>0</v>
          </cell>
        </row>
        <row r="41">
          <cell r="K41">
            <v>0</v>
          </cell>
        </row>
        <row r="42">
          <cell r="K42">
            <v>0.0009</v>
          </cell>
        </row>
        <row r="43">
          <cell r="K43">
            <v>-0.0001</v>
          </cell>
        </row>
        <row r="44">
          <cell r="K44">
            <v>0</v>
          </cell>
        </row>
        <row r="45">
          <cell r="K45">
            <v>0</v>
          </cell>
        </row>
        <row r="46">
          <cell r="K46">
            <v>0</v>
          </cell>
        </row>
        <row r="47">
          <cell r="K47">
            <v>0</v>
          </cell>
        </row>
        <row r="48">
          <cell r="K48">
            <v>0</v>
          </cell>
        </row>
        <row r="49">
          <cell r="K49">
            <v>0</v>
          </cell>
        </row>
        <row r="51">
          <cell r="K51">
            <v>0</v>
          </cell>
        </row>
        <row r="52">
          <cell r="K52">
            <v>-39.8627</v>
          </cell>
        </row>
        <row r="57">
          <cell r="K57">
            <v>2624.2067</v>
          </cell>
        </row>
        <row r="58">
          <cell r="K58">
            <v>9813.0914</v>
          </cell>
        </row>
        <row r="60">
          <cell r="K60">
            <v>5554723.2667</v>
          </cell>
        </row>
        <row r="61">
          <cell r="K61">
            <v>0</v>
          </cell>
        </row>
        <row r="62">
          <cell r="K62">
            <v>5001461.4336</v>
          </cell>
        </row>
        <row r="63">
          <cell r="K63">
            <v>10556184.7003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Roll-1"/>
      <sheetName val="Sheet1"/>
      <sheetName val="Power"/>
      <sheetName val="HO"/>
      <sheetName val="GasDaily"/>
      <sheetName val="GDIndex"/>
      <sheetName val="HU"/>
      <sheetName val="WTI"/>
      <sheetName val="JV"/>
      <sheetName val="Roll-7"/>
      <sheetName val="Roll-8"/>
      <sheetName val="Top Pages"/>
      <sheetName val="Module1"/>
      <sheetName val="Module2"/>
    </sheetNames>
    <sheetDataSet>
      <sheetData sheetId="0"/>
      <sheetData sheetId="1">
        <row r="39">
          <cell r="W39">
            <v>0</v>
          </cell>
        </row>
        <row r="41">
          <cell r="W41">
            <v>781.296</v>
          </cell>
        </row>
        <row r="42">
          <cell r="W42">
            <v>-1003.29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1152.826</v>
          </cell>
        </row>
        <row r="46">
          <cell r="W46">
            <v>5597.344</v>
          </cell>
        </row>
        <row r="47">
          <cell r="W47">
            <v>-2713.191</v>
          </cell>
        </row>
        <row r="48">
          <cell r="W48">
            <v>0</v>
          </cell>
        </row>
        <row r="49">
          <cell r="W49">
            <v>0</v>
          </cell>
        </row>
        <row r="51">
          <cell r="W51">
            <v>0</v>
          </cell>
        </row>
        <row r="52">
          <cell r="W52">
            <v>0</v>
          </cell>
        </row>
        <row r="57">
          <cell r="W57">
            <v>-141.952</v>
          </cell>
        </row>
        <row r="58">
          <cell r="W58">
            <v>95.884</v>
          </cell>
        </row>
        <row r="60">
          <cell r="W60">
            <v>54340.048</v>
          </cell>
        </row>
        <row r="61">
          <cell r="W61">
            <v>0</v>
          </cell>
        </row>
        <row r="62">
          <cell r="W62">
            <v>-50299.643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tid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WeaponX"/>
      <sheetName val="Physical"/>
      <sheetName val="IM Denver Sum"/>
      <sheetName val="OA Flash Denver"/>
      <sheetName val="AA"/>
      <sheetName val="Daily Macros"/>
      <sheetName val="Monthly Macros"/>
    </sheetNames>
    <sheetDataSet>
      <sheetData sheetId="0">
        <row r="39">
          <cell r="AM39">
            <v>2970</v>
          </cell>
        </row>
        <row r="41">
          <cell r="AM41">
            <v>-30088.4179000002</v>
          </cell>
        </row>
        <row r="42">
          <cell r="AM42">
            <v>4757848.8968</v>
          </cell>
        </row>
        <row r="43">
          <cell r="AM43">
            <v>199353.2988</v>
          </cell>
        </row>
        <row r="44">
          <cell r="AM44">
            <v>-99169.7149999999</v>
          </cell>
        </row>
        <row r="45">
          <cell r="AM45">
            <v>-0.12</v>
          </cell>
        </row>
        <row r="46">
          <cell r="AM46">
            <v>119.874</v>
          </cell>
        </row>
        <row r="47">
          <cell r="AM47">
            <v>-14.4476</v>
          </cell>
        </row>
        <row r="48">
          <cell r="AM48">
            <v>0</v>
          </cell>
        </row>
        <row r="49">
          <cell r="AM49">
            <v>-1485</v>
          </cell>
        </row>
        <row r="51">
          <cell r="AM51">
            <v>0</v>
          </cell>
        </row>
        <row r="52">
          <cell r="AM52">
            <v>2431.7084</v>
          </cell>
        </row>
        <row r="57">
          <cell r="AO57">
            <v>-231936.0224</v>
          </cell>
          <cell r="AP57">
            <v>2730.2048</v>
          </cell>
        </row>
        <row r="58">
          <cell r="AO58">
            <v>34647.5594</v>
          </cell>
          <cell r="AP58">
            <v>16422.203</v>
          </cell>
        </row>
        <row r="60">
          <cell r="AM60">
            <v>19644422.8724</v>
          </cell>
        </row>
        <row r="61">
          <cell r="AM61">
            <v>0</v>
          </cell>
        </row>
        <row r="62">
          <cell r="AM62">
            <v>96524568.3009</v>
          </cell>
        </row>
        <row r="63">
          <cell r="AM63">
            <v>116168991.4372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>
        <row r="35">
          <cell r="AZ35">
            <v>0</v>
          </cell>
        </row>
        <row r="37">
          <cell r="AZ37">
            <v>2357.45710568645</v>
          </cell>
        </row>
        <row r="38">
          <cell r="AZ38">
            <v>57620.3656571832</v>
          </cell>
        </row>
        <row r="39">
          <cell r="AZ39">
            <v>0</v>
          </cell>
        </row>
        <row r="40">
          <cell r="AZ40">
            <v>0</v>
          </cell>
        </row>
        <row r="41">
          <cell r="AZ41">
            <v>-496.07371217066</v>
          </cell>
        </row>
        <row r="42">
          <cell r="AZ42">
            <v>-23.3633944308758</v>
          </cell>
        </row>
        <row r="43">
          <cell r="AZ43">
            <v>214.351185769047</v>
          </cell>
        </row>
        <row r="44">
          <cell r="AZ44">
            <v>0</v>
          </cell>
        </row>
        <row r="46">
          <cell r="AZ46">
            <v>-196.6715425</v>
          </cell>
        </row>
        <row r="47">
          <cell r="AZ47">
            <v>178.49559</v>
          </cell>
        </row>
        <row r="49">
          <cell r="AZ49">
            <v>1.18234311230481E-015</v>
          </cell>
        </row>
        <row r="50">
          <cell r="AZ50">
            <v>-4.20889404946637</v>
          </cell>
        </row>
        <row r="51">
          <cell r="AZ51">
            <v>389.456041779303</v>
          </cell>
        </row>
        <row r="52">
          <cell r="AZ52">
            <v>44.9989082512432</v>
          </cell>
        </row>
        <row r="61">
          <cell r="AZ61">
            <v>829230.809943673</v>
          </cell>
        </row>
        <row r="62">
          <cell r="AZ62">
            <v>0</v>
          </cell>
        </row>
        <row r="63">
          <cell r="AZ63">
            <v>875034.189803464</v>
          </cell>
        </row>
      </sheetData>
      <sheetData sheetId="1"/>
      <sheetData sheetId="2"/>
      <sheetData sheetId="3"/>
      <sheetData sheetId="4"/>
      <sheetData sheetId="5">
        <row r="77">
          <cell r="DT77">
            <v>-11095357.2490171</v>
          </cell>
          <cell r="DU77">
            <v>3030253.18826879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Export"/>
      <sheetName val="Jim"/>
      <sheetName val="SUM SO2"/>
      <sheetName val="Macro1"/>
      <sheetName val="SUM (TRADER)"/>
      <sheetName val="Power East P&amp;L"/>
      <sheetName val="NE"/>
      <sheetName val="NE2"/>
      <sheetName val="MW"/>
      <sheetName val="MW2"/>
      <sheetName val="SE"/>
      <sheetName val="SE2"/>
      <sheetName val="Management"/>
      <sheetName val="TX"/>
      <sheetName val="TX2"/>
      <sheetName val="OPT"/>
      <sheetName val="Origination"/>
      <sheetName val="LT-HED"/>
      <sheetName val="Hourly"/>
      <sheetName val="Basis"/>
      <sheetName val="Bill"/>
      <sheetName val="East"/>
      <sheetName val="Texas"/>
      <sheetName val="IM"/>
      <sheetName val="MERRILL LYNCH"/>
      <sheetName val="Module2"/>
      <sheetName val="Module1"/>
      <sheetName val="Module3"/>
    </sheetNames>
    <sheetDataSet>
      <sheetData sheetId="0"/>
      <sheetData sheetId="1">
        <row r="37">
          <cell r="AR37">
            <v>2067778.64</v>
          </cell>
        </row>
        <row r="38">
          <cell r="AR38">
            <v>45945900.7</v>
          </cell>
        </row>
        <row r="39">
          <cell r="AR39">
            <v>0</v>
          </cell>
        </row>
        <row r="40">
          <cell r="AR40">
            <v>0</v>
          </cell>
        </row>
        <row r="41">
          <cell r="AR41">
            <v>111108.31</v>
          </cell>
        </row>
        <row r="42">
          <cell r="AR42">
            <v>148036.97</v>
          </cell>
        </row>
        <row r="43">
          <cell r="AR43">
            <v>-205866</v>
          </cell>
        </row>
        <row r="44">
          <cell r="AR44">
            <v>0</v>
          </cell>
        </row>
        <row r="46">
          <cell r="AR46">
            <v>0</v>
          </cell>
        </row>
        <row r="49">
          <cell r="AR49">
            <v>0</v>
          </cell>
        </row>
        <row r="50">
          <cell r="AR50">
            <v>0</v>
          </cell>
        </row>
        <row r="51">
          <cell r="AR51">
            <v>-47759</v>
          </cell>
        </row>
        <row r="52">
          <cell r="AR52">
            <v>74020.72</v>
          </cell>
        </row>
        <row r="61">
          <cell r="AR61">
            <v>151969109</v>
          </cell>
        </row>
        <row r="62">
          <cell r="AR62">
            <v>0</v>
          </cell>
        </row>
        <row r="63">
          <cell r="AR63">
            <v>96394097.5182</v>
          </cell>
        </row>
      </sheetData>
      <sheetData sheetId="2"/>
      <sheetData sheetId="3"/>
      <sheetData sheetId="4"/>
      <sheetData sheetId="5"/>
      <sheetData sheetId="6">
        <row r="114">
          <cell r="FX114">
            <v>4486869.39443457</v>
          </cell>
          <cell r="FY114">
            <v>-314807.25005189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LTD RHO DRIFT"/>
      <sheetName val="Export"/>
      <sheetName val="Power Summary"/>
      <sheetName val="SUMMARY"/>
      <sheetName val="Sum Trader"/>
      <sheetName val="Currency"/>
      <sheetName val="West Canada Power P&amp;L"/>
      <sheetName val="West Can USD vs CDN"/>
      <sheetName val="Alberta Pwr USD"/>
      <sheetName val="Alberta Pwr CDN"/>
      <sheetName val="Origination"/>
    </sheetNames>
    <sheetDataSet>
      <sheetData sheetId="0"/>
      <sheetData sheetId="1"/>
      <sheetData sheetId="2">
        <row r="35">
          <cell r="AN35">
            <v>0</v>
          </cell>
        </row>
        <row r="37">
          <cell r="AN37">
            <v>2663039.3074711</v>
          </cell>
        </row>
        <row r="38">
          <cell r="AN38">
            <v>2858529.69585569</v>
          </cell>
        </row>
        <row r="39">
          <cell r="AN39">
            <v>0</v>
          </cell>
        </row>
        <row r="40">
          <cell r="AN40">
            <v>-1376861.39145707</v>
          </cell>
        </row>
        <row r="41">
          <cell r="AN41">
            <v>189159.542223235</v>
          </cell>
        </row>
        <row r="42">
          <cell r="AN42">
            <v>473703.239941951</v>
          </cell>
        </row>
        <row r="43">
          <cell r="AN43">
            <v>-467888.314036253</v>
          </cell>
        </row>
        <row r="44">
          <cell r="AN44">
            <v>0</v>
          </cell>
        </row>
        <row r="46">
          <cell r="AN46">
            <v>-6313.74270839867</v>
          </cell>
        </row>
        <row r="47">
          <cell r="AN47">
            <v>452981.872922286</v>
          </cell>
        </row>
        <row r="49">
          <cell r="AN49">
            <v>0</v>
          </cell>
        </row>
        <row r="50">
          <cell r="AN50">
            <v>-464707.747730604</v>
          </cell>
        </row>
        <row r="51">
          <cell r="AN51">
            <v>110108.103875856</v>
          </cell>
        </row>
        <row r="52">
          <cell r="AN52">
            <v>505516.876087621</v>
          </cell>
        </row>
        <row r="61">
          <cell r="AN61">
            <v>336367927.7025</v>
          </cell>
        </row>
        <row r="62">
          <cell r="AN62">
            <v>0</v>
          </cell>
        </row>
        <row r="63">
          <cell r="AN63">
            <v>-17844054.2735117</v>
          </cell>
        </row>
      </sheetData>
      <sheetData sheetId="3"/>
      <sheetData sheetId="4">
        <row r="61">
          <cell r="GA61">
            <v>-2868609.36797326</v>
          </cell>
          <cell r="GB61">
            <v>1236457.17218396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MONTH END POST IDS"/>
      <sheetName val="POST IDS"/>
      <sheetName val="conversion"/>
      <sheetName val="Orig Sched"/>
      <sheetName val="H"/>
      <sheetName val="Input"/>
      <sheetName val="Oil 1-3 Report"/>
      <sheetName val="CRUDE2 TOP PAGE"/>
      <sheetName val="Oil 3 MTD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Report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39">
          <cell r="AG39">
            <v>376.66</v>
          </cell>
        </row>
        <row r="41">
          <cell r="AG41">
            <v>3059.3190631</v>
          </cell>
        </row>
        <row r="42">
          <cell r="AG42">
            <v>6654.94102249998</v>
          </cell>
        </row>
        <row r="43">
          <cell r="AG43">
            <v>0</v>
          </cell>
        </row>
        <row r="44">
          <cell r="AG44">
            <v>0</v>
          </cell>
        </row>
        <row r="45">
          <cell r="AG45">
            <v>-3449.0708064</v>
          </cell>
        </row>
        <row r="46">
          <cell r="AG46">
            <v>-4398.6580973</v>
          </cell>
        </row>
        <row r="47">
          <cell r="AG47">
            <v>860.0934789</v>
          </cell>
        </row>
        <row r="48">
          <cell r="AG48">
            <v>0</v>
          </cell>
        </row>
        <row r="49">
          <cell r="AG49">
            <v>-412.654</v>
          </cell>
        </row>
        <row r="57">
          <cell r="AG57">
            <v>-375.7470296</v>
          </cell>
        </row>
        <row r="58">
          <cell r="AG58">
            <v>-6.4747558</v>
          </cell>
        </row>
        <row r="60">
          <cell r="AG60">
            <v>20612.2403211</v>
          </cell>
        </row>
        <row r="61">
          <cell r="AG61">
            <v>0</v>
          </cell>
        </row>
        <row r="62">
          <cell r="AG62">
            <v>217227.36175633</v>
          </cell>
        </row>
        <row r="63">
          <cell r="AG63">
            <v>237839.602155431</v>
          </cell>
        </row>
      </sheetData>
      <sheetData sheetId="23"/>
      <sheetData sheetId="24"/>
      <sheetData sheetId="25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UMMARY"/>
      <sheetName val="Report"/>
      <sheetName val="POS"/>
      <sheetName val="FUEL JV POS"/>
      <sheetName val="POS CHANGE"/>
      <sheetName val="FUEL JV POS CHANGE"/>
      <sheetName val="PRICING-OCT"/>
      <sheetName val="Input"/>
      <sheetName val="TopPage"/>
      <sheetName val="Ldn Fuel JV"/>
      <sheetName val="Ldn EastWest"/>
      <sheetName val="Ldn Gasoil JV"/>
      <sheetName val="Jet Arb"/>
      <sheetName val="ARB-CR"/>
      <sheetName val="SGP-HOUSTON GASOIL ARB"/>
      <sheetName val="PRIOR FUEL JV POS"/>
      <sheetName val="PRIOR POS"/>
    </sheetNames>
    <sheetDataSet>
      <sheetData sheetId="0"/>
      <sheetData sheetId="1"/>
      <sheetData sheetId="2">
        <row r="39">
          <cell r="O39">
            <v>0</v>
          </cell>
        </row>
        <row r="41">
          <cell r="O41">
            <v>0</v>
          </cell>
        </row>
        <row r="42">
          <cell r="O42">
            <v>-66.6866419999999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0.0015919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7">
          <cell r="O57">
            <v>-0.1869222</v>
          </cell>
        </row>
        <row r="58">
          <cell r="O58">
            <v>-2.2682991</v>
          </cell>
        </row>
        <row r="60">
          <cell r="O60">
            <v>-2663.9695529</v>
          </cell>
        </row>
        <row r="61">
          <cell r="O61">
            <v>0</v>
          </cell>
        </row>
        <row r="62">
          <cell r="O62">
            <v>5935.7212198</v>
          </cell>
        </row>
        <row r="63">
          <cell r="O63">
            <v>3271.7516669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G"/>
      <sheetName val="Pos"/>
      <sheetName val="Pos_Change"/>
      <sheetName val="Pos_Old"/>
      <sheetName val="Orig Sched"/>
      <sheetName val="C1"/>
      <sheetName val="C2"/>
      <sheetName val="C4"/>
      <sheetName val="C5"/>
      <sheetName val="C6"/>
      <sheetName val="C7"/>
      <sheetName val="C8"/>
      <sheetName val="C9"/>
      <sheetName val="C10"/>
      <sheetName val="C11"/>
      <sheetName val="Daily Macro"/>
      <sheetName val="Monthly Macro"/>
      <sheetName val="Module1"/>
      <sheetName val="C12"/>
      <sheetName val="C13"/>
      <sheetName val="C14"/>
      <sheetName val="C15"/>
      <sheetName val="GlobalReport WEB"/>
      <sheetName val="Shankman calender deals "/>
    </sheetNames>
    <sheetDataSet>
      <sheetData sheetId="0">
        <row r="39">
          <cell r="AH39">
            <v>0</v>
          </cell>
        </row>
        <row r="41">
          <cell r="AH41">
            <v>-467.117677600539</v>
          </cell>
        </row>
        <row r="42">
          <cell r="AH42">
            <v>733.39420831287</v>
          </cell>
        </row>
        <row r="43">
          <cell r="AH43">
            <v>0</v>
          </cell>
        </row>
        <row r="44">
          <cell r="AH44">
            <v>0</v>
          </cell>
        </row>
        <row r="45">
          <cell r="AH45">
            <v>-1217.7226037</v>
          </cell>
        </row>
        <row r="46">
          <cell r="AH46">
            <v>-3646.3532896</v>
          </cell>
        </row>
        <row r="47">
          <cell r="AH47">
            <v>1220.6881227</v>
          </cell>
        </row>
        <row r="48">
          <cell r="AH48">
            <v>0</v>
          </cell>
        </row>
        <row r="49">
          <cell r="AH49">
            <v>0</v>
          </cell>
        </row>
        <row r="51">
          <cell r="AH51">
            <v>0</v>
          </cell>
        </row>
        <row r="52">
          <cell r="AH52">
            <v>0</v>
          </cell>
        </row>
        <row r="57">
          <cell r="AH57">
            <v>-271.7453274</v>
          </cell>
        </row>
        <row r="58">
          <cell r="AH58">
            <v>-25.923347</v>
          </cell>
        </row>
        <row r="60">
          <cell r="AH60">
            <v>6320.10089538965</v>
          </cell>
        </row>
        <row r="61">
          <cell r="AH61">
            <v>0</v>
          </cell>
        </row>
        <row r="62">
          <cell r="AH62">
            <v>22656.6971987515</v>
          </cell>
        </row>
        <row r="63">
          <cell r="AH63">
            <v>28976.8020941411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 SUMMARY"/>
      <sheetName val="POS BREAKDOWN"/>
      <sheetName val=" POS CHANGE "/>
      <sheetName val="Input"/>
      <sheetName val="TopPage"/>
      <sheetName val="OPTIONS"/>
      <sheetName val="FGH"/>
      <sheetName val="Naptha"/>
      <sheetName val=" PRIOR POS "/>
    </sheetNames>
    <sheetDataSet>
      <sheetData sheetId="0">
        <row r="39">
          <cell r="G39">
            <v>0</v>
          </cell>
        </row>
        <row r="41">
          <cell r="G41">
            <v>0</v>
          </cell>
        </row>
        <row r="42">
          <cell r="G42">
            <v>0.000393400000034086</v>
          </cell>
        </row>
        <row r="43">
          <cell r="G43">
            <v>0</v>
          </cell>
        </row>
        <row r="44">
          <cell r="G44">
            <v>0</v>
          </cell>
        </row>
        <row r="45">
          <cell r="G45">
            <v>-0.0031421</v>
          </cell>
        </row>
        <row r="46">
          <cell r="G46">
            <v>0</v>
          </cell>
        </row>
        <row r="47">
          <cell r="G47">
            <v>0</v>
          </cell>
        </row>
        <row r="48">
          <cell r="G48">
            <v>0</v>
          </cell>
        </row>
        <row r="49">
          <cell r="G49">
            <v>0</v>
          </cell>
        </row>
        <row r="51">
          <cell r="G51">
            <v>0</v>
          </cell>
        </row>
        <row r="52">
          <cell r="G52">
            <v>0</v>
          </cell>
        </row>
        <row r="57">
          <cell r="G57">
            <v>0.0352912</v>
          </cell>
        </row>
        <row r="58">
          <cell r="G58">
            <v>0.2058347</v>
          </cell>
        </row>
        <row r="60">
          <cell r="G60">
            <v>-4340.6648084</v>
          </cell>
        </row>
        <row r="61">
          <cell r="G61">
            <v>0</v>
          </cell>
        </row>
        <row r="62">
          <cell r="G62">
            <v>-6077.1754069</v>
          </cell>
        </row>
        <row r="63">
          <cell r="G63">
            <v>-10417.8402153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Summary"/>
      <sheetName val="Input"/>
      <sheetName val="Report"/>
      <sheetName val="Crude"/>
      <sheetName val="Brent"/>
      <sheetName val="INDEX"/>
      <sheetName val="HU"/>
      <sheetName val="NG"/>
      <sheetName val="HO"/>
      <sheetName val="Benzene"/>
      <sheetName val="Propane"/>
      <sheetName val="Orig Sched"/>
      <sheetName val="Post-IDs"/>
      <sheetName val="Today's Position"/>
      <sheetName val="Daily Changes"/>
      <sheetName val="Prior Day"/>
      <sheetName val="Daily Macro"/>
      <sheetName val="Monthly Macro"/>
      <sheetName val="Print"/>
    </sheetNames>
    <sheetDataSet>
      <sheetData sheetId="0"/>
      <sheetData sheetId="1"/>
      <sheetData sheetId="2"/>
      <sheetData sheetId="3">
        <row r="39">
          <cell r="AC39">
            <v>0</v>
          </cell>
        </row>
        <row r="41">
          <cell r="AC41">
            <v>1776.1103489</v>
          </cell>
        </row>
        <row r="42">
          <cell r="AC42">
            <v>3065.6375905</v>
          </cell>
        </row>
        <row r="43">
          <cell r="AC43">
            <v>0</v>
          </cell>
        </row>
        <row r="44">
          <cell r="AC44">
            <v>0</v>
          </cell>
        </row>
        <row r="45">
          <cell r="AC45">
            <v>4.1267741</v>
          </cell>
        </row>
        <row r="46">
          <cell r="AC46">
            <v>6.7284728</v>
          </cell>
        </row>
        <row r="47">
          <cell r="AC47">
            <v>-8.9236797</v>
          </cell>
        </row>
        <row r="48">
          <cell r="AC48">
            <v>0</v>
          </cell>
        </row>
        <row r="49">
          <cell r="AC49">
            <v>0</v>
          </cell>
        </row>
        <row r="51">
          <cell r="AC51">
            <v>0</v>
          </cell>
        </row>
        <row r="52">
          <cell r="AC52">
            <v>0</v>
          </cell>
        </row>
        <row r="57">
          <cell r="AC57">
            <v>0.939450700000001</v>
          </cell>
        </row>
        <row r="58">
          <cell r="AC58">
            <v>4.6219113</v>
          </cell>
        </row>
        <row r="60">
          <cell r="AC60">
            <v>3352.4262361</v>
          </cell>
        </row>
        <row r="61">
          <cell r="AC61">
            <v>0</v>
          </cell>
        </row>
        <row r="62">
          <cell r="AC62">
            <v>11972.7866165</v>
          </cell>
        </row>
        <row r="63">
          <cell r="AC63">
            <v>15325.2130046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G"/>
      <sheetName val="Input"/>
      <sheetName val="Pos"/>
      <sheetName val="Pos_Change"/>
      <sheetName val="Pos_Old"/>
      <sheetName val="C1"/>
      <sheetName val="C4"/>
      <sheetName val="C5"/>
      <sheetName val="C6"/>
      <sheetName val="C7"/>
      <sheetName val="C8"/>
      <sheetName val="C9"/>
      <sheetName val="C10"/>
      <sheetName val="Daily Macro"/>
      <sheetName val="Monthly Macro"/>
      <sheetName val="Module1"/>
      <sheetName val="FTP"/>
      <sheetName val="Orig Sched"/>
      <sheetName val="Chart"/>
    </sheetNames>
    <sheetDataSet>
      <sheetData sheetId="0">
        <row r="39">
          <cell r="AA39">
            <v>0</v>
          </cell>
        </row>
        <row r="41">
          <cell r="AA41">
            <v>-25.6787776</v>
          </cell>
        </row>
        <row r="42">
          <cell r="AA42">
            <v>-11.4980989</v>
          </cell>
        </row>
        <row r="43">
          <cell r="AA43">
            <v>0</v>
          </cell>
        </row>
        <row r="44">
          <cell r="AA44">
            <v>0</v>
          </cell>
        </row>
        <row r="45">
          <cell r="AA45">
            <v>0.5083047</v>
          </cell>
        </row>
        <row r="46">
          <cell r="AA46">
            <v>-1.3339612</v>
          </cell>
        </row>
        <row r="47">
          <cell r="AA47">
            <v>-1.3780404</v>
          </cell>
        </row>
        <row r="48">
          <cell r="AA48">
            <v>0</v>
          </cell>
        </row>
        <row r="49">
          <cell r="AA49">
            <v>0</v>
          </cell>
        </row>
        <row r="51">
          <cell r="AA51">
            <v>0</v>
          </cell>
        </row>
        <row r="52">
          <cell r="AA52">
            <v>0</v>
          </cell>
        </row>
        <row r="57">
          <cell r="AA57">
            <v>-0.0220506</v>
          </cell>
        </row>
        <row r="58">
          <cell r="AA58">
            <v>-0.2218879</v>
          </cell>
        </row>
        <row r="60">
          <cell r="AA60">
            <v>-137.3188087</v>
          </cell>
        </row>
        <row r="61">
          <cell r="AA61">
            <v>0</v>
          </cell>
        </row>
        <row r="62">
          <cell r="AA62">
            <v>422.4218877</v>
          </cell>
        </row>
        <row r="63">
          <cell r="AA63">
            <v>285.105079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Front"/>
      <sheetName val="Report"/>
      <sheetName val="Aggregate"/>
      <sheetName val="Intramonth"/>
      <sheetName val="PL by Trader"/>
      <sheetName val="PriceAlberta"/>
      <sheetName val="AlbertaIndex"/>
      <sheetName val="ABGasDaily"/>
      <sheetName val="PriceBC"/>
      <sheetName val="BCIndex"/>
      <sheetName val="BCGasDaily"/>
      <sheetName val="PipeBook"/>
      <sheetName val="PipeBookIndex"/>
      <sheetName val="Options"/>
      <sheetName val="OptionsIndex"/>
      <sheetName val="Exotics"/>
      <sheetName val="EnronDirectPrice"/>
      <sheetName val="EnronDirectIndex"/>
      <sheetName val="EnronDirectGD"/>
      <sheetName val="DummyTerm"/>
      <sheetName val="DummyGD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PrintModule"/>
      <sheetName val="Module1"/>
    </sheetNames>
    <sheetDataSet>
      <sheetData sheetId="0"/>
      <sheetData sheetId="1"/>
      <sheetData sheetId="2">
        <row r="40">
          <cell r="AQ40">
            <v>770329.298124569</v>
          </cell>
        </row>
        <row r="42">
          <cell r="AQ42">
            <v>207472.872106881</v>
          </cell>
        </row>
        <row r="43">
          <cell r="AQ43">
            <v>-4099932.25867152</v>
          </cell>
        </row>
        <row r="44">
          <cell r="AQ44">
            <v>-7274770.74578185</v>
          </cell>
        </row>
        <row r="45">
          <cell r="AQ45">
            <v>211492.818164712</v>
          </cell>
        </row>
        <row r="46">
          <cell r="AQ46">
            <v>1063854.35614376</v>
          </cell>
        </row>
        <row r="47">
          <cell r="AQ47">
            <v>505593.677476008</v>
          </cell>
        </row>
        <row r="48">
          <cell r="AQ48">
            <v>-907174.935708461</v>
          </cell>
        </row>
        <row r="49">
          <cell r="AQ49">
            <v>-112465.658909866</v>
          </cell>
        </row>
        <row r="51">
          <cell r="AQ51">
            <v>-20373.8317757009</v>
          </cell>
        </row>
        <row r="53">
          <cell r="AQ53">
            <v>0</v>
          </cell>
        </row>
        <row r="54">
          <cell r="AQ54">
            <v>525890.986639905</v>
          </cell>
        </row>
        <row r="62">
          <cell r="AQ62">
            <v>-4189552.78178511</v>
          </cell>
        </row>
        <row r="63">
          <cell r="AQ63">
            <v>2412358.40180644</v>
          </cell>
        </row>
        <row r="65">
          <cell r="AQ65">
            <v>745229155.996989</v>
          </cell>
        </row>
        <row r="66">
          <cell r="AQ66">
            <v>-593555.928862112</v>
          </cell>
        </row>
        <row r="67">
          <cell r="AQ67">
            <v>-643237853.524134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"/>
      <sheetName val="POS CHANGE"/>
      <sheetName val="Input"/>
      <sheetName val="TopPage"/>
      <sheetName val="Dubaicash JV"/>
      <sheetName val="Ldn Crude JV"/>
      <sheetName val="HOUSTON DUBAICASH ARB"/>
      <sheetName val="PRIOR POS"/>
    </sheetNames>
    <sheetDataSet>
      <sheetData sheetId="0">
        <row r="39">
          <cell r="I39">
            <v>0</v>
          </cell>
        </row>
        <row r="41">
          <cell r="I41">
            <v>0</v>
          </cell>
        </row>
        <row r="42">
          <cell r="I42">
            <v>0</v>
          </cell>
        </row>
        <row r="43">
          <cell r="I43">
            <v>0</v>
          </cell>
        </row>
        <row r="44">
          <cell r="I44">
            <v>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1">
          <cell r="I51">
            <v>0</v>
          </cell>
        </row>
        <row r="52">
          <cell r="I52">
            <v>0</v>
          </cell>
        </row>
        <row r="60">
          <cell r="I60">
            <v>183.1658332</v>
          </cell>
        </row>
        <row r="61">
          <cell r="I61">
            <v>0</v>
          </cell>
        </row>
        <row r="62">
          <cell r="I62">
            <v>-1223.444095</v>
          </cell>
        </row>
        <row r="63">
          <cell r="I63">
            <v>-1040.2782618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"/>
      <sheetName val="POS-AUST"/>
      <sheetName val="POS CHANGE"/>
      <sheetName val="POS-AUST CHANGE"/>
      <sheetName val="Input"/>
      <sheetName val="TopPage"/>
      <sheetName val="WTI"/>
      <sheetName val="Dubai"/>
      <sheetName val="Brent"/>
      <sheetName val="Tapis"/>
      <sheetName val="Houston"/>
      <sheetName val="AUST"/>
      <sheetName val="PRIOR POS"/>
      <sheetName val="PRIOR AUST POS"/>
    </sheetNames>
    <sheetDataSet>
      <sheetData sheetId="0">
        <row r="39">
          <cell r="O39">
            <v>0</v>
          </cell>
        </row>
        <row r="41">
          <cell r="O41">
            <v>11.5941877</v>
          </cell>
        </row>
        <row r="42">
          <cell r="O42">
            <v>-149.152786070969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0.3421745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1">
          <cell r="O51">
            <v>0</v>
          </cell>
        </row>
        <row r="52">
          <cell r="O52">
            <v>0</v>
          </cell>
        </row>
        <row r="57">
          <cell r="O57">
            <v>-0.376108699999999</v>
          </cell>
        </row>
        <row r="58">
          <cell r="O58">
            <v>0.0846450000000003</v>
          </cell>
        </row>
        <row r="60">
          <cell r="O60">
            <v>185.6451017839</v>
          </cell>
        </row>
        <row r="61">
          <cell r="O61">
            <v>0</v>
          </cell>
        </row>
        <row r="62">
          <cell r="O62">
            <v>-1225.8113609</v>
          </cell>
        </row>
        <row r="63">
          <cell r="O63">
            <v>-1040.1662591161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Summary"/>
      <sheetName val="N"/>
      <sheetName val="Prudency"/>
      <sheetName val="Orig Sched"/>
      <sheetName val="Roll-1"/>
      <sheetName val="Roll-13"/>
      <sheetName val="Roll-3"/>
      <sheetName val="Roll-2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mmbtu"/>
      <sheetName val="Daily Macros"/>
      <sheetName val="Monthly Macros"/>
      <sheetName val="Module1"/>
    </sheetNames>
    <sheetDataSet>
      <sheetData sheetId="0">
        <row r="39">
          <cell r="AC39">
            <v>0</v>
          </cell>
        </row>
        <row r="41">
          <cell r="AC41">
            <v>-18954.9804212</v>
          </cell>
        </row>
        <row r="42">
          <cell r="AC42">
            <v>19373.3369413</v>
          </cell>
        </row>
        <row r="43">
          <cell r="AC43">
            <v>0</v>
          </cell>
        </row>
        <row r="44">
          <cell r="AC44">
            <v>0</v>
          </cell>
        </row>
        <row r="45">
          <cell r="AC45">
            <v>-1353.2325003</v>
          </cell>
        </row>
        <row r="46">
          <cell r="AC46">
            <v>-573.6981296</v>
          </cell>
        </row>
        <row r="47">
          <cell r="AC47">
            <v>473.8292651</v>
          </cell>
        </row>
        <row r="48">
          <cell r="AC48">
            <v>0</v>
          </cell>
        </row>
        <row r="49">
          <cell r="AC49">
            <v>0</v>
          </cell>
        </row>
        <row r="51">
          <cell r="AC51">
            <v>0</v>
          </cell>
        </row>
        <row r="52">
          <cell r="AC52">
            <v>0</v>
          </cell>
        </row>
        <row r="57">
          <cell r="AC57">
            <v>351.8999673</v>
          </cell>
        </row>
        <row r="58">
          <cell r="AC58">
            <v>-99.3199079</v>
          </cell>
        </row>
        <row r="60">
          <cell r="AC60">
            <v>-28233.2423350005</v>
          </cell>
        </row>
        <row r="61">
          <cell r="AC61">
            <v>-0.000432082999999693</v>
          </cell>
        </row>
        <row r="62">
          <cell r="AC62">
            <v>-60109.6235101001</v>
          </cell>
        </row>
        <row r="63">
          <cell r="AC63">
            <v>-88342.8662538986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TopPage"/>
      <sheetName val="Report"/>
      <sheetName val="Input"/>
      <sheetName val="HSNWE"/>
      <sheetName val="Storage"/>
      <sheetName val="FX"/>
      <sheetName val="Module1"/>
      <sheetName val="BRENT"/>
      <sheetName val="FX download"/>
      <sheetName val="Orig Sched"/>
      <sheetName val="Module2"/>
    </sheetNames>
    <sheetDataSet>
      <sheetData sheetId="0"/>
      <sheetData sheetId="1">
        <row r="39">
          <cell r="M39">
            <v>0</v>
          </cell>
        </row>
        <row r="41">
          <cell r="M41">
            <v>0</v>
          </cell>
        </row>
        <row r="42">
          <cell r="M42">
            <v>-8.62629690000003</v>
          </cell>
        </row>
        <row r="43">
          <cell r="M43">
            <v>0</v>
          </cell>
        </row>
        <row r="44">
          <cell r="M44">
            <v>0</v>
          </cell>
        </row>
        <row r="45">
          <cell r="M45">
            <v>0</v>
          </cell>
        </row>
        <row r="46">
          <cell r="M46">
            <v>0</v>
          </cell>
        </row>
        <row r="47">
          <cell r="M47">
            <v>0</v>
          </cell>
        </row>
        <row r="48">
          <cell r="M48">
            <v>0</v>
          </cell>
        </row>
        <row r="49">
          <cell r="M49">
            <v>0</v>
          </cell>
        </row>
        <row r="51">
          <cell r="M51">
            <v>0</v>
          </cell>
        </row>
        <row r="52">
          <cell r="M52">
            <v>4.8558447</v>
          </cell>
        </row>
        <row r="57">
          <cell r="K57">
            <v>0</v>
          </cell>
        </row>
        <row r="57">
          <cell r="M57">
            <v>35.9989249</v>
          </cell>
        </row>
        <row r="58">
          <cell r="K58">
            <v>0</v>
          </cell>
        </row>
        <row r="58">
          <cell r="M58">
            <v>-8.9357273</v>
          </cell>
        </row>
        <row r="60">
          <cell r="M60">
            <v>-3475.61569680784</v>
          </cell>
        </row>
        <row r="61">
          <cell r="M61">
            <v>0</v>
          </cell>
        </row>
        <row r="62">
          <cell r="M62">
            <v>-46245.342975</v>
          </cell>
        </row>
        <row r="63">
          <cell r="M63">
            <v>-49720.9591420078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"/>
      <sheetName val="POS CHANGE"/>
      <sheetName val="Input"/>
      <sheetName val="TopPage"/>
      <sheetName val="HS Fuel Oil"/>
      <sheetName val="PRIOR POS"/>
    </sheetNames>
    <sheetDataSet>
      <sheetData sheetId="0">
        <row r="39">
          <cell r="C39">
            <v>0</v>
          </cell>
        </row>
        <row r="41">
          <cell r="C41">
            <v>-20.3950712</v>
          </cell>
        </row>
        <row r="42">
          <cell r="C42">
            <v>-302.568142077268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-0.2615875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-0.5</v>
          </cell>
        </row>
        <row r="51">
          <cell r="C51">
            <v>0</v>
          </cell>
        </row>
        <row r="52">
          <cell r="C52">
            <v>0</v>
          </cell>
        </row>
        <row r="57">
          <cell r="C57">
            <v>0.00383849999999997</v>
          </cell>
        </row>
        <row r="58">
          <cell r="C58">
            <v>-0.0726436</v>
          </cell>
        </row>
        <row r="60">
          <cell r="C60">
            <v>-260.019842877268</v>
          </cell>
        </row>
        <row r="61">
          <cell r="C61">
            <v>0</v>
          </cell>
        </row>
        <row r="62">
          <cell r="C62">
            <v>-1493.1466539</v>
          </cell>
        </row>
        <row r="63">
          <cell r="C63">
            <v>-1753.16649677727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New Top Sheet"/>
      <sheetName val="Input"/>
      <sheetName val="IPE GASOIL"/>
      <sheetName val="2%GASOIL"/>
      <sheetName val="EN590"/>
      <sheetName val="BRENT"/>
      <sheetName val="CRUDE"/>
      <sheetName val="HO"/>
      <sheetName val="Singapore Gasoil"/>
      <sheetName val="Jet , Kero"/>
      <sheetName val="Module1"/>
      <sheetName val="Dubai"/>
      <sheetName val="Orig Sched"/>
      <sheetName val="Module2"/>
    </sheetNames>
    <sheetDataSet>
      <sheetData sheetId="0">
        <row r="39">
          <cell r="U39">
            <v>0</v>
          </cell>
        </row>
        <row r="41">
          <cell r="U41">
            <v>291.2729079</v>
          </cell>
        </row>
        <row r="42">
          <cell r="U42">
            <v>-724.794805099998</v>
          </cell>
        </row>
        <row r="43">
          <cell r="U43">
            <v>0</v>
          </cell>
        </row>
        <row r="44">
          <cell r="U44">
            <v>0</v>
          </cell>
        </row>
        <row r="45">
          <cell r="U45">
            <v>-798.6852168</v>
          </cell>
        </row>
        <row r="46">
          <cell r="U46">
            <v>-215.3148569</v>
          </cell>
        </row>
        <row r="47">
          <cell r="U47">
            <v>832.0154187</v>
          </cell>
        </row>
        <row r="48">
          <cell r="U48">
            <v>0</v>
          </cell>
        </row>
        <row r="49">
          <cell r="U49">
            <v>-10</v>
          </cell>
        </row>
        <row r="51">
          <cell r="U51">
            <v>0</v>
          </cell>
        </row>
        <row r="52">
          <cell r="U52">
            <v>0</v>
          </cell>
        </row>
        <row r="57">
          <cell r="U57">
            <v>1.5488839</v>
          </cell>
        </row>
        <row r="58">
          <cell r="U58">
            <v>-83.434887</v>
          </cell>
        </row>
        <row r="60">
          <cell r="U60">
            <v>2385.5010792</v>
          </cell>
        </row>
        <row r="61">
          <cell r="U61">
            <v>0</v>
          </cell>
        </row>
        <row r="62">
          <cell r="U62">
            <v>-4226.9823023</v>
          </cell>
        </row>
        <row r="63">
          <cell r="U63">
            <v>-1841.4812231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New Top Sheet"/>
      <sheetName val="Input"/>
      <sheetName val="IPE GASOIL"/>
      <sheetName val="2%GASOIL"/>
      <sheetName val="EN590"/>
      <sheetName val="BRENT"/>
      <sheetName val="CRUDE"/>
      <sheetName val="HO"/>
      <sheetName val="Singapore Gasoil"/>
      <sheetName val="Jet , Kero"/>
      <sheetName val="Module1"/>
      <sheetName val="Dubai"/>
      <sheetName val="Orig Sched"/>
      <sheetName val="Module2"/>
    </sheetNames>
    <sheetDataSet>
      <sheetData sheetId="0">
        <row r="39">
          <cell r="U39">
            <v>0</v>
          </cell>
        </row>
        <row r="41">
          <cell r="U41">
            <v>-409.4964515</v>
          </cell>
        </row>
        <row r="42">
          <cell r="U42">
            <v>-1408.17557580001</v>
          </cell>
        </row>
        <row r="43">
          <cell r="U43">
            <v>0</v>
          </cell>
        </row>
        <row r="44">
          <cell r="U44">
            <v>0</v>
          </cell>
        </row>
        <row r="45">
          <cell r="U45">
            <v>0</v>
          </cell>
        </row>
        <row r="46">
          <cell r="U46">
            <v>0</v>
          </cell>
        </row>
        <row r="47">
          <cell r="U47">
            <v>0</v>
          </cell>
        </row>
        <row r="48">
          <cell r="U48">
            <v>0</v>
          </cell>
        </row>
        <row r="49">
          <cell r="U49">
            <v>-19.475</v>
          </cell>
        </row>
        <row r="51">
          <cell r="U51">
            <v>0</v>
          </cell>
        </row>
        <row r="52">
          <cell r="U52">
            <v>0</v>
          </cell>
        </row>
        <row r="57">
          <cell r="U57">
            <v>-0.0626062999999999</v>
          </cell>
        </row>
        <row r="58">
          <cell r="U58">
            <v>-2.7480038</v>
          </cell>
        </row>
        <row r="60">
          <cell r="U60">
            <v>15499.4932535</v>
          </cell>
        </row>
        <row r="61">
          <cell r="U61">
            <v>0</v>
          </cell>
        </row>
        <row r="62">
          <cell r="U62">
            <v>-23263.2989838</v>
          </cell>
        </row>
        <row r="63">
          <cell r="U63">
            <v>-7763.8057303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New Top Sheet"/>
      <sheetName val="Input"/>
      <sheetName val="IPE GASOIL"/>
      <sheetName val="2%GASOIL"/>
      <sheetName val="EN590"/>
      <sheetName val="BRENT"/>
      <sheetName val="CRUDE"/>
      <sheetName val="HO"/>
      <sheetName val="Singapore Gasoil"/>
      <sheetName val="Jet , Kero"/>
      <sheetName val="Module1"/>
      <sheetName val="Dubai"/>
      <sheetName val="Orig Sched"/>
      <sheetName val="Module2"/>
    </sheetNames>
    <sheetDataSet>
      <sheetData sheetId="0">
        <row r="39">
          <cell r="U39">
            <v>0</v>
          </cell>
        </row>
        <row r="41">
          <cell r="U41">
            <v>-23.769609</v>
          </cell>
        </row>
        <row r="42">
          <cell r="U42">
            <v>61.1118670000002</v>
          </cell>
        </row>
        <row r="43">
          <cell r="U43">
            <v>0</v>
          </cell>
        </row>
        <row r="44">
          <cell r="U44">
            <v>0</v>
          </cell>
        </row>
        <row r="45">
          <cell r="U45">
            <v>0</v>
          </cell>
        </row>
        <row r="46">
          <cell r="U46">
            <v>0</v>
          </cell>
        </row>
        <row r="47">
          <cell r="U47">
            <v>0</v>
          </cell>
        </row>
        <row r="48">
          <cell r="U48">
            <v>0</v>
          </cell>
        </row>
        <row r="49">
          <cell r="U49">
            <v>0</v>
          </cell>
        </row>
        <row r="51">
          <cell r="U51">
            <v>0</v>
          </cell>
        </row>
        <row r="52">
          <cell r="U52">
            <v>0</v>
          </cell>
        </row>
        <row r="57">
          <cell r="U57">
            <v>-0.00298359999999999</v>
          </cell>
        </row>
        <row r="58">
          <cell r="U58">
            <v>0.0348502</v>
          </cell>
        </row>
        <row r="60">
          <cell r="U60">
            <v>892.3205378</v>
          </cell>
        </row>
        <row r="61">
          <cell r="U61">
            <v>0</v>
          </cell>
        </row>
        <row r="62">
          <cell r="U62">
            <v>-1839.9425406</v>
          </cell>
        </row>
        <row r="63">
          <cell r="U63">
            <v>-947.6220028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Report"/>
      <sheetName val="New Top Sheet"/>
      <sheetName val="Input"/>
      <sheetName val="2%GASOIL CIF"/>
      <sheetName val="2%GASOIL FOB"/>
      <sheetName val="IPE GASOIL"/>
      <sheetName val="EN590"/>
      <sheetName val="UNL"/>
      <sheetName val="NAPTHA"/>
      <sheetName val="BRENT"/>
      <sheetName val="CRUDE"/>
      <sheetName val="HO"/>
      <sheetName val="Singapore Gasoil"/>
      <sheetName val="Jet , Kero"/>
      <sheetName val="Module1"/>
      <sheetName val="Dubai"/>
      <sheetName val="Freight"/>
      <sheetName val="Freight_SM"/>
      <sheetName val="Orig Sched"/>
      <sheetName val="TopPage"/>
    </sheetNames>
    <sheetDataSet>
      <sheetData sheetId="0"/>
      <sheetData sheetId="1">
        <row r="39">
          <cell r="AH39">
            <v>0</v>
          </cell>
        </row>
        <row r="41">
          <cell r="AH41">
            <v>-123.549754000001</v>
          </cell>
        </row>
        <row r="42">
          <cell r="AH42">
            <v>187.555160299997</v>
          </cell>
        </row>
        <row r="43">
          <cell r="AH43">
            <v>0</v>
          </cell>
        </row>
        <row r="44">
          <cell r="AH44">
            <v>0</v>
          </cell>
        </row>
        <row r="45">
          <cell r="AH45">
            <v>0</v>
          </cell>
        </row>
        <row r="46">
          <cell r="AH46">
            <v>0</v>
          </cell>
        </row>
        <row r="47">
          <cell r="AH47">
            <v>0</v>
          </cell>
        </row>
        <row r="48">
          <cell r="AH48">
            <v>0</v>
          </cell>
        </row>
        <row r="49">
          <cell r="AH49">
            <v>-6</v>
          </cell>
        </row>
        <row r="51">
          <cell r="AH51">
            <v>0</v>
          </cell>
        </row>
        <row r="52">
          <cell r="AH52">
            <v>0.0021569</v>
          </cell>
        </row>
        <row r="57">
          <cell r="AH57">
            <v>-0.4861573</v>
          </cell>
        </row>
        <row r="58">
          <cell r="AH58">
            <v>-1.0692558</v>
          </cell>
        </row>
        <row r="60">
          <cell r="AH60">
            <v>5333.313983</v>
          </cell>
        </row>
        <row r="61">
          <cell r="AH61">
            <v>0</v>
          </cell>
        </row>
        <row r="62">
          <cell r="AH62">
            <v>-6948.39801591525</v>
          </cell>
        </row>
        <row r="63">
          <cell r="AH63">
            <v>-1615.08403291525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ummary"/>
      <sheetName val="Input"/>
      <sheetName val="N"/>
      <sheetName val="Prudency"/>
      <sheetName val="Orig Sched"/>
      <sheetName val="WTI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1"/>
      <sheetName val="Roll-12"/>
      <sheetName val="Roll-13"/>
      <sheetName val="mmbtu"/>
      <sheetName val="Daily Macros"/>
      <sheetName val="Monthly Macros"/>
      <sheetName val="Module1"/>
    </sheetNames>
    <sheetDataSet>
      <sheetData sheetId="0">
        <row r="39">
          <cell r="AC39">
            <v>0</v>
          </cell>
        </row>
        <row r="41">
          <cell r="AC41">
            <v>-269.1049073</v>
          </cell>
        </row>
        <row r="42">
          <cell r="AC42">
            <v>446.522435</v>
          </cell>
        </row>
        <row r="43">
          <cell r="AC43">
            <v>0</v>
          </cell>
        </row>
        <row r="44">
          <cell r="AC44">
            <v>0</v>
          </cell>
        </row>
        <row r="45">
          <cell r="AC45">
            <v>0</v>
          </cell>
        </row>
        <row r="46">
          <cell r="AC46">
            <v>0</v>
          </cell>
        </row>
        <row r="47">
          <cell r="AC47">
            <v>0</v>
          </cell>
        </row>
        <row r="48">
          <cell r="AC48">
            <v>0</v>
          </cell>
        </row>
        <row r="49">
          <cell r="AC49">
            <v>0</v>
          </cell>
        </row>
        <row r="51">
          <cell r="AC51">
            <v>0</v>
          </cell>
        </row>
        <row r="52">
          <cell r="AC52">
            <v>0</v>
          </cell>
        </row>
        <row r="57">
          <cell r="AC57">
            <v>0.0949224999999997</v>
          </cell>
        </row>
        <row r="58">
          <cell r="AC58">
            <v>2.454256</v>
          </cell>
        </row>
        <row r="60">
          <cell r="AC60">
            <v>1381.8197412</v>
          </cell>
        </row>
        <row r="61">
          <cell r="AC61">
            <v>-0.000432082999999693</v>
          </cell>
        </row>
        <row r="62">
          <cell r="AC62">
            <v>-467.3414152</v>
          </cell>
        </row>
        <row r="63">
          <cell r="AC63">
            <v>914.477893917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Roll-1"/>
      <sheetName val="Roll-5"/>
      <sheetName val="PrudCalc"/>
      <sheetName val="Roll-2"/>
      <sheetName val="Roll-3"/>
      <sheetName val="Roll-4"/>
      <sheetName val="Roll-6"/>
      <sheetName val="Roll-7"/>
      <sheetName val="Roll-8"/>
      <sheetName val="PrintModule"/>
      <sheetName val="Module1"/>
    </sheetNames>
    <sheetDataSet>
      <sheetData sheetId="0"/>
      <sheetData sheetId="1">
        <row r="39">
          <cell r="C39">
            <v>0</v>
          </cell>
        </row>
        <row r="39">
          <cell r="M39">
            <v>0</v>
          </cell>
        </row>
        <row r="41">
          <cell r="C41">
            <v>0</v>
          </cell>
        </row>
        <row r="41">
          <cell r="M41">
            <v>0</v>
          </cell>
        </row>
        <row r="42">
          <cell r="C42">
            <v>12</v>
          </cell>
        </row>
        <row r="42">
          <cell r="M42">
            <v>0</v>
          </cell>
        </row>
        <row r="43">
          <cell r="C43">
            <v>0</v>
          </cell>
        </row>
        <row r="43">
          <cell r="M43">
            <v>0</v>
          </cell>
        </row>
        <row r="44">
          <cell r="C44">
            <v>0</v>
          </cell>
        </row>
        <row r="44">
          <cell r="M44">
            <v>0</v>
          </cell>
        </row>
        <row r="45">
          <cell r="C45">
            <v>0</v>
          </cell>
        </row>
        <row r="45">
          <cell r="M45">
            <v>0</v>
          </cell>
        </row>
        <row r="46">
          <cell r="C46">
            <v>0</v>
          </cell>
        </row>
        <row r="46">
          <cell r="M46">
            <v>0</v>
          </cell>
        </row>
        <row r="47">
          <cell r="C47">
            <v>0</v>
          </cell>
        </row>
        <row r="47">
          <cell r="M47">
            <v>0</v>
          </cell>
        </row>
        <row r="48">
          <cell r="C48">
            <v>0</v>
          </cell>
        </row>
        <row r="48">
          <cell r="M48">
            <v>0</v>
          </cell>
        </row>
        <row r="49">
          <cell r="C49">
            <v>0</v>
          </cell>
        </row>
        <row r="49">
          <cell r="M49">
            <v>0</v>
          </cell>
        </row>
        <row r="51">
          <cell r="C51">
            <v>0</v>
          </cell>
        </row>
        <row r="51">
          <cell r="M51">
            <v>0</v>
          </cell>
        </row>
        <row r="52">
          <cell r="C52">
            <v>-129</v>
          </cell>
        </row>
        <row r="52">
          <cell r="M52">
            <v>0</v>
          </cell>
        </row>
        <row r="57">
          <cell r="C57">
            <v>601812</v>
          </cell>
        </row>
        <row r="57">
          <cell r="M57">
            <v>0</v>
          </cell>
        </row>
        <row r="58">
          <cell r="C58">
            <v>-509428</v>
          </cell>
        </row>
        <row r="58">
          <cell r="M58">
            <v>0</v>
          </cell>
        </row>
        <row r="60">
          <cell r="C60">
            <v>-255521328</v>
          </cell>
        </row>
        <row r="60">
          <cell r="M60">
            <v>-58077</v>
          </cell>
        </row>
        <row r="61">
          <cell r="C61">
            <v>-333</v>
          </cell>
        </row>
        <row r="61">
          <cell r="M61">
            <v>-0.19999999999709</v>
          </cell>
        </row>
        <row r="62">
          <cell r="C62">
            <v>283111476</v>
          </cell>
        </row>
        <row r="62">
          <cell r="M62">
            <v>-2120160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FX Download"/>
      <sheetName val="FX Download2"/>
      <sheetName val="New TopPage"/>
      <sheetName val="Report"/>
      <sheetName val="Input"/>
      <sheetName val="HSNWE"/>
      <sheetName val="HSMF"/>
      <sheetName val="HSCIF"/>
      <sheetName val="LSMF"/>
      <sheetName val="LSNF"/>
      <sheetName val="LSNC"/>
      <sheetName val="LSMC"/>
      <sheetName val="BRENT"/>
      <sheetName val="FX"/>
      <sheetName val="FX2"/>
      <sheetName val="CRUDE"/>
      <sheetName val=".2% Gasoil"/>
      <sheetName val="SIFO"/>
      <sheetName val="HFO"/>
      <sheetName val="Gasoil"/>
      <sheetName val="Midlands"/>
      <sheetName val="TopPage"/>
      <sheetName val="Module1"/>
      <sheetName val="Module2"/>
      <sheetName val="Module3"/>
    </sheetNames>
    <sheetDataSet>
      <sheetData sheetId="0"/>
      <sheetData sheetId="1"/>
      <sheetData sheetId="2"/>
      <sheetData sheetId="3">
        <row r="39">
          <cell r="AK39">
            <v>0</v>
          </cell>
        </row>
        <row r="41">
          <cell r="AK41">
            <v>844.7345558</v>
          </cell>
        </row>
        <row r="42">
          <cell r="AK42">
            <v>-1563.65614339778</v>
          </cell>
        </row>
        <row r="43">
          <cell r="AK43">
            <v>0</v>
          </cell>
        </row>
        <row r="44">
          <cell r="AK44">
            <v>0</v>
          </cell>
        </row>
        <row r="45">
          <cell r="AK45">
            <v>0</v>
          </cell>
        </row>
        <row r="46">
          <cell r="AK46">
            <v>0</v>
          </cell>
        </row>
        <row r="47">
          <cell r="AK47">
            <v>0</v>
          </cell>
        </row>
        <row r="48">
          <cell r="AK48">
            <v>0</v>
          </cell>
        </row>
        <row r="49">
          <cell r="AK49">
            <v>-25</v>
          </cell>
        </row>
        <row r="51">
          <cell r="AK51">
            <v>0</v>
          </cell>
        </row>
        <row r="52">
          <cell r="AK52">
            <v>-17.1438693810858</v>
          </cell>
        </row>
        <row r="57">
          <cell r="AK57">
            <v>150.688338908798</v>
          </cell>
        </row>
        <row r="58">
          <cell r="AK58">
            <v>-189.537745880625</v>
          </cell>
        </row>
        <row r="60">
          <cell r="AK60">
            <v>-34390.4426699346</v>
          </cell>
        </row>
        <row r="61">
          <cell r="AK61">
            <v>0</v>
          </cell>
        </row>
        <row r="62">
          <cell r="AK62">
            <v>81221.3860650251</v>
          </cell>
        </row>
        <row r="63">
          <cell r="AK63">
            <v>46830.9433950906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K"/>
      <sheetName val="Chart1"/>
      <sheetName val="Orig Sched"/>
      <sheetName val="C2"/>
      <sheetName val="C3"/>
      <sheetName val="NC4"/>
      <sheetName val="IC4"/>
      <sheetName val="C5+"/>
      <sheetName val="WTI"/>
      <sheetName val="C4e"/>
      <sheetName val="Naptha"/>
      <sheetName val="NG"/>
      <sheetName val="HO"/>
      <sheetName val="C3e"/>
      <sheetName val="Daily Macro"/>
      <sheetName val="Monthly Macro"/>
      <sheetName val="Module1"/>
      <sheetName val="FTP"/>
    </sheetNames>
    <sheetDataSet>
      <sheetData sheetId="0">
        <row r="39">
          <cell r="Y39">
            <v>37.5795</v>
          </cell>
        </row>
        <row r="41">
          <cell r="Y41">
            <v>311.7043449</v>
          </cell>
        </row>
        <row r="42">
          <cell r="Y42">
            <v>2077.7120518</v>
          </cell>
        </row>
        <row r="43">
          <cell r="Y43">
            <v>0</v>
          </cell>
        </row>
        <row r="44">
          <cell r="Y44">
            <v>0</v>
          </cell>
        </row>
        <row r="45">
          <cell r="Y45">
            <v>-70.0254348</v>
          </cell>
        </row>
        <row r="46">
          <cell r="Y46">
            <v>-56.8754482</v>
          </cell>
        </row>
        <row r="47">
          <cell r="Y47">
            <v>65.9858105</v>
          </cell>
        </row>
        <row r="48">
          <cell r="Y48">
            <v>0</v>
          </cell>
        </row>
        <row r="49">
          <cell r="Y49">
            <v>-0.441</v>
          </cell>
        </row>
        <row r="51">
          <cell r="Y51">
            <v>0</v>
          </cell>
        </row>
        <row r="52">
          <cell r="Y52">
            <v>0</v>
          </cell>
        </row>
        <row r="57">
          <cell r="Y57">
            <v>-169.9414566</v>
          </cell>
        </row>
        <row r="58">
          <cell r="Y58">
            <v>83.5543078</v>
          </cell>
        </row>
        <row r="60">
          <cell r="Y60">
            <v>55045.4835105</v>
          </cell>
        </row>
        <row r="61">
          <cell r="Y61">
            <v>-446.826</v>
          </cell>
        </row>
        <row r="62">
          <cell r="Y62">
            <v>263663.2058476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TopPage"/>
      <sheetName val="Report"/>
      <sheetName val="Input"/>
      <sheetName val="C3-EURO"/>
      <sheetName val="NC4-EURO"/>
      <sheetName val="BRENT"/>
      <sheetName val="NAPTHA"/>
      <sheetName val="WTI"/>
      <sheetName val="Premium Unleaded"/>
      <sheetName val="C3-US"/>
      <sheetName val="NC4-US"/>
      <sheetName val="C2-US"/>
      <sheetName val="TAB 10"/>
      <sheetName val="TAB 12"/>
      <sheetName val="Module1"/>
      <sheetName val="Orig Sched"/>
      <sheetName val="Module2"/>
    </sheetNames>
    <sheetDataSet>
      <sheetData sheetId="0"/>
      <sheetData sheetId="1">
        <row r="39">
          <cell r="Y39">
            <v>0</v>
          </cell>
        </row>
        <row r="41">
          <cell r="Y41">
            <v>0</v>
          </cell>
        </row>
        <row r="42">
          <cell r="Y42">
            <v>-599.062623000001</v>
          </cell>
        </row>
        <row r="43">
          <cell r="Y43">
            <v>0</v>
          </cell>
        </row>
        <row r="44">
          <cell r="Y44">
            <v>0</v>
          </cell>
        </row>
        <row r="45">
          <cell r="Y45">
            <v>2.9188187</v>
          </cell>
        </row>
        <row r="46">
          <cell r="Y46">
            <v>0</v>
          </cell>
        </row>
        <row r="47">
          <cell r="Y47">
            <v>0</v>
          </cell>
        </row>
        <row r="48">
          <cell r="Y48">
            <v>0</v>
          </cell>
        </row>
        <row r="49">
          <cell r="Y49">
            <v>0</v>
          </cell>
        </row>
        <row r="51">
          <cell r="Y51">
            <v>0</v>
          </cell>
        </row>
        <row r="52">
          <cell r="Y52">
            <v>0</v>
          </cell>
        </row>
        <row r="57">
          <cell r="Y57">
            <v>-164.192393</v>
          </cell>
        </row>
        <row r="58">
          <cell r="Y58">
            <v>39.6753236</v>
          </cell>
        </row>
        <row r="60">
          <cell r="Y60">
            <v>10930.9261196</v>
          </cell>
        </row>
        <row r="61">
          <cell r="Y61">
            <v>0</v>
          </cell>
        </row>
        <row r="62">
          <cell r="Y62">
            <v>2834.5186611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TopPage"/>
      <sheetName val="DPR SUMMARY"/>
      <sheetName val="Report"/>
      <sheetName val="Input"/>
      <sheetName val="C3-EURO"/>
      <sheetName val="C3-US"/>
      <sheetName val="NC4-EURO"/>
      <sheetName val="NC4-US"/>
      <sheetName val="BRENT"/>
      <sheetName val="WTI"/>
      <sheetName val="Cremona"/>
      <sheetName val="Naptha"/>
      <sheetName val="C2-US"/>
      <sheetName val="ASIAN OPTION"/>
      <sheetName val="TAB 10"/>
      <sheetName val="TAB 12"/>
      <sheetName val="Module1"/>
      <sheetName val="Orig Sched"/>
      <sheetName val="Module2"/>
    </sheetNames>
    <sheetDataSet>
      <sheetData sheetId="0"/>
      <sheetData sheetId="1"/>
      <sheetData sheetId="2">
        <row r="39">
          <cell r="AD39">
            <v>0</v>
          </cell>
        </row>
        <row r="41">
          <cell r="AD41">
            <v>58.2897151</v>
          </cell>
        </row>
        <row r="42">
          <cell r="AD42">
            <v>1338.0898078</v>
          </cell>
        </row>
        <row r="43">
          <cell r="AD43">
            <v>0</v>
          </cell>
        </row>
        <row r="44">
          <cell r="AD44">
            <v>0</v>
          </cell>
        </row>
        <row r="45">
          <cell r="AD45">
            <v>-0.00737630000000002</v>
          </cell>
        </row>
        <row r="46">
          <cell r="AD46">
            <v>0</v>
          </cell>
        </row>
        <row r="47">
          <cell r="AD47">
            <v>0</v>
          </cell>
        </row>
        <row r="48">
          <cell r="AD48">
            <v>0</v>
          </cell>
        </row>
        <row r="49">
          <cell r="AD49">
            <v>-51</v>
          </cell>
        </row>
        <row r="51">
          <cell r="AD51">
            <v>0</v>
          </cell>
        </row>
        <row r="52">
          <cell r="AD52">
            <v>0</v>
          </cell>
        </row>
        <row r="57">
          <cell r="AD57">
            <v>29.4474923</v>
          </cell>
        </row>
        <row r="58">
          <cell r="AD58">
            <v>-9.7884042</v>
          </cell>
        </row>
        <row r="60">
          <cell r="AD60">
            <v>-3635.3679867</v>
          </cell>
        </row>
        <row r="61">
          <cell r="AD61">
            <v>0</v>
          </cell>
        </row>
        <row r="62">
          <cell r="AD62">
            <v>-25466.0581736207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MW-Summary"/>
      <sheetName val="GC-Summary"/>
      <sheetName val="Report"/>
      <sheetName val="Input"/>
      <sheetName val="B"/>
      <sheetName val="Macro1"/>
      <sheetName val="Orig Sched"/>
      <sheetName val="C2GC"/>
      <sheetName val="C2MW"/>
      <sheetName val="C3GC"/>
      <sheetName val="C3MW"/>
      <sheetName val="NC4GC"/>
      <sheetName val="NC4MW"/>
      <sheetName val="IC4GC"/>
      <sheetName val="IC4MW"/>
      <sheetName val="C5GC"/>
      <sheetName val="C5MW"/>
      <sheetName val="Daily Macro"/>
      <sheetName val="Monthly Macro"/>
      <sheetName val="Module1"/>
      <sheetName val="FEES"/>
      <sheetName val="WTI"/>
      <sheetName val="FTP"/>
    </sheetNames>
    <sheetDataSet>
      <sheetData sheetId="0"/>
      <sheetData sheetId="1"/>
      <sheetData sheetId="2">
        <row r="39">
          <cell r="AB39">
            <v>0</v>
          </cell>
        </row>
        <row r="41">
          <cell r="AB41">
            <v>-75.0596748</v>
          </cell>
        </row>
        <row r="42">
          <cell r="AB42">
            <v>-707.3010226</v>
          </cell>
        </row>
        <row r="43">
          <cell r="AB43">
            <v>0</v>
          </cell>
        </row>
        <row r="44">
          <cell r="AB44">
            <v>0</v>
          </cell>
        </row>
        <row r="45">
          <cell r="AB45">
            <v>0.0062822</v>
          </cell>
        </row>
        <row r="46">
          <cell r="AB46">
            <v>0</v>
          </cell>
        </row>
        <row r="47">
          <cell r="AB47">
            <v>0</v>
          </cell>
        </row>
        <row r="48">
          <cell r="AB48">
            <v>0</v>
          </cell>
        </row>
        <row r="49">
          <cell r="AB49">
            <v>-15.533</v>
          </cell>
        </row>
        <row r="51">
          <cell r="AB51">
            <v>0</v>
          </cell>
        </row>
        <row r="52">
          <cell r="AB52">
            <v>0</v>
          </cell>
        </row>
        <row r="57">
          <cell r="AB57">
            <v>0.0300438</v>
          </cell>
        </row>
        <row r="58">
          <cell r="AB58">
            <v>0.2608662</v>
          </cell>
        </row>
        <row r="60">
          <cell r="AB60">
            <v>38.0769176</v>
          </cell>
        </row>
        <row r="61">
          <cell r="AB61">
            <v>0.000248679026030004</v>
          </cell>
        </row>
        <row r="62">
          <cell r="AB62">
            <v>353.1375409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YTD"/>
      <sheetName val="LNG P&amp;L"/>
      <sheetName val="Input"/>
      <sheetName val="Export"/>
      <sheetName val="Report"/>
      <sheetName val="e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Orig Sched"/>
      <sheetName val="Daily Macro"/>
      <sheetName val="Monthly Macro"/>
      <sheetName val="Module1"/>
      <sheetName val="FTP"/>
    </sheetNames>
    <sheetDataSet>
      <sheetData sheetId="0"/>
      <sheetData sheetId="1"/>
      <sheetData sheetId="2"/>
      <sheetData sheetId="3"/>
      <sheetData sheetId="4"/>
      <sheetData sheetId="5">
        <row r="39">
          <cell r="W39">
            <v>0</v>
          </cell>
        </row>
        <row r="41">
          <cell r="W41">
            <v>209.3890205</v>
          </cell>
        </row>
        <row r="42">
          <cell r="W42">
            <v>-462.7995633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0</v>
          </cell>
        </row>
        <row r="46">
          <cell r="W46">
            <v>0.002</v>
          </cell>
        </row>
        <row r="47">
          <cell r="W47">
            <v>0</v>
          </cell>
        </row>
        <row r="48">
          <cell r="W48">
            <v>0</v>
          </cell>
        </row>
        <row r="49">
          <cell r="W49">
            <v>0</v>
          </cell>
        </row>
        <row r="51">
          <cell r="W51">
            <v>0</v>
          </cell>
        </row>
        <row r="52">
          <cell r="W52">
            <v>0</v>
          </cell>
        </row>
        <row r="60">
          <cell r="W60">
            <v>2642.3125228</v>
          </cell>
        </row>
        <row r="61">
          <cell r="W61">
            <v>0</v>
          </cell>
        </row>
        <row r="62">
          <cell r="W62">
            <v>7567.756009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Postid"/>
      <sheetName val="Report"/>
      <sheetName val="Top Pages"/>
      <sheetName val="Inpu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Orig Sched"/>
      <sheetName val="Daily Macros"/>
      <sheetName val="Monthly Macros"/>
    </sheetNames>
    <sheetDataSet>
      <sheetData sheetId="0"/>
      <sheetData sheetId="1">
        <row r="39">
          <cell r="W39">
            <v>0</v>
          </cell>
        </row>
        <row r="41">
          <cell r="W41">
            <v>0</v>
          </cell>
        </row>
        <row r="42">
          <cell r="W42">
            <v>0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0</v>
          </cell>
        </row>
        <row r="46">
          <cell r="W46">
            <v>0</v>
          </cell>
        </row>
        <row r="47">
          <cell r="W47">
            <v>0</v>
          </cell>
        </row>
        <row r="48">
          <cell r="W48">
            <v>0</v>
          </cell>
        </row>
        <row r="49">
          <cell r="W49">
            <v>0</v>
          </cell>
        </row>
        <row r="51">
          <cell r="W51">
            <v>0</v>
          </cell>
        </row>
        <row r="52">
          <cell r="W52">
            <v>0</v>
          </cell>
        </row>
        <row r="57">
          <cell r="AE57">
            <v>-9112.8255905</v>
          </cell>
        </row>
        <row r="58">
          <cell r="AE58">
            <v>938.0598824</v>
          </cell>
        </row>
        <row r="60">
          <cell r="W60">
            <v>0</v>
          </cell>
        </row>
        <row r="61">
          <cell r="W61">
            <v>0</v>
          </cell>
        </row>
        <row r="62">
          <cell r="W6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I"/>
      <sheetName val="Input"/>
      <sheetName val="Product"/>
      <sheetName val="Report"/>
      <sheetName val="Meth Product"/>
      <sheetName val="Meth Report"/>
      <sheetName val="PYGAS"/>
      <sheetName val="Pygas_Index"/>
      <sheetName val="MEG"/>
      <sheetName val="Benzene"/>
      <sheetName val="Paraxylene"/>
      <sheetName val="Styrene"/>
      <sheetName val="Styrene_TR"/>
      <sheetName val="Toluene"/>
      <sheetName val="Toluene_Distr"/>
      <sheetName val="Xylene"/>
      <sheetName val="Benzene_Index"/>
      <sheetName val="Paraxylene_Index"/>
      <sheetName val="Meoh"/>
      <sheetName val="METH_TR"/>
      <sheetName val="Meoh_Index"/>
      <sheetName val="Meoh_NG_P"/>
      <sheetName val="Meoh_NG_B"/>
      <sheetName val="Unleaded_Hedge"/>
      <sheetName val="Unleaded_Hedge_AM"/>
      <sheetName val="WTI_Hedge"/>
      <sheetName val="WTI_Hedge_2"/>
      <sheetName val="HO"/>
      <sheetName val="NG"/>
      <sheetName val="Book Adj"/>
      <sheetName val="Print"/>
      <sheetName val="BTX MAcro"/>
      <sheetName val="Monthly Macros"/>
      <sheetName val="Daily Macros"/>
      <sheetName val="Orig Sched"/>
    </sheetNames>
    <sheetDataSet>
      <sheetData sheetId="0"/>
      <sheetData sheetId="1"/>
      <sheetData sheetId="2"/>
      <sheetData sheetId="3">
        <row r="39">
          <cell r="AW39">
            <v>0</v>
          </cell>
        </row>
        <row r="41">
          <cell r="AW41">
            <v>333.4438407</v>
          </cell>
        </row>
        <row r="42">
          <cell r="AW42">
            <v>-379.205698799999</v>
          </cell>
        </row>
        <row r="43">
          <cell r="AW43">
            <v>0</v>
          </cell>
        </row>
        <row r="44">
          <cell r="AW44">
            <v>0</v>
          </cell>
        </row>
        <row r="45">
          <cell r="AW45">
            <v>-6.8363192</v>
          </cell>
        </row>
        <row r="46">
          <cell r="AW46">
            <v>0</v>
          </cell>
        </row>
        <row r="47">
          <cell r="AW47">
            <v>3.0583665</v>
          </cell>
        </row>
        <row r="48">
          <cell r="AW48">
            <v>0</v>
          </cell>
        </row>
        <row r="49">
          <cell r="AW49">
            <v>0</v>
          </cell>
        </row>
        <row r="51">
          <cell r="AW51">
            <v>0</v>
          </cell>
        </row>
        <row r="52">
          <cell r="AW52">
            <v>0</v>
          </cell>
        </row>
        <row r="57">
          <cell r="AW57">
            <v>21.8549565</v>
          </cell>
        </row>
        <row r="58">
          <cell r="AW58">
            <v>-4.59776020000001</v>
          </cell>
        </row>
        <row r="60">
          <cell r="AW60">
            <v>-600.6624023</v>
          </cell>
        </row>
        <row r="61">
          <cell r="AW61">
            <v>0.000240000000000009</v>
          </cell>
        </row>
        <row r="62">
          <cell r="AW62">
            <v>62917.2537265</v>
          </cell>
        </row>
        <row r="63">
          <cell r="AW63">
            <v>62316.5915533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TopPage"/>
      <sheetName val="FX download"/>
      <sheetName val="Report"/>
      <sheetName val="Summary"/>
      <sheetName val="Input"/>
      <sheetName val="Benzene"/>
      <sheetName val="Benz Financial"/>
      <sheetName val="FX"/>
      <sheetName val="Toluene"/>
      <sheetName val="Plastics"/>
      <sheetName val="MTBE"/>
      <sheetName val="Styrene"/>
      <sheetName val="PX"/>
      <sheetName val="Methanol"/>
      <sheetName val="Mixed Xylene"/>
      <sheetName val="Naphtha"/>
      <sheetName val="Oil"/>
      <sheetName val="Gasoline"/>
      <sheetName val="Module3"/>
      <sheetName val="Module4"/>
    </sheetNames>
    <sheetDataSet>
      <sheetData sheetId="0"/>
      <sheetData sheetId="1"/>
      <sheetData sheetId="2">
        <row r="39">
          <cell r="AN39">
            <v>0</v>
          </cell>
        </row>
        <row r="41">
          <cell r="AN41">
            <v>39.0541115</v>
          </cell>
        </row>
        <row r="42">
          <cell r="AN42">
            <v>104.0711443</v>
          </cell>
        </row>
        <row r="43">
          <cell r="AN43">
            <v>0</v>
          </cell>
        </row>
        <row r="44">
          <cell r="AN44">
            <v>0</v>
          </cell>
        </row>
        <row r="45">
          <cell r="AN45">
            <v>3.9559355</v>
          </cell>
        </row>
        <row r="46">
          <cell r="AN46">
            <v>-0.0576898000000001</v>
          </cell>
        </row>
        <row r="47">
          <cell r="AN47">
            <v>-0.8365018</v>
          </cell>
        </row>
        <row r="48">
          <cell r="AN48">
            <v>0</v>
          </cell>
        </row>
        <row r="49">
          <cell r="AN49">
            <v>0</v>
          </cell>
        </row>
        <row r="51">
          <cell r="AN51">
            <v>0</v>
          </cell>
        </row>
        <row r="52">
          <cell r="AN52">
            <v>0</v>
          </cell>
        </row>
        <row r="60">
          <cell r="AN60">
            <v>-208.2560905</v>
          </cell>
        </row>
        <row r="61">
          <cell r="AN61">
            <v>0</v>
          </cell>
        </row>
        <row r="62">
          <cell r="AN62">
            <v>12674.6477448888</v>
          </cell>
        </row>
        <row r="63">
          <cell r="AN63">
            <v>12464.7899120888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SGP SUMMARY DPR"/>
      <sheetName val="SGP POS SUMMARY"/>
      <sheetName val="Report"/>
      <sheetName val="POS"/>
      <sheetName val="POS CHANGE"/>
      <sheetName val="PRICING-NOV"/>
      <sheetName val="PRICING-DEC"/>
      <sheetName val="Input"/>
      <sheetName val="TopPage"/>
      <sheetName val="Gasoil"/>
      <sheetName val="IPE Gasoil"/>
      <sheetName val="Jet"/>
      <sheetName val="Gasoline"/>
      <sheetName val="Nymex Heat"/>
      <sheetName val="Cracks_Spreads"/>
      <sheetName val="Storage"/>
      <sheetName val="London"/>
      <sheetName val="PRIOR POS"/>
    </sheetNames>
    <sheetDataSet>
      <sheetData sheetId="0"/>
      <sheetData sheetId="1"/>
      <sheetData sheetId="2">
        <row r="39">
          <cell r="S39">
            <v>0</v>
          </cell>
        </row>
        <row r="41">
          <cell r="S41">
            <v>55.0585642</v>
          </cell>
        </row>
        <row r="42">
          <cell r="S42">
            <v>-0.202193500000033</v>
          </cell>
        </row>
        <row r="43">
          <cell r="S43">
            <v>0</v>
          </cell>
        </row>
        <row r="44">
          <cell r="S44">
            <v>0</v>
          </cell>
        </row>
        <row r="45">
          <cell r="S45">
            <v>-0.0062684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-0.3605</v>
          </cell>
        </row>
        <row r="51">
          <cell r="S51">
            <v>0</v>
          </cell>
        </row>
        <row r="52">
          <cell r="S52">
            <v>0</v>
          </cell>
        </row>
        <row r="57">
          <cell r="S57">
            <v>-0.0308128</v>
          </cell>
        </row>
        <row r="58">
          <cell r="S58">
            <v>-0.2986076</v>
          </cell>
        </row>
        <row r="60">
          <cell r="S60">
            <v>-234.0810219</v>
          </cell>
        </row>
        <row r="61">
          <cell r="S61">
            <v>0</v>
          </cell>
        </row>
        <row r="62">
          <cell r="S62">
            <v>-1398.737749</v>
          </cell>
        </row>
        <row r="63">
          <cell r="S63">
            <v>-1632.8187709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Input"/>
      <sheetName val="Report"/>
      <sheetName val="Larry's Page"/>
      <sheetName val="JA P&amp;L"/>
      <sheetName val="Top Pages"/>
      <sheetName val="Roll-1"/>
      <sheetName val="Roll-2"/>
      <sheetName val="Roll-3"/>
      <sheetName val="Roll-4"/>
      <sheetName val="Daily Macro"/>
      <sheetName val="Monthly Macro"/>
      <sheetName val="TopPageMacro"/>
      <sheetName val="P_LReportsMacro"/>
    </sheetNames>
    <sheetDataSet>
      <sheetData sheetId="0"/>
      <sheetData sheetId="1"/>
      <sheetData sheetId="2">
        <row r="19">
          <cell r="N19">
            <v>84725</v>
          </cell>
        </row>
        <row r="21">
          <cell r="N21">
            <v>-4576541.2998</v>
          </cell>
        </row>
        <row r="22">
          <cell r="N22">
            <v>2472562.6321</v>
          </cell>
        </row>
        <row r="23">
          <cell r="N23">
            <v>-1464461.9159</v>
          </cell>
        </row>
        <row r="24">
          <cell r="N24">
            <v>0</v>
          </cell>
        </row>
        <row r="25">
          <cell r="N25">
            <v>2492007.2477</v>
          </cell>
        </row>
        <row r="26">
          <cell r="N26">
            <v>5116278.4093</v>
          </cell>
        </row>
        <row r="27">
          <cell r="N27">
            <v>-5381547.1712</v>
          </cell>
        </row>
        <row r="28">
          <cell r="N28">
            <v>1</v>
          </cell>
        </row>
        <row r="29">
          <cell r="N29">
            <v>-85795</v>
          </cell>
        </row>
        <row r="31">
          <cell r="N31">
            <v>0</v>
          </cell>
        </row>
        <row r="32">
          <cell r="N32">
            <v>0</v>
          </cell>
        </row>
        <row r="37">
          <cell r="N37">
            <v>19226.3396</v>
          </cell>
        </row>
        <row r="38">
          <cell r="N38">
            <v>98188.7417</v>
          </cell>
        </row>
        <row r="40">
          <cell r="N40">
            <v>48531483.2547</v>
          </cell>
        </row>
        <row r="41">
          <cell r="N41">
            <v>0</v>
          </cell>
        </row>
        <row r="42">
          <cell r="N42">
            <v>29473663.9315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Input"/>
      <sheetName val="Products"/>
      <sheetName val="Orig Sched"/>
      <sheetName val="Report"/>
      <sheetName val="Condensate"/>
      <sheetName val="BLD_UNL_HDG"/>
      <sheetName val="BLD_HO_HDG"/>
      <sheetName val="BLD_WTI_HDG"/>
      <sheetName val="BRENT"/>
      <sheetName val="BLND2_HU_HDG"/>
      <sheetName val="Blendstocks"/>
      <sheetName val="ECTGR_HU"/>
      <sheetName val="ECTGR-BLND"/>
      <sheetName val="Blnd_IDX"/>
      <sheetName val="Cond_Dubai"/>
      <sheetName val="Macro1"/>
      <sheetName val="Daily Macro"/>
      <sheetName val="Monthly Macro"/>
    </sheetNames>
    <sheetDataSet>
      <sheetData sheetId="0"/>
      <sheetData sheetId="1"/>
      <sheetData sheetId="2"/>
      <sheetData sheetId="3"/>
      <sheetData sheetId="4">
        <row r="39">
          <cell r="AI39">
            <v>-163.8</v>
          </cell>
        </row>
        <row r="41">
          <cell r="AI41">
            <v>667.5730893</v>
          </cell>
        </row>
        <row r="42">
          <cell r="AI42">
            <v>190.011850699998</v>
          </cell>
        </row>
        <row r="43">
          <cell r="AI43">
            <v>0</v>
          </cell>
        </row>
        <row r="44">
          <cell r="AI44">
            <v>0</v>
          </cell>
        </row>
        <row r="45">
          <cell r="AI45">
            <v>0</v>
          </cell>
        </row>
        <row r="46">
          <cell r="AI46">
            <v>0</v>
          </cell>
        </row>
        <row r="47">
          <cell r="AI47">
            <v>0</v>
          </cell>
        </row>
        <row r="48">
          <cell r="AI48">
            <v>0</v>
          </cell>
        </row>
        <row r="49">
          <cell r="AI49">
            <v>-74.1</v>
          </cell>
        </row>
        <row r="51">
          <cell r="AI51">
            <v>0</v>
          </cell>
        </row>
        <row r="52">
          <cell r="AI52">
            <v>0</v>
          </cell>
        </row>
        <row r="57">
          <cell r="AI57">
            <v>-43.4135967999998</v>
          </cell>
        </row>
        <row r="58">
          <cell r="AI58">
            <v>16.1347364</v>
          </cell>
        </row>
        <row r="60">
          <cell r="AI60">
            <v>6296.0678692</v>
          </cell>
        </row>
        <row r="61">
          <cell r="AI61">
            <v>0</v>
          </cell>
        </row>
        <row r="62">
          <cell r="AI62">
            <v>11971.5545192</v>
          </cell>
        </row>
        <row r="63">
          <cell r="AI63">
            <v>18267.619492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Input"/>
      <sheetName val="Orig Sched"/>
      <sheetName val="Products"/>
      <sheetName val="Report"/>
      <sheetName val="HO"/>
      <sheetName val="BRENT"/>
      <sheetName val="WTI"/>
      <sheetName val="HU"/>
      <sheetName val="KERO"/>
      <sheetName val="GASOIL"/>
      <sheetName val="Print"/>
      <sheetName val="Daily Macro"/>
      <sheetName val="Monthly Macro"/>
      <sheetName val="Module2"/>
      <sheetName val="Module3"/>
    </sheetNames>
    <sheetDataSet>
      <sheetData sheetId="0"/>
      <sheetData sheetId="1"/>
      <sheetData sheetId="2"/>
      <sheetData sheetId="3"/>
      <sheetData sheetId="4">
        <row r="39">
          <cell r="AQ39">
            <v>9</v>
          </cell>
        </row>
        <row r="41">
          <cell r="AQ41">
            <v>1978.9630007</v>
          </cell>
        </row>
        <row r="42">
          <cell r="AQ42">
            <v>-4254.43652558395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>
            <v>532.3729026</v>
          </cell>
        </row>
        <row r="46">
          <cell r="AQ46">
            <v>137.6425981</v>
          </cell>
        </row>
        <row r="47">
          <cell r="AQ47">
            <v>47.9193522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-841.087553</v>
          </cell>
        </row>
        <row r="57">
          <cell r="AQ57">
            <v>-57.5217021</v>
          </cell>
        </row>
        <row r="58">
          <cell r="AQ58">
            <v>18.0593064</v>
          </cell>
        </row>
        <row r="60">
          <cell r="AQ60">
            <v>3084.25746966367</v>
          </cell>
        </row>
        <row r="61">
          <cell r="AQ61">
            <v>0</v>
          </cell>
        </row>
        <row r="62">
          <cell r="AQ62">
            <v>-2746.06602820001</v>
          </cell>
        </row>
        <row r="63">
          <cell r="AQ63">
            <v>338.182762163656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Input"/>
      <sheetName val="Orig Sched"/>
      <sheetName val="Products"/>
      <sheetName val="Report"/>
      <sheetName val="DIST2_HO_HDG"/>
      <sheetName val="DIST2_JET_HDG"/>
      <sheetName val="DIST2_WTI_HDG"/>
      <sheetName val="DIST2_HU_HDG"/>
      <sheetName val="DIST2_GR_KERO"/>
      <sheetName val="DIST2_GASOIL"/>
      <sheetName val="Print"/>
      <sheetName val="Daily Macro"/>
      <sheetName val="Monthly Macro"/>
      <sheetName val="Module2"/>
      <sheetName val="Module3"/>
    </sheetNames>
    <sheetDataSet>
      <sheetData sheetId="0"/>
      <sheetData sheetId="1"/>
      <sheetData sheetId="2"/>
      <sheetData sheetId="3"/>
      <sheetData sheetId="4">
        <row r="39">
          <cell r="AQ39">
            <v>0</v>
          </cell>
        </row>
        <row r="41">
          <cell r="AQ41">
            <v>0</v>
          </cell>
        </row>
        <row r="42">
          <cell r="AQ42">
            <v>-0.33555139999421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>
            <v>0</v>
          </cell>
        </row>
        <row r="46">
          <cell r="AQ46">
            <v>0</v>
          </cell>
        </row>
        <row r="47">
          <cell r="AQ47">
            <v>0</v>
          </cell>
        </row>
        <row r="48">
          <cell r="AQ48">
            <v>0</v>
          </cell>
        </row>
        <row r="49">
          <cell r="AQ49">
            <v>0</v>
          </cell>
        </row>
        <row r="51">
          <cell r="AQ51">
            <v>0</v>
          </cell>
        </row>
        <row r="52">
          <cell r="AQ52">
            <v>0</v>
          </cell>
        </row>
        <row r="57">
          <cell r="AQ57">
            <v>-0.163987</v>
          </cell>
        </row>
        <row r="58">
          <cell r="AQ58">
            <v>-1.4489043</v>
          </cell>
        </row>
        <row r="60">
          <cell r="AQ60">
            <v>-934.117065899998</v>
          </cell>
        </row>
        <row r="61">
          <cell r="AQ61">
            <v>0</v>
          </cell>
        </row>
        <row r="62">
          <cell r="AQ62">
            <v>-14428.4231118001</v>
          </cell>
        </row>
        <row r="63">
          <cell r="AQ63">
            <v>-15362.5399485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Input"/>
      <sheetName val="Products"/>
      <sheetName val="Orig Sched"/>
      <sheetName val="Report"/>
      <sheetName val="DIST_HO_HDG"/>
      <sheetName val="DIST_JET_HDG"/>
      <sheetName val="DIST_WTI_HDG"/>
      <sheetName val="DIST_HU_HDG"/>
      <sheetName val="DIST_GASOIL"/>
      <sheetName val="ECTGR_HO"/>
      <sheetName val="ECTGR_KERO"/>
      <sheetName val="INTL KERO"/>
      <sheetName val="INTL HO"/>
      <sheetName val="INTL CRUDE"/>
      <sheetName val="DUBAI BR"/>
      <sheetName val="DUBAI CO"/>
      <sheetName val="SING GO"/>
      <sheetName val="SING HSFS"/>
      <sheetName val="INTL HU"/>
      <sheetName val="Print"/>
      <sheetName val="Daily Macro"/>
      <sheetName val="Monthly Macro"/>
      <sheetName val="Module2"/>
      <sheetName val="Module3"/>
    </sheetNames>
    <sheetDataSet>
      <sheetData sheetId="0"/>
      <sheetData sheetId="1"/>
      <sheetData sheetId="2"/>
      <sheetData sheetId="3"/>
      <sheetData sheetId="4">
        <row r="39">
          <cell r="AQ39">
            <v>0</v>
          </cell>
        </row>
        <row r="39">
          <cell r="BO39">
            <v>0</v>
          </cell>
        </row>
        <row r="41">
          <cell r="AQ41">
            <v>-310.4255753</v>
          </cell>
        </row>
        <row r="41">
          <cell r="BO41">
            <v>-617.1155045</v>
          </cell>
        </row>
        <row r="42">
          <cell r="AQ42">
            <v>-66.4608456999999</v>
          </cell>
        </row>
        <row r="42">
          <cell r="BO42">
            <v>1144.9326364</v>
          </cell>
        </row>
        <row r="43">
          <cell r="AQ43">
            <v>0</v>
          </cell>
        </row>
        <row r="43">
          <cell r="BO43">
            <v>0</v>
          </cell>
        </row>
        <row r="44">
          <cell r="AQ44">
            <v>0</v>
          </cell>
        </row>
        <row r="44">
          <cell r="BO44">
            <v>0</v>
          </cell>
        </row>
        <row r="45">
          <cell r="AQ45">
            <v>-42.9024167</v>
          </cell>
        </row>
        <row r="45">
          <cell r="BO45">
            <v>0</v>
          </cell>
        </row>
        <row r="46">
          <cell r="AQ46">
            <v>0.1530258</v>
          </cell>
        </row>
        <row r="46">
          <cell r="BO46">
            <v>0</v>
          </cell>
        </row>
        <row r="47">
          <cell r="AQ47">
            <v>18.2303666</v>
          </cell>
        </row>
        <row r="47">
          <cell r="BO47">
            <v>0</v>
          </cell>
        </row>
        <row r="48">
          <cell r="AQ48">
            <v>0</v>
          </cell>
        </row>
        <row r="48">
          <cell r="BO48">
            <v>0</v>
          </cell>
        </row>
        <row r="49">
          <cell r="AQ49">
            <v>0</v>
          </cell>
        </row>
        <row r="49">
          <cell r="BO49">
            <v>0</v>
          </cell>
        </row>
        <row r="51">
          <cell r="AQ51">
            <v>0</v>
          </cell>
        </row>
        <row r="51">
          <cell r="BO51">
            <v>0</v>
          </cell>
        </row>
        <row r="52">
          <cell r="AQ52">
            <v>0</v>
          </cell>
        </row>
        <row r="52">
          <cell r="BO52">
            <v>0</v>
          </cell>
        </row>
        <row r="57">
          <cell r="AQ57">
            <v>4.3573948</v>
          </cell>
        </row>
        <row r="58">
          <cell r="AQ58">
            <v>9.6120053</v>
          </cell>
        </row>
        <row r="60">
          <cell r="AQ60">
            <v>1375.0909968</v>
          </cell>
        </row>
        <row r="60">
          <cell r="BO60">
            <v>-28.936387</v>
          </cell>
        </row>
        <row r="61">
          <cell r="AQ61">
            <v>0.17</v>
          </cell>
        </row>
        <row r="61">
          <cell r="BO61">
            <v>0</v>
          </cell>
        </row>
        <row r="62">
          <cell r="AQ62">
            <v>-12603.4000678</v>
          </cell>
        </row>
        <row r="62">
          <cell r="BO62">
            <v>-1677.5860802</v>
          </cell>
        </row>
        <row r="63">
          <cell r="AQ63">
            <v>-11228.144071</v>
          </cell>
        </row>
        <row r="63">
          <cell r="BO63">
            <v>-1706.5224672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4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Orig Sched"/>
      <sheetName val="Input"/>
      <sheetName val="Products"/>
      <sheetName val="Report"/>
      <sheetName val="REFP_NG_HDG"/>
      <sheetName val="C3"/>
      <sheetName val="Unleaded"/>
      <sheetName val="WTI"/>
      <sheetName val="Heat"/>
      <sheetName val="Heat Index"/>
      <sheetName val="Jet Kero"/>
      <sheetName val="Gasoil"/>
      <sheetName val="Brent"/>
      <sheetName val="Resid"/>
      <sheetName val="ECTGR_CO"/>
      <sheetName val="ECTGR_Resid"/>
      <sheetName val="Book Adj"/>
      <sheetName val="Print"/>
      <sheetName val="Daily Macro"/>
      <sheetName val="Monthly Macro"/>
      <sheetName val="Module2"/>
      <sheetName val="Module3"/>
    </sheetNames>
    <sheetDataSet>
      <sheetData sheetId="0"/>
      <sheetData sheetId="1"/>
      <sheetData sheetId="2"/>
      <sheetData sheetId="3"/>
      <sheetData sheetId="4">
        <row r="39">
          <cell r="AG39">
            <v>3</v>
          </cell>
        </row>
        <row r="41">
          <cell r="AG41">
            <v>-343.0700984</v>
          </cell>
        </row>
        <row r="42">
          <cell r="AG42">
            <v>423.65948040001</v>
          </cell>
        </row>
        <row r="43">
          <cell r="AG43">
            <v>0</v>
          </cell>
        </row>
        <row r="44">
          <cell r="AG44">
            <v>0</v>
          </cell>
        </row>
        <row r="45">
          <cell r="AG45">
            <v>0</v>
          </cell>
        </row>
        <row r="46">
          <cell r="AG46">
            <v>0</v>
          </cell>
        </row>
        <row r="47">
          <cell r="AG47">
            <v>0</v>
          </cell>
        </row>
        <row r="48">
          <cell r="AG48">
            <v>0</v>
          </cell>
        </row>
        <row r="49">
          <cell r="AG49">
            <v>0</v>
          </cell>
        </row>
        <row r="51">
          <cell r="AG51">
            <v>0</v>
          </cell>
        </row>
        <row r="52">
          <cell r="AG52">
            <v>0</v>
          </cell>
        </row>
        <row r="57">
          <cell r="AG57">
            <v>-494.0361186</v>
          </cell>
        </row>
        <row r="58">
          <cell r="AG58">
            <v>41.8325584</v>
          </cell>
        </row>
        <row r="60">
          <cell r="AG60">
            <v>-16706.6997017163</v>
          </cell>
        </row>
        <row r="61">
          <cell r="AG61">
            <v>0</v>
          </cell>
        </row>
        <row r="62">
          <cell r="AG62">
            <v>-36069.9995092175</v>
          </cell>
        </row>
        <row r="63">
          <cell r="AG63">
            <v>-52776.69932078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5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Input"/>
      <sheetName val="Products"/>
      <sheetName val="Orig Sched"/>
      <sheetName val="Report"/>
      <sheetName val="BLND"/>
      <sheetName val="NG-PRICE"/>
      <sheetName val="NG-BASIS"/>
      <sheetName val="IC4="/>
      <sheetName val="NC4"/>
      <sheetName val="MTBE"/>
      <sheetName val="MTBE_IND"/>
      <sheetName val="MTBE_UNL"/>
      <sheetName val="MTBE_WTI"/>
      <sheetName val="MTBE_EURO"/>
      <sheetName val="Daily Macro"/>
      <sheetName val="Monthly Macro"/>
    </sheetNames>
    <sheetDataSet>
      <sheetData sheetId="0"/>
      <sheetData sheetId="1"/>
      <sheetData sheetId="2"/>
      <sheetData sheetId="3"/>
      <sheetData sheetId="4">
        <row r="39">
          <cell r="X39">
            <v>0</v>
          </cell>
        </row>
        <row r="41">
          <cell r="X41">
            <v>106.1898645</v>
          </cell>
        </row>
        <row r="42">
          <cell r="X42">
            <v>23.6535755999951</v>
          </cell>
        </row>
        <row r="43">
          <cell r="X43">
            <v>0</v>
          </cell>
        </row>
        <row r="44">
          <cell r="X44">
            <v>0</v>
          </cell>
        </row>
        <row r="45">
          <cell r="X45">
            <v>0</v>
          </cell>
        </row>
        <row r="46">
          <cell r="X46">
            <v>0</v>
          </cell>
        </row>
        <row r="47">
          <cell r="X47">
            <v>0</v>
          </cell>
        </row>
        <row r="48">
          <cell r="X48">
            <v>0</v>
          </cell>
        </row>
        <row r="49">
          <cell r="X49">
            <v>-4.5</v>
          </cell>
        </row>
        <row r="51">
          <cell r="X51">
            <v>0</v>
          </cell>
        </row>
        <row r="52">
          <cell r="X52">
            <v>0</v>
          </cell>
        </row>
        <row r="57">
          <cell r="X57">
            <v>-62.1551265</v>
          </cell>
        </row>
        <row r="58">
          <cell r="X58">
            <v>69.8877777</v>
          </cell>
        </row>
        <row r="60">
          <cell r="X60">
            <v>54873.2866728</v>
          </cell>
        </row>
        <row r="61">
          <cell r="X61">
            <v>0.170049999999988</v>
          </cell>
        </row>
        <row r="62">
          <cell r="X62">
            <v>2712.79525910001</v>
          </cell>
        </row>
        <row r="63">
          <cell r="X63">
            <v>57586.255195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6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Input"/>
      <sheetName val="Products (2)"/>
      <sheetName val="Products"/>
      <sheetName val="Orig Sched"/>
      <sheetName val="Report"/>
      <sheetName val="BLND"/>
      <sheetName val="BLND2_HU_HDG"/>
      <sheetName val="WTI"/>
      <sheetName val="NG-BASIS"/>
      <sheetName val="IC4="/>
      <sheetName val="NC4"/>
      <sheetName val="MTBE"/>
      <sheetName val="MTBE_IND"/>
      <sheetName val="MTBE_UNL"/>
      <sheetName val="MTBE_WTI"/>
      <sheetName val="Daily Macro"/>
      <sheetName val="Monthly Macro"/>
    </sheetNames>
    <sheetDataSet>
      <sheetData sheetId="0"/>
      <sheetData sheetId="1"/>
      <sheetData sheetId="2"/>
      <sheetData sheetId="3"/>
      <sheetData sheetId="4"/>
      <sheetData sheetId="5">
        <row r="39">
          <cell r="X39">
            <v>0</v>
          </cell>
        </row>
        <row r="41">
          <cell r="X41">
            <v>-97.5093994</v>
          </cell>
        </row>
        <row r="42">
          <cell r="X42">
            <v>23.8335712999999</v>
          </cell>
        </row>
        <row r="43">
          <cell r="X43">
            <v>0</v>
          </cell>
        </row>
        <row r="44">
          <cell r="X44">
            <v>0</v>
          </cell>
        </row>
        <row r="45">
          <cell r="X45">
            <v>0</v>
          </cell>
        </row>
        <row r="46">
          <cell r="X46">
            <v>0</v>
          </cell>
        </row>
        <row r="47">
          <cell r="X47">
            <v>0</v>
          </cell>
        </row>
        <row r="48">
          <cell r="X48">
            <v>0</v>
          </cell>
        </row>
        <row r="49">
          <cell r="X49">
            <v>0</v>
          </cell>
        </row>
        <row r="51">
          <cell r="X51">
            <v>0</v>
          </cell>
        </row>
        <row r="52">
          <cell r="X52">
            <v>0</v>
          </cell>
        </row>
        <row r="60">
          <cell r="X60">
            <v>-210.9432151</v>
          </cell>
        </row>
        <row r="61">
          <cell r="X61">
            <v>4.99999999883585E-005</v>
          </cell>
        </row>
        <row r="62">
          <cell r="X62">
            <v>-2085.5067193</v>
          </cell>
        </row>
        <row r="63">
          <cell r="X63">
            <v>-2296.4498844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OS"/>
      <sheetName val="NAPHTHA POS"/>
      <sheetName val="POS CHANGE"/>
      <sheetName val="NAPHTHA POS CHANGE"/>
      <sheetName val="Input"/>
      <sheetName val="TopPage"/>
      <sheetName val="STYRENE"/>
      <sheetName val="TOLUENE"/>
      <sheetName val="XYLENE"/>
      <sheetName val="Paraxylene"/>
      <sheetName val="Benzene"/>
      <sheetName val="MTBE"/>
      <sheetName val="NAPHTHA"/>
      <sheetName val="PRIOR POS"/>
    </sheetNames>
    <sheetDataSet>
      <sheetData sheetId="0">
        <row r="39">
          <cell r="S39">
            <v>0</v>
          </cell>
        </row>
        <row r="41">
          <cell r="S41">
            <v>0</v>
          </cell>
        </row>
        <row r="42">
          <cell r="S42">
            <v>0.000441699999999855</v>
          </cell>
        </row>
        <row r="43">
          <cell r="S43">
            <v>0</v>
          </cell>
        </row>
        <row r="44">
          <cell r="S44">
            <v>0</v>
          </cell>
        </row>
        <row r="45">
          <cell r="S45">
            <v>9.1E-006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1">
          <cell r="S51">
            <v>0</v>
          </cell>
        </row>
        <row r="52">
          <cell r="S52">
            <v>0</v>
          </cell>
        </row>
        <row r="57">
          <cell r="O57">
            <v>-4.1E-006</v>
          </cell>
        </row>
        <row r="58">
          <cell r="O58">
            <v>-0.0004679</v>
          </cell>
        </row>
        <row r="60">
          <cell r="S60">
            <v>-5.4878866</v>
          </cell>
        </row>
        <row r="61">
          <cell r="S61">
            <v>0</v>
          </cell>
        </row>
        <row r="62">
          <cell r="S62">
            <v>1056.9842975</v>
          </cell>
        </row>
        <row r="63">
          <cell r="S63">
            <v>1051.4964109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8.xml><?xml version="1.0" encoding="utf-8"?>
<externalLink xmlns="http://schemas.openxmlformats.org/spreadsheetml/2006/main">
  <externalBook xmlns:r="http://schemas.openxmlformats.org/officeDocument/2006/relationships" r:id="rId1">
    <sheetNames>
      <sheetName val="PostIDs"/>
      <sheetName val="z"/>
      <sheetName val="Top Pages"/>
      <sheetName val="Input"/>
      <sheetName val="Report"/>
      <sheetName val="Summary"/>
      <sheetName val="Orig Sched"/>
      <sheetName val="ECTGR_CO"/>
      <sheetName val="ECTGR_Resid"/>
      <sheetName val="ECTGR_HO"/>
      <sheetName val="KERO_GR"/>
      <sheetName val="GO"/>
      <sheetName val="KERE_GR"/>
      <sheetName val="GOIP_GR"/>
      <sheetName val="C8"/>
      <sheetName val="C9"/>
      <sheetName val="C10"/>
      <sheetName val="Daily Macro"/>
      <sheetName val="Monthly Macro"/>
      <sheetName val="Module1"/>
    </sheetNames>
    <sheetDataSet>
      <sheetData sheetId="0"/>
      <sheetData sheetId="1"/>
      <sheetData sheetId="2"/>
      <sheetData sheetId="3"/>
      <sheetData sheetId="4">
        <row r="39">
          <cell r="W39">
            <v>0</v>
          </cell>
        </row>
        <row r="41">
          <cell r="W41">
            <v>-82.5150065</v>
          </cell>
        </row>
        <row r="42">
          <cell r="W42">
            <v>-1919.0002041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-0.000440000000000001</v>
          </cell>
        </row>
        <row r="46">
          <cell r="W46">
            <v>0.002</v>
          </cell>
        </row>
        <row r="47">
          <cell r="W47">
            <v>0</v>
          </cell>
        </row>
        <row r="48">
          <cell r="W48">
            <v>0</v>
          </cell>
        </row>
        <row r="49">
          <cell r="W49">
            <v>0</v>
          </cell>
        </row>
        <row r="51">
          <cell r="W51">
            <v>0</v>
          </cell>
        </row>
        <row r="52">
          <cell r="W52">
            <v>0.2534061</v>
          </cell>
        </row>
        <row r="60">
          <cell r="W60">
            <v>5363.0619563</v>
          </cell>
        </row>
        <row r="61">
          <cell r="W61">
            <v>0</v>
          </cell>
        </row>
        <row r="62">
          <cell r="W62">
            <v>-2157.5340281</v>
          </cell>
        </row>
        <row r="63">
          <cell r="W63">
            <v>3205.5303797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9.xml><?xml version="1.0" encoding="utf-8"?>
<externalLink xmlns="http://schemas.openxmlformats.org/spreadsheetml/2006/main">
  <externalBook xmlns:r="http://schemas.openxmlformats.org/officeDocument/2006/relationships" r:id="rId1">
    <sheetNames>
      <sheetName val="YTD"/>
      <sheetName val="Cost Roll"/>
      <sheetName val="Coal P&amp;L-Mgmt"/>
      <sheetName val="Coal P&amp;L-Massey"/>
      <sheetName val="Export"/>
      <sheetName val="Report"/>
      <sheetName val="Input"/>
      <sheetName val="e"/>
      <sheetName val="f"/>
      <sheetName val="East"/>
      <sheetName val="West"/>
      <sheetName val="Intl-Frt"/>
      <sheetName val="Intl-Coal"/>
      <sheetName val="NOX"/>
      <sheetName val="PET-COKE"/>
      <sheetName val="SO2"/>
      <sheetName val="East-Mgmt"/>
      <sheetName val="West-Mgmt"/>
      <sheetName val="EAST-II"/>
      <sheetName val="WEST-II"/>
      <sheetName val="POWER"/>
      <sheetName val="East-III"/>
      <sheetName val="NG-Hedge"/>
      <sheetName val="Cover"/>
      <sheetName val="Orig Sched"/>
      <sheetName val="FTP"/>
    </sheetNames>
    <sheetDataSet>
      <sheetData sheetId="0"/>
      <sheetData sheetId="1"/>
      <sheetData sheetId="2"/>
      <sheetData sheetId="3"/>
      <sheetData sheetId="4"/>
      <sheetData sheetId="5">
        <row r="39">
          <cell r="AE39">
            <v>0</v>
          </cell>
        </row>
        <row r="41">
          <cell r="AE41">
            <v>4792.55432926693</v>
          </cell>
        </row>
        <row r="42">
          <cell r="AE42">
            <v>-5619.66808439696</v>
          </cell>
        </row>
        <row r="43">
          <cell r="AE43">
            <v>0</v>
          </cell>
        </row>
        <row r="44">
          <cell r="AE44">
            <v>0</v>
          </cell>
        </row>
        <row r="45">
          <cell r="AE45">
            <v>818.597043821357</v>
          </cell>
        </row>
        <row r="46">
          <cell r="AE46">
            <v>99.9061639</v>
          </cell>
        </row>
        <row r="47">
          <cell r="AE47">
            <v>-1762.40757328404</v>
          </cell>
        </row>
        <row r="48">
          <cell r="AE48">
            <v>0</v>
          </cell>
        </row>
        <row r="49">
          <cell r="AE49">
            <v>-85.5756</v>
          </cell>
        </row>
        <row r="51">
          <cell r="AE51">
            <v>0</v>
          </cell>
        </row>
        <row r="52">
          <cell r="AE52">
            <v>0</v>
          </cell>
        </row>
        <row r="57">
          <cell r="AE57">
            <v>-3175.25609042058</v>
          </cell>
        </row>
        <row r="58">
          <cell r="AE58">
            <v>421.039286893369</v>
          </cell>
        </row>
        <row r="60">
          <cell r="AE60">
            <v>149114.996580951</v>
          </cell>
        </row>
        <row r="61">
          <cell r="AE61">
            <v>0</v>
          </cell>
        </row>
        <row r="62">
          <cell r="AE62">
            <v>31542.8446445117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concile"/>
      <sheetName val="Postids"/>
      <sheetName val="Report"/>
      <sheetName val="Input"/>
      <sheetName val="Top Page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Orig Sched"/>
      <sheetName val="Reconciliation"/>
      <sheetName val="Daily Macros"/>
      <sheetName val="Monthly Macros"/>
    </sheetNames>
    <sheetDataSet>
      <sheetData sheetId="0"/>
      <sheetData sheetId="1"/>
      <sheetData sheetId="2">
        <row r="39">
          <cell r="AG39">
            <v>2345</v>
          </cell>
        </row>
        <row r="41">
          <cell r="AG41">
            <v>831946.8535</v>
          </cell>
        </row>
        <row r="42">
          <cell r="AG42">
            <v>931776.5923</v>
          </cell>
        </row>
        <row r="43">
          <cell r="AG43">
            <v>939226.9037</v>
          </cell>
        </row>
        <row r="44">
          <cell r="AG44">
            <v>2968210.3142</v>
          </cell>
        </row>
        <row r="45">
          <cell r="AG45">
            <v>74541.3412</v>
          </cell>
        </row>
        <row r="46">
          <cell r="AG46">
            <v>73912.7481</v>
          </cell>
        </row>
        <row r="47">
          <cell r="AG47">
            <v>-101908.5752</v>
          </cell>
        </row>
        <row r="48">
          <cell r="AG48">
            <v>0</v>
          </cell>
        </row>
        <row r="49">
          <cell r="AG49">
            <v>-3050</v>
          </cell>
        </row>
        <row r="51">
          <cell r="AG51">
            <v>0</v>
          </cell>
        </row>
        <row r="52">
          <cell r="AG52">
            <v>-88097.3234</v>
          </cell>
        </row>
        <row r="57">
          <cell r="AG57">
            <v>50630.6458</v>
          </cell>
        </row>
        <row r="58">
          <cell r="AG58">
            <v>1613.659</v>
          </cell>
        </row>
        <row r="60">
          <cell r="AG60">
            <v>4189995.2972</v>
          </cell>
        </row>
        <row r="61">
          <cell r="AG61">
            <v>0</v>
          </cell>
        </row>
        <row r="62">
          <cell r="AG62">
            <v>29949600.9167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90.xml><?xml version="1.0" encoding="utf-8"?>
<externalLink xmlns="http://schemas.openxmlformats.org/spreadsheetml/2006/main">
  <externalBook xmlns:r="http://schemas.openxmlformats.org/officeDocument/2006/relationships" r:id="rId1">
    <sheetNames>
      <sheetName val="YTD"/>
      <sheetName val="Coal P&amp;L"/>
      <sheetName val="Export"/>
      <sheetName val="Report"/>
      <sheetName val="Input"/>
      <sheetName val="e"/>
      <sheetName val="f"/>
      <sheetName val="Cash_East"/>
      <sheetName val="East"/>
      <sheetName val="EAST-II"/>
      <sheetName val="Cash_West"/>
      <sheetName val="West"/>
      <sheetName val="WEST-II"/>
      <sheetName val="East-III"/>
      <sheetName val="C2"/>
      <sheetName val="C3"/>
      <sheetName val="C4"/>
      <sheetName val="C5"/>
      <sheetName val="C6"/>
      <sheetName val="C7"/>
      <sheetName val="C8"/>
      <sheetName val="Cover"/>
      <sheetName val="Orig Sched"/>
      <sheetName val="Daily Macro"/>
      <sheetName val="Monthly Macro"/>
      <sheetName val="Module1"/>
      <sheetName val="FTP"/>
    </sheetNames>
    <sheetDataSet>
      <sheetData sheetId="0"/>
      <sheetData sheetId="1"/>
      <sheetData sheetId="2"/>
      <sheetData sheetId="3">
        <row r="39">
          <cell r="W39">
            <v>0</v>
          </cell>
        </row>
        <row r="41">
          <cell r="W41">
            <v>-248.11041</v>
          </cell>
        </row>
        <row r="42">
          <cell r="W42">
            <v>1705.48640329997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-21.7140495</v>
          </cell>
        </row>
        <row r="46">
          <cell r="W46">
            <v>-0.0022182</v>
          </cell>
        </row>
        <row r="47">
          <cell r="W47">
            <v>-265.3197139</v>
          </cell>
        </row>
        <row r="48">
          <cell r="W48">
            <v>0</v>
          </cell>
        </row>
        <row r="49">
          <cell r="W49">
            <v>-4.502</v>
          </cell>
        </row>
        <row r="51">
          <cell r="W51">
            <v>0</v>
          </cell>
        </row>
        <row r="52">
          <cell r="W52">
            <v>0</v>
          </cell>
        </row>
        <row r="57">
          <cell r="W57">
            <v>5.2525031</v>
          </cell>
        </row>
        <row r="58">
          <cell r="W58">
            <v>21.5732084</v>
          </cell>
        </row>
        <row r="60">
          <cell r="W60">
            <v>12648.5669551</v>
          </cell>
        </row>
        <row r="61">
          <cell r="W61">
            <v>0</v>
          </cell>
        </row>
        <row r="62">
          <cell r="W62">
            <v>-10662.6441759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91.xml><?xml version="1.0" encoding="utf-8"?>
<externalLink xmlns="http://schemas.openxmlformats.org/spreadsheetml/2006/main">
  <externalBook xmlns:r="http://schemas.openxmlformats.org/officeDocument/2006/relationships" r:id="rId1">
    <sheetNames>
      <sheetName val="YTD"/>
      <sheetName val="Emissions Summary"/>
      <sheetName val="Report"/>
      <sheetName val="Export"/>
      <sheetName val="Input"/>
      <sheetName val="e"/>
      <sheetName val="f"/>
      <sheetName val="SO2_INV"/>
      <sheetName val="SO2_FWD"/>
      <sheetName val="NOX_INV"/>
      <sheetName val="NOX_FWD"/>
      <sheetName val="IR"/>
      <sheetName val="ERC_INV"/>
      <sheetName val="C7"/>
      <sheetName val="C8"/>
      <sheetName val="C9"/>
      <sheetName val="C10"/>
      <sheetName val="Cover"/>
      <sheetName val="Orig Sched"/>
      <sheetName val="Daily Macro"/>
      <sheetName val="Monthly Macro"/>
      <sheetName val="Module1"/>
    </sheetNames>
    <sheetDataSet>
      <sheetData sheetId="0"/>
      <sheetData sheetId="1"/>
      <sheetData sheetId="2">
        <row r="39">
          <cell r="W39">
            <v>0</v>
          </cell>
        </row>
        <row r="41">
          <cell r="W41">
            <v>-4.2010310173259</v>
          </cell>
        </row>
        <row r="42">
          <cell r="W42">
            <v>-940.066088044265</v>
          </cell>
        </row>
        <row r="43">
          <cell r="W43">
            <v>0</v>
          </cell>
        </row>
        <row r="44">
          <cell r="W44">
            <v>0</v>
          </cell>
        </row>
        <row r="45">
          <cell r="W45">
            <v>-148.621011366569</v>
          </cell>
        </row>
        <row r="46">
          <cell r="W46">
            <v>0.002</v>
          </cell>
        </row>
        <row r="47">
          <cell r="W47">
            <v>197.698614313615</v>
          </cell>
        </row>
        <row r="48">
          <cell r="W48">
            <v>0</v>
          </cell>
        </row>
        <row r="49">
          <cell r="W49">
            <v>-6.375</v>
          </cell>
        </row>
        <row r="51">
          <cell r="W51">
            <v>0</v>
          </cell>
        </row>
        <row r="52">
          <cell r="W52">
            <v>0</v>
          </cell>
        </row>
        <row r="57">
          <cell r="W57">
            <v>149.167199664872</v>
          </cell>
        </row>
        <row r="58">
          <cell r="W58">
            <v>-322.645105707353</v>
          </cell>
        </row>
        <row r="60">
          <cell r="W60">
            <v>-39666.6000586098</v>
          </cell>
        </row>
        <row r="61">
          <cell r="W61">
            <v>0</v>
          </cell>
        </row>
        <row r="62">
          <cell r="W62">
            <v>44277.2276996539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2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  <sheetName val="ConeGraph"/>
      <sheetName val="Graph"/>
      <sheetName val="ERV"/>
      <sheetName val="Report"/>
      <sheetName val="ExecRpt"/>
      <sheetName val="Weather"/>
      <sheetName val="BrkrFee"/>
      <sheetName val="Europe_Houston"/>
      <sheetName val="Strat Gas"/>
      <sheetName val="Gas"/>
      <sheetName val="Power Demand"/>
      <sheetName val="Power Hedge"/>
      <sheetName val="CME HDD"/>
      <sheetName val="Roll-7"/>
      <sheetName val="Roll-8"/>
      <sheetName val="Roll-9"/>
      <sheetName val="Roll-10"/>
      <sheetName val="Roll-11"/>
      <sheetName val="Roll-12"/>
      <sheetName val="Orig Sched"/>
      <sheetName val="Broker Fees 2000"/>
      <sheetName val="Daily Macro"/>
      <sheetName val="MTD Macro"/>
      <sheetName val="YTD Macro"/>
      <sheetName val="Liquidation GOTO"/>
      <sheetName val="Module1"/>
      <sheetName val="Module2"/>
    </sheetNames>
    <sheetDataSet>
      <sheetData sheetId="0"/>
      <sheetData sheetId="1"/>
      <sheetData sheetId="2"/>
      <sheetData sheetId="3"/>
      <sheetData sheetId="4">
        <row r="39">
          <cell r="AD39">
            <v>0</v>
          </cell>
        </row>
        <row r="41">
          <cell r="AD41">
            <v>75956</v>
          </cell>
        </row>
        <row r="42">
          <cell r="AD42">
            <v>-12989839</v>
          </cell>
        </row>
        <row r="43">
          <cell r="AD43">
            <v>0</v>
          </cell>
        </row>
        <row r="44">
          <cell r="AD44">
            <v>0</v>
          </cell>
        </row>
        <row r="45">
          <cell r="AD45">
            <v>-160407</v>
          </cell>
        </row>
        <row r="46">
          <cell r="AD46">
            <v>0</v>
          </cell>
        </row>
        <row r="47">
          <cell r="AD47">
            <v>-4267279</v>
          </cell>
        </row>
        <row r="48">
          <cell r="AD48">
            <v>0</v>
          </cell>
        </row>
        <row r="50">
          <cell r="AD50">
            <v>-13750</v>
          </cell>
        </row>
        <row r="51">
          <cell r="AD51">
            <v>0</v>
          </cell>
        </row>
        <row r="54">
          <cell r="AD54">
            <v>0</v>
          </cell>
        </row>
        <row r="55">
          <cell r="AD55">
            <v>0</v>
          </cell>
        </row>
        <row r="56">
          <cell r="AD56">
            <v>0</v>
          </cell>
        </row>
        <row r="61">
          <cell r="AD61">
            <v>-245448</v>
          </cell>
        </row>
        <row r="62">
          <cell r="AD62">
            <v>150432</v>
          </cell>
        </row>
        <row r="64">
          <cell r="AD64">
            <v>58338795.0829366</v>
          </cell>
        </row>
        <row r="65">
          <cell r="AD65">
            <v>0</v>
          </cell>
        </row>
        <row r="66">
          <cell r="AD66">
            <v>-5670306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93.xml><?xml version="1.0" encoding="utf-8"?>
<externalLink xmlns="http://schemas.openxmlformats.org/spreadsheetml/2006/main">
  <externalBook xmlns:r="http://schemas.openxmlformats.org/officeDocument/2006/relationships" r:id="rId1">
    <sheetNames>
      <sheetName val="G"/>
      <sheetName val="Summary"/>
      <sheetName val="Report"/>
      <sheetName val="Input"/>
      <sheetName val="Roll-1"/>
      <sheetName val="Roll-2"/>
      <sheetName val="exotics roll"/>
      <sheetName val="Roll-3"/>
      <sheetName val="Roll-4"/>
      <sheetName val="Roll-5"/>
      <sheetName val="Roll-6"/>
      <sheetName val="Roll-7"/>
      <sheetName val="Roll-8"/>
      <sheetName val="Roll-9"/>
      <sheetName val="Daily Macro"/>
      <sheetName val="Monthly Macro"/>
      <sheetName val="Roll-10"/>
      <sheetName val="Roll-11"/>
      <sheetName val="Roll-12"/>
      <sheetName val="Roll-13"/>
      <sheetName val="Origin Schedule"/>
      <sheetName val="P&amp;L Estimator"/>
      <sheetName val="Trader Split"/>
      <sheetName val="JV_Oriente"/>
    </sheetNames>
    <sheetDataSet>
      <sheetData sheetId="0"/>
      <sheetData sheetId="1"/>
      <sheetData sheetId="2">
        <row r="39">
          <cell r="AL39">
            <v>0</v>
          </cell>
        </row>
        <row r="41">
          <cell r="AL41">
            <v>2864.269612</v>
          </cell>
        </row>
        <row r="42">
          <cell r="AL42">
            <v>-23489.3596992929</v>
          </cell>
        </row>
        <row r="43">
          <cell r="AL43">
            <v>0</v>
          </cell>
        </row>
        <row r="44">
          <cell r="AL44">
            <v>-47618.6248426466</v>
          </cell>
        </row>
        <row r="45">
          <cell r="AL45">
            <v>-865.5859073</v>
          </cell>
        </row>
        <row r="46">
          <cell r="AL46">
            <v>-8534.5469954</v>
          </cell>
        </row>
        <row r="47">
          <cell r="AL47">
            <v>3200.537166</v>
          </cell>
        </row>
        <row r="48">
          <cell r="AL48">
            <v>0</v>
          </cell>
        </row>
        <row r="49">
          <cell r="AL49">
            <v>0</v>
          </cell>
        </row>
        <row r="51">
          <cell r="AL51">
            <v>0</v>
          </cell>
        </row>
        <row r="52">
          <cell r="AL52">
            <v>0</v>
          </cell>
        </row>
        <row r="56">
          <cell r="AL56">
            <v>49293.8040933772</v>
          </cell>
        </row>
        <row r="57">
          <cell r="AL57">
            <v>-3.03904009999999</v>
          </cell>
        </row>
        <row r="58">
          <cell r="AL58">
            <v>-23.2756367</v>
          </cell>
        </row>
        <row r="61">
          <cell r="AL61">
            <v>-127.611</v>
          </cell>
        </row>
        <row r="62">
          <cell r="AL62">
            <v>-123638.2266824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94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Import Access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Roll-21"/>
      <sheetName val="Roll-22"/>
      <sheetName val="Roll-23"/>
      <sheetName val="FX Exotics Log"/>
      <sheetName val="FX Board Limits"/>
      <sheetName val="Wessex Deal Detail"/>
      <sheetName val="Month-End Procedures "/>
      <sheetName val="Module1"/>
      <sheetName val="Module4"/>
    </sheetNames>
    <sheetDataSet>
      <sheetData sheetId="0"/>
      <sheetData sheetId="1">
        <row r="39">
          <cell r="BQ39">
            <v>0</v>
          </cell>
        </row>
        <row r="41">
          <cell r="BQ41">
            <v>338.440974338364</v>
          </cell>
        </row>
        <row r="42">
          <cell r="BQ42">
            <v>-1858.57395079045</v>
          </cell>
        </row>
        <row r="43">
          <cell r="BQ43">
            <v>0</v>
          </cell>
        </row>
        <row r="44">
          <cell r="BQ44">
            <v>0</v>
          </cell>
        </row>
        <row r="45">
          <cell r="BQ45">
            <v>0</v>
          </cell>
        </row>
        <row r="46">
          <cell r="BQ46">
            <v>0</v>
          </cell>
        </row>
        <row r="47">
          <cell r="BQ47">
            <v>0</v>
          </cell>
        </row>
        <row r="48">
          <cell r="BQ48">
            <v>0</v>
          </cell>
        </row>
        <row r="49">
          <cell r="BQ49">
            <v>0</v>
          </cell>
        </row>
        <row r="51">
          <cell r="BQ51">
            <v>0</v>
          </cell>
        </row>
        <row r="52">
          <cell r="BQ52">
            <v>0</v>
          </cell>
        </row>
        <row r="56">
          <cell r="BQ56">
            <v>-18123.0678262817</v>
          </cell>
        </row>
        <row r="57">
          <cell r="BQ57">
            <v>-2497.8007382989</v>
          </cell>
        </row>
        <row r="58">
          <cell r="BQ58">
            <v>602.653134559736</v>
          </cell>
        </row>
        <row r="61">
          <cell r="BQ61">
            <v>0</v>
          </cell>
        </row>
        <row r="62">
          <cell r="BQ62">
            <v>26829.8684737302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95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Report"/>
      <sheetName val="Input"/>
      <sheetName val="Product"/>
      <sheetName val="Orig Sched"/>
      <sheetName val="Ethylene"/>
      <sheetName val="Plastics-C2-Hedge"/>
      <sheetName val="Plastics-C3-Hedge"/>
      <sheetName val="Plastics-NG-Hedge"/>
      <sheetName val="Polyethylene"/>
      <sheetName val="Propylene"/>
      <sheetName val="PVC"/>
      <sheetName val="Polypropylene"/>
      <sheetName val="Polystyrene"/>
      <sheetName val="Styrene"/>
      <sheetName val="Benzene"/>
      <sheetName val="GR"/>
      <sheetName val="WTI"/>
      <sheetName val="UNL"/>
      <sheetName val="Print"/>
      <sheetName val="Daily Macros"/>
      <sheetName val="Monthly Macro"/>
    </sheetNames>
    <sheetDataSet>
      <sheetData sheetId="0"/>
      <sheetData sheetId="1">
        <row r="39">
          <cell r="AE39">
            <v>0</v>
          </cell>
        </row>
        <row r="41">
          <cell r="AE41">
            <v>71.6682077</v>
          </cell>
        </row>
        <row r="42">
          <cell r="AE42">
            <v>-228.164647539445</v>
          </cell>
        </row>
        <row r="43">
          <cell r="AE43">
            <v>0</v>
          </cell>
        </row>
        <row r="44">
          <cell r="AE44">
            <v>0</v>
          </cell>
        </row>
        <row r="45">
          <cell r="AE45">
            <v>-71.6452617</v>
          </cell>
        </row>
        <row r="46">
          <cell r="AE46">
            <v>0</v>
          </cell>
        </row>
        <row r="47">
          <cell r="AE47">
            <v>2.2382539</v>
          </cell>
        </row>
        <row r="48">
          <cell r="AE48">
            <v>0</v>
          </cell>
        </row>
        <row r="49">
          <cell r="AE49">
            <v>0</v>
          </cell>
        </row>
        <row r="51">
          <cell r="AE51">
            <v>0</v>
          </cell>
        </row>
        <row r="52">
          <cell r="AE52">
            <v>0</v>
          </cell>
        </row>
        <row r="57">
          <cell r="AE57">
            <v>-4.9700147</v>
          </cell>
        </row>
        <row r="58">
          <cell r="AE58">
            <v>14.2790196</v>
          </cell>
        </row>
        <row r="60">
          <cell r="AE60">
            <v>21371.2286726747</v>
          </cell>
        </row>
        <row r="61">
          <cell r="AE61">
            <v>0</v>
          </cell>
        </row>
        <row r="62">
          <cell r="AE62">
            <v>286.402781299996</v>
          </cell>
        </row>
        <row r="63">
          <cell r="AE63">
            <v>21657.6312571352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6.xml><?xml version="1.0" encoding="utf-8"?>
<externalLink xmlns="http://schemas.openxmlformats.org/spreadsheetml/2006/main">
  <externalBook xmlns:r="http://schemas.openxmlformats.org/officeDocument/2006/relationships" r:id="rId1">
    <sheetNames>
      <sheetName val="Admin"/>
      <sheetName val="Test Page"/>
      <sheetName val="Mgmt Report"/>
      <sheetName val="Export"/>
      <sheetName val="Report"/>
      <sheetName val="Deals"/>
      <sheetName val="DPR Support"/>
      <sheetName val="New Roll"/>
      <sheetName val="Index DPR Support"/>
      <sheetName val="Index New Roll"/>
      <sheetName val="Mgmt DPR Support"/>
      <sheetName val="Mgmt New Roll"/>
      <sheetName val="NBSX Ex Entry"/>
      <sheetName val="Curve Shift"/>
      <sheetName val="Today's Detail P&amp;L"/>
      <sheetName val="Today's P&amp;L Summary"/>
      <sheetName val="Today's Position Summary"/>
      <sheetName val="Today's Position"/>
      <sheetName val="Backward Roll"/>
      <sheetName val="Daily Position Roll"/>
      <sheetName val="Yesterday's Position"/>
      <sheetName val="Chng In Prices"/>
      <sheetName val="Positions"/>
      <sheetName val="Today's Prices"/>
      <sheetName val="Ystrdy's Prices"/>
      <sheetName val="Prudency"/>
      <sheetName val="Broker Fees"/>
      <sheetName val="Schedules"/>
      <sheetName val="Physical Index"/>
      <sheetName val="Originations"/>
      <sheetName val="MPR Daily Roll"/>
      <sheetName val="Interest Income"/>
      <sheetName val="Ex New Deals"/>
      <sheetName val="ORIG  CREDIT DETAIL"/>
      <sheetName val="IntraMonth Rolloff"/>
      <sheetName val="Spec. Pos. Shift"/>
      <sheetName val="Spec. Curve Shift"/>
      <sheetName val="5 Day P&amp;L Calc"/>
      <sheetName val="Pulp &amp; Paper P&amp;L"/>
      <sheetName val="Pulp &amp; Paper Position"/>
      <sheetName val="Pulp &amp; Paper Price"/>
      <sheetName val="Send Exec. Reports"/>
    </sheetNames>
    <sheetDataSet>
      <sheetData sheetId="0"/>
      <sheetData sheetId="1"/>
      <sheetData sheetId="2"/>
      <sheetData sheetId="3"/>
      <sheetData sheetId="4">
        <row r="24">
          <cell r="F24">
            <v>0</v>
          </cell>
        </row>
        <row r="26">
          <cell r="F26">
            <v>-117876.75</v>
          </cell>
        </row>
        <row r="27">
          <cell r="F27">
            <v>-2795709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-5826</v>
          </cell>
        </row>
        <row r="31">
          <cell r="F31">
            <v>1719491</v>
          </cell>
        </row>
        <row r="32">
          <cell r="F32">
            <v>36471</v>
          </cell>
        </row>
        <row r="33">
          <cell r="F33">
            <v>0</v>
          </cell>
        </row>
        <row r="34">
          <cell r="F34">
            <v>0</v>
          </cell>
        </row>
        <row r="36">
          <cell r="F36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9">
          <cell r="F49">
            <v>86602815</v>
          </cell>
        </row>
        <row r="50">
          <cell r="F50">
            <v>0</v>
          </cell>
        </row>
        <row r="51">
          <cell r="F51">
            <v>19848153.75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97.xml><?xml version="1.0" encoding="utf-8"?>
<externalLink xmlns="http://schemas.openxmlformats.org/spreadsheetml/2006/main">
  <externalBook xmlns:r="http://schemas.openxmlformats.org/officeDocument/2006/relationships" r:id="rId1">
    <sheetNames>
      <sheetName val="Admin"/>
      <sheetName val="Report"/>
      <sheetName val="Test Page"/>
      <sheetName val="Mgmt Report"/>
      <sheetName val="5 day P&amp;L Calc"/>
      <sheetName val="Today's P&amp;L Summary"/>
      <sheetName val="Today's Detail P&amp;L"/>
      <sheetName val="Daily Position Roll"/>
      <sheetName val="Today's Position Summary"/>
      <sheetName val="Today's Position"/>
      <sheetName val="Yesterday's Position"/>
      <sheetName val="Backward Roll"/>
      <sheetName val="DPR Support"/>
      <sheetName val="New Roll"/>
      <sheetName val="Management DPR Support"/>
      <sheetName val="Management New Roll"/>
      <sheetName val="Schedules"/>
      <sheetName val="Deals"/>
      <sheetName val="CME Ex Entry"/>
      <sheetName val="Today's Prices"/>
      <sheetName val="Ystrdy's Prices"/>
      <sheetName val="Chng In Prices"/>
      <sheetName val="Positions"/>
      <sheetName val="Curve Shift"/>
      <sheetName val="Broker Fees"/>
      <sheetName val="Originations"/>
      <sheetName val="Prudency"/>
      <sheetName val="MPR Daily Roll"/>
      <sheetName val="Interest Income"/>
      <sheetName val="Ex New Deals"/>
      <sheetName val="Export"/>
    </sheetNames>
    <sheetDataSet>
      <sheetData sheetId="0"/>
      <sheetData sheetId="1">
        <row r="24">
          <cell r="E24">
            <v>0</v>
          </cell>
        </row>
        <row r="26">
          <cell r="E26">
            <v>0</v>
          </cell>
        </row>
        <row r="27">
          <cell r="E27">
            <v>-0.3214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605.2874</v>
          </cell>
        </row>
        <row r="33">
          <cell r="E33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6">
          <cell r="E46">
            <v>29.4757</v>
          </cell>
        </row>
        <row r="47">
          <cell r="E47">
            <v>13.0997</v>
          </cell>
        </row>
        <row r="49">
          <cell r="E49">
            <v>514145.58</v>
          </cell>
        </row>
        <row r="50">
          <cell r="E50">
            <v>0</v>
          </cell>
        </row>
        <row r="51">
          <cell r="E51">
            <v>-1840958.5754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98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  <sheetName val="Input"/>
      <sheetName val="Post_IDs"/>
      <sheetName val="H"/>
      <sheetName val="Report"/>
      <sheetName val="Cold Rolled Coils"/>
      <sheetName val="Steel Pipes"/>
      <sheetName val="Hot Rolled Coils"/>
      <sheetName val="Slab"/>
      <sheetName val="Hot Rolled Plates"/>
      <sheetName val="Seamless Pipe"/>
      <sheetName val="Huntco HR"/>
      <sheetName val="Steel-Mill-SHRC"/>
      <sheetName val="Blythville Cold Rolled Mill"/>
      <sheetName val="Cold Rolled Mill-Basis"/>
      <sheetName val="Mgmt Trades JM"/>
      <sheetName val="Nat Gas Orig"/>
      <sheetName val="Steel-Huntco-SGAL"/>
      <sheetName val="Steel-SHRC-Finl"/>
      <sheetName val="Bly-SHRC"/>
      <sheetName val="Bly-SHRC-Bas"/>
      <sheetName val="Steel-Duferco"/>
      <sheetName val="Steel-Duferco 2"/>
      <sheetName val="Steel-Huntco-SC"/>
      <sheetName val="SHRC-Hou"/>
      <sheetName val="Orig Sched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>
        <row r="39">
          <cell r="AR39">
            <v>0</v>
          </cell>
        </row>
        <row r="41">
          <cell r="AR41">
            <v>-305.8130846</v>
          </cell>
        </row>
        <row r="42">
          <cell r="AR42">
            <v>-1988.3529842</v>
          </cell>
        </row>
        <row r="43">
          <cell r="AR43">
            <v>0</v>
          </cell>
        </row>
        <row r="44">
          <cell r="AR44">
            <v>0</v>
          </cell>
        </row>
        <row r="45">
          <cell r="AR45">
            <v>-23.7417962</v>
          </cell>
        </row>
        <row r="46">
          <cell r="AR46">
            <v>0</v>
          </cell>
        </row>
        <row r="47">
          <cell r="AR47">
            <v>-204.4219287</v>
          </cell>
        </row>
        <row r="48">
          <cell r="AR48">
            <v>0</v>
          </cell>
        </row>
        <row r="49">
          <cell r="AR49">
            <v>0</v>
          </cell>
        </row>
        <row r="51">
          <cell r="AR51">
            <v>0</v>
          </cell>
        </row>
        <row r="52">
          <cell r="AR52">
            <v>0</v>
          </cell>
        </row>
        <row r="57">
          <cell r="AR57">
            <v>-4568.1605799</v>
          </cell>
        </row>
        <row r="58">
          <cell r="AR58">
            <v>-290.7861675</v>
          </cell>
        </row>
        <row r="60">
          <cell r="AR60">
            <v>148790.9645123</v>
          </cell>
        </row>
        <row r="61">
          <cell r="AR61">
            <v>0</v>
          </cell>
        </row>
        <row r="62">
          <cell r="AR62">
            <v>-77553.8253139</v>
          </cell>
        </row>
        <row r="63">
          <cell r="AR63">
            <v>71237.1391979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99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  <sheetName val="Orig Sched"/>
      <sheetName val="Report"/>
      <sheetName val="open int"/>
      <sheetName val="Access Sheet"/>
      <sheetName val="Roll-1"/>
      <sheetName val="Roll-2"/>
      <sheetName val="Roll-3"/>
      <sheetName val="Roll-4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Roll-13"/>
      <sheetName val="Roll-14"/>
      <sheetName val="Roll-15"/>
      <sheetName val="Roll-16"/>
      <sheetName val="Roll-17"/>
      <sheetName val="Roll-18"/>
      <sheetName val="Roll-19"/>
      <sheetName val="Roll-20"/>
      <sheetName val="Roll-21"/>
      <sheetName val="Roll-22"/>
      <sheetName val="Roll-23"/>
      <sheetName val="Roll-24"/>
      <sheetName val="Roll-25"/>
      <sheetName val="Roll-26"/>
      <sheetName val="Roll-27"/>
      <sheetName val="Roll-28"/>
      <sheetName val="Roll-29"/>
      <sheetName val="Roll-30"/>
      <sheetName val="Roll-31"/>
      <sheetName val="Roll-32"/>
      <sheetName val="Roll-33"/>
      <sheetName val="Monthly Summary"/>
      <sheetName val="Prepay Drift Macro"/>
      <sheetName val="Monthly Summary (Original)"/>
      <sheetName val="Destec-Monthly Summary"/>
      <sheetName val="PID-Extract"/>
      <sheetName val="GBP Rho"/>
      <sheetName val="NKR Rho"/>
      <sheetName val="J-block GBP Rho"/>
      <sheetName val="J-block USD Rho"/>
      <sheetName val="EES Cashflow"/>
      <sheetName val="EBS Cashflow"/>
      <sheetName val="HFO Cashflow"/>
      <sheetName val="EUR Cashflow"/>
      <sheetName val="YTD Summary"/>
      <sheetName val="Bond FutOpt Position"/>
      <sheetName val="Drift"/>
      <sheetName val="Sheet1"/>
      <sheetName val="Roll-5 (2)"/>
    </sheetNames>
    <sheetDataSet>
      <sheetData sheetId="0"/>
      <sheetData sheetId="1"/>
      <sheetData sheetId="2">
        <row r="42">
          <cell r="C42">
            <v>-3880.63492743064</v>
          </cell>
        </row>
        <row r="42">
          <cell r="E42">
            <v>2323.04542789626</v>
          </cell>
        </row>
        <row r="42">
          <cell r="G42">
            <v>6877.65471823991</v>
          </cell>
        </row>
        <row r="42">
          <cell r="I42">
            <v>-8388.49979570887</v>
          </cell>
        </row>
        <row r="42">
          <cell r="K42">
            <v>17340.8942157404</v>
          </cell>
        </row>
        <row r="42">
          <cell r="O42">
            <v>-742.414753203346</v>
          </cell>
        </row>
        <row r="42">
          <cell r="Q42">
            <v>-0.430749640481061</v>
          </cell>
        </row>
        <row r="42">
          <cell r="S42">
            <v>-89.2270719759311</v>
          </cell>
        </row>
        <row r="42">
          <cell r="U42">
            <v>-285</v>
          </cell>
        </row>
        <row r="42">
          <cell r="W42">
            <v>31.9679000814238</v>
          </cell>
        </row>
        <row r="42">
          <cell r="Y42">
            <v>0</v>
          </cell>
        </row>
        <row r="42">
          <cell r="AA42">
            <v>-1933.6681759792</v>
          </cell>
        </row>
        <row r="42">
          <cell r="AE42">
            <v>0</v>
          </cell>
        </row>
        <row r="42">
          <cell r="AG42">
            <v>673.935565169932</v>
          </cell>
        </row>
        <row r="42">
          <cell r="AK42">
            <v>-9348.68388110533</v>
          </cell>
        </row>
        <row r="42">
          <cell r="AM42">
            <v>-1914.58904538325</v>
          </cell>
        </row>
        <row r="42">
          <cell r="AS42">
            <v>-1281.67225</v>
          </cell>
        </row>
        <row r="42">
          <cell r="AU42">
            <v>0.097</v>
          </cell>
        </row>
        <row r="42">
          <cell r="AW42">
            <v>16.2912347265826</v>
          </cell>
        </row>
        <row r="42">
          <cell r="AY42">
            <v>3143.08095116894</v>
          </cell>
        </row>
        <row r="42">
          <cell r="BC42">
            <v>-40.2236648781599</v>
          </cell>
        </row>
        <row r="42">
          <cell r="BE42">
            <v>-582.866186371724</v>
          </cell>
        </row>
        <row r="42">
          <cell r="BG42">
            <v>-15.6061687402116</v>
          </cell>
        </row>
        <row r="42">
          <cell r="BI42">
            <v>9522.87928576286</v>
          </cell>
        </row>
        <row r="42">
          <cell r="BK42">
            <v>33098.3051553437</v>
          </cell>
        </row>
        <row r="42">
          <cell r="BM42">
            <v>-20826.0302745395</v>
          </cell>
        </row>
        <row r="42">
          <cell r="BO42">
            <v>-7281.03938739746</v>
          </cell>
        </row>
        <row r="43">
          <cell r="C43">
            <v>0</v>
          </cell>
        </row>
        <row r="43">
          <cell r="E43">
            <v>0</v>
          </cell>
        </row>
        <row r="43">
          <cell r="G43">
            <v>0</v>
          </cell>
        </row>
        <row r="43">
          <cell r="O43">
            <v>0</v>
          </cell>
        </row>
        <row r="43">
          <cell r="Q43">
            <v>0</v>
          </cell>
        </row>
        <row r="43">
          <cell r="Y43">
            <v>0</v>
          </cell>
        </row>
        <row r="43">
          <cell r="AE43">
            <v>0</v>
          </cell>
        </row>
        <row r="43">
          <cell r="AM43">
            <v>0</v>
          </cell>
        </row>
        <row r="43">
          <cell r="AS43">
            <v>0</v>
          </cell>
        </row>
        <row r="43">
          <cell r="AU43">
            <v>0</v>
          </cell>
        </row>
        <row r="43">
          <cell r="AW43">
            <v>0</v>
          </cell>
        </row>
        <row r="44">
          <cell r="C44">
            <v>0</v>
          </cell>
        </row>
        <row r="44">
          <cell r="E44">
            <v>0</v>
          </cell>
        </row>
        <row r="44">
          <cell r="G44">
            <v>0</v>
          </cell>
        </row>
        <row r="44">
          <cell r="O44">
            <v>0</v>
          </cell>
        </row>
        <row r="44">
          <cell r="Q44">
            <v>0</v>
          </cell>
        </row>
        <row r="44">
          <cell r="Y44">
            <v>0</v>
          </cell>
        </row>
        <row r="44">
          <cell r="AE44">
            <v>0</v>
          </cell>
        </row>
        <row r="44">
          <cell r="AM44">
            <v>0</v>
          </cell>
        </row>
        <row r="44">
          <cell r="AS44">
            <v>0</v>
          </cell>
        </row>
        <row r="44">
          <cell r="AU44">
            <v>0</v>
          </cell>
        </row>
        <row r="44">
          <cell r="AW44">
            <v>0</v>
          </cell>
        </row>
        <row r="45">
          <cell r="C45">
            <v>0</v>
          </cell>
        </row>
        <row r="45">
          <cell r="E45">
            <v>0</v>
          </cell>
        </row>
        <row r="45">
          <cell r="G45">
            <v>0</v>
          </cell>
        </row>
        <row r="45">
          <cell r="O45">
            <v>0</v>
          </cell>
        </row>
        <row r="45">
          <cell r="Q45">
            <v>0</v>
          </cell>
        </row>
        <row r="45">
          <cell r="Y45">
            <v>0</v>
          </cell>
        </row>
        <row r="45">
          <cell r="AE45">
            <v>0</v>
          </cell>
        </row>
        <row r="45">
          <cell r="AM45">
            <v>0</v>
          </cell>
        </row>
        <row r="45">
          <cell r="AS45">
            <v>0</v>
          </cell>
        </row>
        <row r="45">
          <cell r="AU45">
            <v>0</v>
          </cell>
        </row>
        <row r="45">
          <cell r="AW45">
            <v>0</v>
          </cell>
        </row>
        <row r="46">
          <cell r="C46">
            <v>0</v>
          </cell>
        </row>
        <row r="46">
          <cell r="E46">
            <v>0</v>
          </cell>
        </row>
        <row r="46">
          <cell r="G46">
            <v>0</v>
          </cell>
        </row>
        <row r="46">
          <cell r="O46">
            <v>0</v>
          </cell>
        </row>
        <row r="46">
          <cell r="Q46">
            <v>0</v>
          </cell>
        </row>
        <row r="46">
          <cell r="Y46">
            <v>0</v>
          </cell>
        </row>
        <row r="46">
          <cell r="AE46">
            <v>0</v>
          </cell>
        </row>
        <row r="46">
          <cell r="AM46">
            <v>0</v>
          </cell>
        </row>
        <row r="46">
          <cell r="AS46">
            <v>0</v>
          </cell>
        </row>
        <row r="46">
          <cell r="AU46">
            <v>0</v>
          </cell>
        </row>
        <row r="46">
          <cell r="AW46">
            <v>0</v>
          </cell>
        </row>
        <row r="47">
          <cell r="C47">
            <v>0</v>
          </cell>
        </row>
        <row r="47">
          <cell r="E47">
            <v>0</v>
          </cell>
        </row>
        <row r="47">
          <cell r="G47">
            <v>0</v>
          </cell>
        </row>
        <row r="47">
          <cell r="O47">
            <v>0</v>
          </cell>
        </row>
        <row r="47">
          <cell r="Q47">
            <v>0</v>
          </cell>
        </row>
        <row r="47">
          <cell r="Y47">
            <v>0</v>
          </cell>
        </row>
        <row r="47">
          <cell r="AE47">
            <v>0</v>
          </cell>
        </row>
        <row r="47">
          <cell r="AM47">
            <v>0</v>
          </cell>
        </row>
        <row r="47">
          <cell r="AS47">
            <v>0</v>
          </cell>
        </row>
        <row r="47">
          <cell r="AU47">
            <v>0</v>
          </cell>
        </row>
        <row r="47">
          <cell r="AW47">
            <v>0</v>
          </cell>
        </row>
        <row r="48">
          <cell r="C48">
            <v>0</v>
          </cell>
        </row>
        <row r="48">
          <cell r="E48">
            <v>0</v>
          </cell>
        </row>
        <row r="48">
          <cell r="G48">
            <v>0</v>
          </cell>
        </row>
        <row r="48">
          <cell r="I48">
            <v>6113.68318428404</v>
          </cell>
        </row>
        <row r="48">
          <cell r="K48">
            <v>0</v>
          </cell>
        </row>
        <row r="48">
          <cell r="O48">
            <v>0</v>
          </cell>
        </row>
        <row r="48">
          <cell r="Q48">
            <v>0</v>
          </cell>
        </row>
        <row r="48">
          <cell r="S48">
            <v>59.6711462601233</v>
          </cell>
        </row>
        <row r="48">
          <cell r="U48">
            <v>0</v>
          </cell>
        </row>
        <row r="48">
          <cell r="W48">
            <v>0</v>
          </cell>
        </row>
        <row r="48">
          <cell r="Y48">
            <v>0</v>
          </cell>
        </row>
        <row r="48">
          <cell r="AA48">
            <v>608.846472834319</v>
          </cell>
        </row>
        <row r="48">
          <cell r="AE48">
            <v>0</v>
          </cell>
        </row>
        <row r="48">
          <cell r="AG48">
            <v>-520.769559462145</v>
          </cell>
        </row>
        <row r="48">
          <cell r="AK48">
            <v>4253.58527448365</v>
          </cell>
        </row>
        <row r="48">
          <cell r="AM48">
            <v>0</v>
          </cell>
        </row>
        <row r="48">
          <cell r="AS48">
            <v>0</v>
          </cell>
        </row>
        <row r="48">
          <cell r="AU48">
            <v>0</v>
          </cell>
        </row>
        <row r="48">
          <cell r="AW48">
            <v>0</v>
          </cell>
        </row>
        <row r="48">
          <cell r="AY48">
            <v>-1731.70793495256</v>
          </cell>
        </row>
        <row r="48">
          <cell r="BC48">
            <v>177.911051460154</v>
          </cell>
        </row>
        <row r="48">
          <cell r="BE48">
            <v>134.932629510226</v>
          </cell>
        </row>
        <row r="48">
          <cell r="BG48">
            <v>0.961089736968206</v>
          </cell>
        </row>
        <row r="48">
          <cell r="BI48">
            <v>-2438.52776601692</v>
          </cell>
        </row>
        <row r="48">
          <cell r="BK48">
            <v>-8083.36922714997</v>
          </cell>
        </row>
        <row r="48">
          <cell r="BM48">
            <v>4760.26882110189</v>
          </cell>
        </row>
        <row r="48">
          <cell r="BO48">
            <v>1162.77168805234</v>
          </cell>
        </row>
        <row r="49">
          <cell r="C49">
            <v>0</v>
          </cell>
        </row>
        <row r="49">
          <cell r="E49">
            <v>0</v>
          </cell>
        </row>
        <row r="49">
          <cell r="G49">
            <v>0</v>
          </cell>
        </row>
        <row r="49">
          <cell r="O49">
            <v>0</v>
          </cell>
        </row>
        <row r="49">
          <cell r="Q49">
            <v>0</v>
          </cell>
        </row>
        <row r="49">
          <cell r="Y49">
            <v>0</v>
          </cell>
        </row>
        <row r="49">
          <cell r="AE49">
            <v>0</v>
          </cell>
        </row>
        <row r="49">
          <cell r="AM49">
            <v>0</v>
          </cell>
        </row>
        <row r="49">
          <cell r="AS49">
            <v>0</v>
          </cell>
        </row>
        <row r="49">
          <cell r="AU49">
            <v>0</v>
          </cell>
        </row>
        <row r="49">
          <cell r="AW49">
            <v>0</v>
          </cell>
        </row>
        <row r="51">
          <cell r="BW51">
            <v>0</v>
          </cell>
        </row>
        <row r="52">
          <cell r="BW52">
            <v>1603.82369097775</v>
          </cell>
        </row>
        <row r="57">
          <cell r="U57">
            <v>0</v>
          </cell>
        </row>
        <row r="60">
          <cell r="C60">
            <v>14937.418433345</v>
          </cell>
        </row>
        <row r="60">
          <cell r="E60">
            <v>-23872.1345894654</v>
          </cell>
        </row>
        <row r="60">
          <cell r="G60">
            <v>-95939.0223039122</v>
          </cell>
        </row>
        <row r="60">
          <cell r="O60">
            <v>1741.98709216429</v>
          </cell>
        </row>
        <row r="60">
          <cell r="Q60">
            <v>859.560093517916</v>
          </cell>
        </row>
        <row r="60">
          <cell r="Y60">
            <v>0</v>
          </cell>
        </row>
        <row r="60">
          <cell r="AE60">
            <v>0</v>
          </cell>
        </row>
        <row r="60">
          <cell r="AM60">
            <v>8758.13227867138</v>
          </cell>
        </row>
        <row r="60">
          <cell r="AS60">
            <v>-393.5234675</v>
          </cell>
        </row>
        <row r="60">
          <cell r="AU60">
            <v>3.490345168</v>
          </cell>
        </row>
        <row r="60">
          <cell r="AW60">
            <v>16.1576988709808</v>
          </cell>
        </row>
        <row r="61">
          <cell r="BW61">
            <v>0</v>
          </cell>
        </row>
        <row r="62">
          <cell r="C62">
            <v>-74149.73002</v>
          </cell>
        </row>
        <row r="62">
          <cell r="E62">
            <v>-13889.8445542729</v>
          </cell>
        </row>
        <row r="62">
          <cell r="G62">
            <v>-11953.902991876</v>
          </cell>
        </row>
        <row r="62">
          <cell r="O62">
            <v>751.557965197816</v>
          </cell>
        </row>
        <row r="62">
          <cell r="Q62">
            <v>-2389.48153209149</v>
          </cell>
        </row>
        <row r="62">
          <cell r="Y62">
            <v>92.3828400908312</v>
          </cell>
        </row>
        <row r="62">
          <cell r="AE62">
            <v>-890.68248720698</v>
          </cell>
        </row>
        <row r="62">
          <cell r="AM62">
            <v>-3454.602031274</v>
          </cell>
        </row>
        <row r="62">
          <cell r="AS62">
            <v>5610.4224</v>
          </cell>
        </row>
        <row r="62">
          <cell r="AU62">
            <v>-54.4390620875</v>
          </cell>
        </row>
        <row r="62">
          <cell r="AW62">
            <v>150.582832833029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<Relationship Id="rId17" Type="http://schemas.openxmlformats.org/officeDocument/2006/relationships/ctrlProp" Target="../ctrlProps/ctrlProps15.xml"/><Relationship Id="rId18" Type="http://schemas.openxmlformats.org/officeDocument/2006/relationships/ctrlProp" Target="../ctrlProps/ctrlProps1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6.42"/>
    <col collapsed="false" customWidth="true" hidden="false" outlineLevel="0" max="2" min="2" style="0" width="2.99"/>
    <col collapsed="false" customWidth="true" hidden="false" outlineLevel="0" max="3" min="3" style="0" width="18.28"/>
    <col collapsed="false" customWidth="true" hidden="false" outlineLevel="0" max="4" min="4" style="0" width="2.84"/>
    <col collapsed="false" customWidth="true" hidden="true" outlineLevel="0" max="5" min="5" style="0" width="18.14"/>
    <col collapsed="false" customWidth="true" hidden="true" outlineLevel="0" max="6" min="6" style="0" width="2.42"/>
    <col collapsed="false" customWidth="true" hidden="false" outlineLevel="0" max="7" min="7" style="0" width="18.14"/>
    <col collapsed="false" customWidth="true" hidden="false" outlineLevel="0" max="8" min="8" style="0" width="2.28"/>
    <col collapsed="false" customWidth="true" hidden="false" outlineLevel="0" max="9" min="9" style="0" width="11.99"/>
    <col collapsed="false" customWidth="true" hidden="false" outlineLevel="0" max="10" min="10" style="0" width="2.28"/>
    <col collapsed="false" customWidth="true" hidden="true" outlineLevel="0" max="11" min="11" style="0" width="13.28"/>
    <col collapsed="false" customWidth="true" hidden="true" outlineLevel="0" max="12" min="12" style="0" width="1.99"/>
    <col collapsed="false" customWidth="true" hidden="true" outlineLevel="0" max="13" min="13" style="0" width="11.7"/>
    <col collapsed="false" customWidth="true" hidden="true" outlineLevel="0" max="14" min="14" style="0" width="2.42"/>
    <col collapsed="false" customWidth="true" hidden="false" outlineLevel="0" max="15" min="15" style="0" width="15.85"/>
    <col collapsed="false" customWidth="true" hidden="false" outlineLevel="0" max="16" min="16" style="0" width="2.7"/>
    <col collapsed="false" customWidth="true" hidden="false" outlineLevel="0" max="17" min="17" style="0" width="13.99"/>
    <col collapsed="false" customWidth="true" hidden="false" outlineLevel="0" max="18" min="18" style="0" width="2.7"/>
    <col collapsed="false" customWidth="true" hidden="false" outlineLevel="0" max="19" min="19" style="0" width="14.56"/>
    <col collapsed="false" customWidth="true" hidden="false" outlineLevel="0" max="20" min="20" style="0" width="2.7"/>
    <col collapsed="false" customWidth="true" hidden="false" outlineLevel="0" max="21" min="21" style="0" width="15.13"/>
    <col collapsed="false" customWidth="true" hidden="false" outlineLevel="0" max="22" min="22" style="0" width="3.56"/>
    <col collapsed="false" customWidth="true" hidden="false" outlineLevel="0" max="23" min="23" style="0" width="13.99"/>
    <col collapsed="false" customWidth="true" hidden="false" outlineLevel="0" max="24" min="24" style="0" width="2.42"/>
    <col collapsed="false" customWidth="true" hidden="false" outlineLevel="0" max="25" min="25" style="0" width="12.85"/>
    <col collapsed="false" customWidth="true" hidden="false" outlineLevel="0" max="26" min="26" style="0" width="2.28"/>
    <col collapsed="false" customWidth="true" hidden="false" outlineLevel="0" max="27" min="27" style="0" width="13.41"/>
    <col collapsed="false" customWidth="true" hidden="false" outlineLevel="0" max="28" min="28" style="0" width="2.28"/>
    <col collapsed="false" customWidth="true" hidden="true" outlineLevel="0" max="29" min="29" style="0" width="18.7"/>
    <col collapsed="false" customWidth="true" hidden="true" outlineLevel="0" max="30" min="30" style="0" width="2.99"/>
    <col collapsed="false" customWidth="true" hidden="true" outlineLevel="0" max="31" min="31" style="0" width="18.41"/>
    <col collapsed="false" customWidth="true" hidden="true" outlineLevel="0" max="32" min="32" style="0" width="2.84"/>
    <col collapsed="false" customWidth="true" hidden="true" outlineLevel="0" max="33" min="33" style="0" width="18.41"/>
    <col collapsed="false" customWidth="true" hidden="true" outlineLevel="0" max="34" min="34" style="0" width="3.42"/>
    <col collapsed="false" customWidth="true" hidden="true" outlineLevel="0" max="35" min="35" style="0" width="18.41"/>
    <col collapsed="false" customWidth="true" hidden="true" outlineLevel="0" max="36" min="36" style="0" width="3.14"/>
    <col collapsed="false" customWidth="true" hidden="true" outlineLevel="0" max="37" min="37" style="0" width="18.41"/>
    <col collapsed="false" customWidth="true" hidden="true" outlineLevel="0" max="38" min="38" style="0" width="4.14"/>
    <col collapsed="false" customWidth="true" hidden="false" outlineLevel="0" max="39" min="39" style="1" width="18.7"/>
    <col collapsed="false" customWidth="true" hidden="false" outlineLevel="0" max="40" min="40" style="0" width="3.14"/>
    <col collapsed="false" customWidth="true" hidden="false" outlineLevel="0" max="41" min="41" style="0" width="17.85"/>
    <col collapsed="false" customWidth="true" hidden="false" outlineLevel="0" max="42" min="42" style="0" width="2.42"/>
    <col collapsed="false" customWidth="true" hidden="false" outlineLevel="0" max="43" min="43" style="0" width="17.85"/>
    <col collapsed="false" customWidth="true" hidden="false" outlineLevel="0" max="44" min="44" style="0" width="2.7"/>
    <col collapsed="false" customWidth="true" hidden="false" outlineLevel="0" max="45" min="45" style="0" width="19.14"/>
    <col collapsed="false" customWidth="true" hidden="false" outlineLevel="0" max="46" min="46" style="0" width="2.42"/>
    <col collapsed="false" customWidth="true" hidden="false" outlineLevel="0" max="47" min="47" style="0" width="20.28"/>
    <col collapsed="false" customWidth="true" hidden="false" outlineLevel="0" max="48" min="48" style="0" width="10.13"/>
    <col collapsed="false" customWidth="true" hidden="false" outlineLevel="0" max="49" min="49" style="0" width="18.85"/>
    <col collapsed="false" customWidth="true" hidden="false" outlineLevel="0" max="50" min="50" style="0" width="2.99"/>
    <col collapsed="false" customWidth="true" hidden="false" outlineLevel="0" max="51" min="51" style="0" width="18.85"/>
    <col collapsed="false" customWidth="true" hidden="false" outlineLevel="0" max="52" min="52" style="0" width="2.42"/>
    <col collapsed="false" customWidth="true" hidden="false" outlineLevel="0" max="53" min="53" style="0" width="18.85"/>
    <col collapsed="false" customWidth="true" hidden="false" outlineLevel="0" max="54" min="54" style="0" width="2.28"/>
    <col collapsed="false" customWidth="true" hidden="false" outlineLevel="0" max="55" min="55" style="0" width="14.41"/>
    <col collapsed="false" customWidth="true" hidden="false" outlineLevel="0" max="56" min="56" style="0" width="2.28"/>
    <col collapsed="false" customWidth="true" hidden="false" outlineLevel="0" max="57" min="57" style="0" width="15.41"/>
    <col collapsed="false" customWidth="true" hidden="false" outlineLevel="0" max="58" min="58" style="0" width="2.99"/>
    <col collapsed="false" customWidth="true" hidden="false" outlineLevel="0" max="59" min="59" style="0" width="11.85"/>
    <col collapsed="false" customWidth="true" hidden="false" outlineLevel="0" max="60" min="60" style="0" width="2.7"/>
    <col collapsed="false" customWidth="true" hidden="false" outlineLevel="0" max="61" min="61" style="0" width="14.85"/>
    <col collapsed="false" customWidth="true" hidden="false" outlineLevel="0" max="62" min="62" style="0" width="2.84"/>
    <col collapsed="false" customWidth="true" hidden="false" outlineLevel="0" max="63" min="63" style="0" width="13.28"/>
    <col collapsed="false" customWidth="true" hidden="false" outlineLevel="0" max="64" min="64" style="0" width="4.28"/>
    <col collapsed="false" customWidth="true" hidden="true" outlineLevel="0" max="65" min="65" style="0" width="10.85"/>
    <col collapsed="false" customWidth="true" hidden="true" outlineLevel="0" max="66" min="66" style="0" width="3.28"/>
    <col collapsed="false" customWidth="true" hidden="true" outlineLevel="0" max="67" min="67" style="0" width="10.28"/>
    <col collapsed="false" customWidth="true" hidden="true" outlineLevel="0" max="68" min="68" style="0" width="2.28"/>
    <col collapsed="false" customWidth="true" hidden="false" outlineLevel="0" max="69" min="69" style="0" width="13.99"/>
    <col collapsed="false" customWidth="true" hidden="false" outlineLevel="0" max="70" min="70" style="0" width="3.42"/>
    <col collapsed="false" customWidth="true" hidden="false" outlineLevel="0" max="71" min="71" style="0" width="18.85"/>
    <col collapsed="false" customWidth="true" hidden="false" outlineLevel="0" max="72" min="72" style="0" width="2.42"/>
    <col collapsed="false" customWidth="true" hidden="false" outlineLevel="0" max="73" min="73" style="0" width="18.85"/>
    <col collapsed="false" customWidth="true" hidden="false" outlineLevel="0" max="74" min="74" style="0" width="3.7"/>
    <col collapsed="false" customWidth="true" hidden="true" outlineLevel="0" max="75" min="75" style="0" width="13.56"/>
    <col collapsed="false" customWidth="true" hidden="true" outlineLevel="0" max="76" min="76" style="0" width="2.42"/>
    <col collapsed="false" customWidth="true" hidden="true" outlineLevel="0" max="77" min="77" style="0" width="13.56"/>
    <col collapsed="false" customWidth="true" hidden="true" outlineLevel="0" max="78" min="78" style="0" width="2.42"/>
    <col collapsed="false" customWidth="true" hidden="true" outlineLevel="0" max="79" min="79" style="0" width="13.56"/>
    <col collapsed="false" customWidth="true" hidden="true" outlineLevel="0" max="80" min="80" style="0" width="2.84"/>
    <col collapsed="false" customWidth="true" hidden="false" outlineLevel="0" max="81" min="81" style="0" width="14.7"/>
    <col collapsed="false" customWidth="true" hidden="false" outlineLevel="0" max="82" min="82" style="0" width="2.99"/>
    <col collapsed="false" customWidth="true" hidden="false" outlineLevel="0" max="83" min="83" style="0" width="14.41"/>
    <col collapsed="false" customWidth="true" hidden="false" outlineLevel="0" max="85" min="85" style="0" width="40.28"/>
    <col collapsed="false" customWidth="true" hidden="false" outlineLevel="0" max="86" min="86" style="0" width="2.42"/>
    <col collapsed="false" customWidth="true" hidden="false" outlineLevel="0" max="87" min="87" style="0" width="15.7"/>
    <col collapsed="false" customWidth="true" hidden="false" outlineLevel="0" max="88" min="88" style="0" width="13.56"/>
    <col collapsed="false" customWidth="true" hidden="false" outlineLevel="0" max="89" min="89" style="0" width="13.28"/>
    <col collapsed="false" customWidth="true" hidden="true" outlineLevel="0" max="91" min="91" style="0" width="9.14"/>
    <col collapsed="false" customWidth="true" hidden="true" outlineLevel="0" max="92" min="92" style="0" width="13.28"/>
  </cols>
  <sheetData>
    <row r="1" customFormat="false" ht="14.1" hidden="false" customHeight="true" outlineLevel="0" collapsed="false">
      <c r="A1" s="2" t="s">
        <v>0</v>
      </c>
      <c r="B1" s="3"/>
      <c r="C1" s="4"/>
      <c r="D1" s="5"/>
      <c r="E1" s="4"/>
      <c r="F1" s="5"/>
      <c r="G1" s="4"/>
      <c r="H1" s="5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7"/>
      <c r="AE1" s="7"/>
      <c r="AF1" s="7"/>
      <c r="AG1" s="7"/>
      <c r="AH1" s="7"/>
      <c r="AI1" s="7"/>
      <c r="AJ1" s="7"/>
      <c r="AK1" s="7"/>
      <c r="AL1" s="7"/>
      <c r="AM1" s="8"/>
      <c r="AN1" s="9"/>
      <c r="AO1" s="4"/>
      <c r="AP1" s="9"/>
      <c r="AQ1" s="10" t="s">
        <v>0</v>
      </c>
      <c r="AR1" s="11"/>
      <c r="AS1" s="12"/>
      <c r="AT1" s="11"/>
      <c r="AU1" s="13"/>
      <c r="AV1" s="11"/>
      <c r="AW1" s="6"/>
      <c r="AX1" s="6"/>
      <c r="AY1" s="6"/>
      <c r="AZ1" s="6"/>
      <c r="BA1" s="6"/>
      <c r="BB1" s="11"/>
      <c r="BC1" s="6"/>
      <c r="BD1" s="11"/>
      <c r="BE1" s="14"/>
      <c r="BF1" s="11"/>
      <c r="BG1" s="15"/>
      <c r="BH1" s="15"/>
      <c r="BI1" s="15"/>
      <c r="BJ1" s="15"/>
      <c r="BK1" s="15"/>
      <c r="BL1" s="15"/>
      <c r="BM1" s="15"/>
      <c r="BN1" s="15"/>
      <c r="BO1" s="15"/>
      <c r="BP1" s="11"/>
      <c r="BQ1" s="6"/>
      <c r="BR1" s="11"/>
      <c r="BS1" s="6"/>
      <c r="BT1" s="15"/>
      <c r="BU1" s="6"/>
      <c r="BV1" s="15"/>
      <c r="BW1" s="6"/>
      <c r="BX1" s="15"/>
      <c r="BY1" s="6"/>
      <c r="BZ1" s="15"/>
      <c r="CA1" s="6"/>
      <c r="CB1" s="16"/>
      <c r="CC1" s="15"/>
      <c r="CD1" s="17"/>
      <c r="CE1" s="18"/>
      <c r="CF1" s="6"/>
      <c r="CG1" s="19" t="str">
        <f aca="false">A1</f>
        <v> </v>
      </c>
      <c r="CH1" s="6"/>
      <c r="CI1" s="6"/>
      <c r="CJ1" s="6"/>
      <c r="CK1" s="6"/>
      <c r="CN1" s="6"/>
    </row>
    <row r="2" customFormat="false" ht="13.5" hidden="false" customHeight="true" outlineLevel="0" collapsed="false">
      <c r="A2" s="2" t="s">
        <v>1</v>
      </c>
      <c r="B2" s="20"/>
      <c r="C2" s="21"/>
      <c r="D2" s="22"/>
      <c r="E2" s="21"/>
      <c r="F2" s="22"/>
      <c r="G2" s="21"/>
      <c r="H2" s="22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4"/>
      <c r="AN2" s="25"/>
      <c r="AO2" s="21"/>
      <c r="AP2" s="25"/>
      <c r="AQ2" s="26"/>
      <c r="AR2" s="11"/>
      <c r="AS2" s="27"/>
      <c r="AT2" s="11"/>
      <c r="AU2" s="28"/>
      <c r="AV2" s="11"/>
      <c r="AW2" s="23"/>
      <c r="AX2" s="23"/>
      <c r="AY2" s="23"/>
      <c r="AZ2" s="23"/>
      <c r="BA2" s="23"/>
      <c r="BB2" s="11"/>
      <c r="BC2" s="23"/>
      <c r="BD2" s="11"/>
      <c r="BE2" s="14"/>
      <c r="BF2" s="11"/>
      <c r="BG2" s="15"/>
      <c r="BH2" s="15"/>
      <c r="BI2" s="15"/>
      <c r="BJ2" s="15"/>
      <c r="BK2" s="15"/>
      <c r="BL2" s="15"/>
      <c r="BM2" s="15"/>
      <c r="BN2" s="15"/>
      <c r="BO2" s="15"/>
      <c r="BP2" s="11"/>
      <c r="BQ2" s="23"/>
      <c r="BR2" s="11"/>
      <c r="BS2" s="23"/>
      <c r="BT2" s="15"/>
      <c r="BU2" s="23"/>
      <c r="BV2" s="15"/>
      <c r="BW2" s="23"/>
      <c r="BX2" s="15"/>
      <c r="BY2" s="23"/>
      <c r="BZ2" s="15"/>
      <c r="CA2" s="23"/>
      <c r="CB2" s="16"/>
      <c r="CC2" s="15"/>
      <c r="CD2" s="17"/>
      <c r="CE2" s="29"/>
      <c r="CF2" s="6"/>
      <c r="CG2" s="19" t="str">
        <f aca="false">A2</f>
        <v>DAILY POSITION REPORT</v>
      </c>
      <c r="CH2" s="6"/>
      <c r="CI2" s="30"/>
      <c r="CJ2" s="30"/>
      <c r="CK2" s="30"/>
      <c r="CN2" s="6"/>
    </row>
    <row r="3" customFormat="false" ht="14.1" hidden="false" customHeight="true" outlineLevel="0" collapsed="false">
      <c r="A3" s="2" t="s">
        <v>2</v>
      </c>
      <c r="B3" s="31"/>
      <c r="C3" s="32"/>
      <c r="D3" s="33"/>
      <c r="E3" s="32"/>
      <c r="F3" s="34"/>
      <c r="G3" s="32"/>
      <c r="H3" s="3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35"/>
      <c r="AN3" s="36"/>
      <c r="AO3" s="32"/>
      <c r="AP3" s="36"/>
      <c r="AQ3" s="37"/>
      <c r="AR3" s="11"/>
      <c r="AS3" s="30"/>
      <c r="AT3" s="38"/>
      <c r="AU3" s="39"/>
      <c r="AV3" s="11"/>
      <c r="AW3" s="6"/>
      <c r="AX3" s="6"/>
      <c r="AY3" s="6"/>
      <c r="AZ3" s="6"/>
      <c r="BA3" s="6"/>
      <c r="BB3" s="11"/>
      <c r="BC3" s="6"/>
      <c r="BD3" s="11"/>
      <c r="BE3" s="40"/>
      <c r="BF3" s="11"/>
      <c r="BG3" s="6"/>
      <c r="BH3" s="6"/>
      <c r="BI3" s="6"/>
      <c r="BJ3" s="6"/>
      <c r="BK3" s="6"/>
      <c r="BL3" s="6"/>
      <c r="BM3" s="6"/>
      <c r="BN3" s="6"/>
      <c r="BO3" s="6"/>
      <c r="BP3" s="11"/>
      <c r="BQ3" s="6"/>
      <c r="BR3" s="11"/>
      <c r="BS3" s="6"/>
      <c r="BT3" s="6"/>
      <c r="BU3" s="6"/>
      <c r="BV3" s="6"/>
      <c r="BW3" s="6"/>
      <c r="BX3" s="6"/>
      <c r="BY3" s="6"/>
      <c r="BZ3" s="6"/>
      <c r="CA3" s="6"/>
      <c r="CB3" s="13"/>
      <c r="CC3" s="6"/>
      <c r="CD3" s="13"/>
      <c r="CE3" s="41"/>
      <c r="CF3" s="6"/>
      <c r="CG3" s="19" t="s">
        <v>3</v>
      </c>
      <c r="CH3" s="6"/>
      <c r="CI3" s="30"/>
      <c r="CJ3" s="30"/>
      <c r="CK3" s="30"/>
      <c r="CN3" s="6"/>
    </row>
    <row r="4" customFormat="false" ht="16.5" hidden="false" customHeight="false" outlineLevel="0" collapsed="false">
      <c r="A4" s="42" t="n">
        <v>37225</v>
      </c>
      <c r="B4" s="43"/>
      <c r="C4" s="44"/>
      <c r="D4" s="45"/>
      <c r="E4" s="44"/>
      <c r="F4" s="46"/>
      <c r="G4" s="44"/>
      <c r="H4" s="46"/>
      <c r="I4" s="44"/>
      <c r="J4" s="47"/>
      <c r="K4" s="44"/>
      <c r="L4" s="47"/>
      <c r="M4" s="44"/>
      <c r="N4" s="47"/>
      <c r="O4" s="44"/>
      <c r="P4" s="47"/>
      <c r="Q4" s="44"/>
      <c r="R4" s="47"/>
      <c r="S4" s="44"/>
      <c r="T4" s="47"/>
      <c r="U4" s="44"/>
      <c r="V4" s="47"/>
      <c r="W4" s="44"/>
      <c r="X4" s="47"/>
      <c r="Y4" s="44"/>
      <c r="Z4" s="47"/>
      <c r="AA4" s="44"/>
      <c r="AB4" s="47"/>
      <c r="AC4" s="44"/>
      <c r="AD4" s="47"/>
      <c r="AE4" s="44"/>
      <c r="AF4" s="47"/>
      <c r="AG4" s="44"/>
      <c r="AH4" s="47"/>
      <c r="AI4" s="44"/>
      <c r="AJ4" s="47"/>
      <c r="AK4" s="44"/>
      <c r="AL4" s="47"/>
      <c r="AM4" s="48"/>
      <c r="AN4" s="11"/>
      <c r="AO4" s="44"/>
      <c r="AP4" s="11"/>
      <c r="AQ4" s="44" t="s">
        <v>0</v>
      </c>
      <c r="AR4" s="11"/>
      <c r="AS4" s="44"/>
      <c r="AT4" s="11"/>
      <c r="AU4" s="45"/>
      <c r="AV4" s="11"/>
      <c r="AW4" s="47"/>
      <c r="AX4" s="47"/>
      <c r="AY4" s="47"/>
      <c r="AZ4" s="47"/>
      <c r="BA4" s="47"/>
      <c r="BB4" s="11"/>
      <c r="BC4" s="44"/>
      <c r="BD4" s="11"/>
      <c r="BE4" s="44"/>
      <c r="BF4" s="11"/>
      <c r="BG4" s="49"/>
      <c r="BH4" s="50"/>
      <c r="BI4" s="49"/>
      <c r="BJ4" s="50"/>
      <c r="BK4" s="49"/>
      <c r="BL4" s="50"/>
      <c r="BM4" s="50"/>
      <c r="BN4" s="50"/>
      <c r="BO4" s="50"/>
      <c r="BP4" s="11"/>
      <c r="BQ4" s="44"/>
      <c r="BR4" s="11"/>
      <c r="BS4" s="47"/>
      <c r="BT4" s="49"/>
      <c r="BU4" s="47"/>
      <c r="BV4" s="49"/>
      <c r="BW4" s="47"/>
      <c r="BX4" s="49"/>
      <c r="BY4" s="47"/>
      <c r="BZ4" s="49"/>
      <c r="CA4" s="47"/>
      <c r="CB4" s="51"/>
      <c r="CC4" s="49"/>
      <c r="CD4" s="13"/>
      <c r="CE4" s="6"/>
      <c r="CF4" s="6"/>
      <c r="CG4" s="52" t="n">
        <f aca="false">A4</f>
        <v>37225</v>
      </c>
      <c r="CH4" s="6"/>
      <c r="CI4" s="30"/>
      <c r="CJ4" s="30"/>
      <c r="CK4" s="6"/>
      <c r="CN4" s="6"/>
    </row>
    <row r="5" customFormat="false" ht="46.5" hidden="false" customHeight="true" outlineLevel="0" collapsed="false">
      <c r="A5" s="15"/>
      <c r="B5" s="43"/>
      <c r="C5" s="53"/>
      <c r="D5" s="43"/>
      <c r="E5" s="53"/>
      <c r="F5" s="43"/>
      <c r="G5" s="18"/>
      <c r="H5" s="18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5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56"/>
      <c r="BC5" s="53"/>
      <c r="BD5" s="56"/>
      <c r="BE5" s="18"/>
      <c r="BF5" s="38"/>
      <c r="BG5" s="18"/>
      <c r="BH5" s="18"/>
      <c r="BI5" s="18"/>
      <c r="BJ5" s="18"/>
      <c r="BK5" s="18"/>
      <c r="BL5" s="18"/>
      <c r="BM5" s="18"/>
      <c r="BN5" s="18"/>
      <c r="BO5" s="18"/>
      <c r="BP5" s="38"/>
      <c r="BQ5" s="57"/>
      <c r="BR5" s="38"/>
      <c r="BS5" s="18"/>
      <c r="BT5" s="18"/>
      <c r="BU5" s="18"/>
      <c r="BV5" s="18"/>
      <c r="BW5" s="18"/>
      <c r="BX5" s="18"/>
      <c r="BY5" s="18"/>
      <c r="BZ5" s="18"/>
      <c r="CA5" s="18"/>
      <c r="CB5" s="58"/>
      <c r="CC5" s="18"/>
      <c r="CD5" s="58"/>
      <c r="CE5" s="18"/>
      <c r="CF5" s="18"/>
      <c r="CG5" s="15"/>
      <c r="CH5" s="18"/>
      <c r="CI5" s="18"/>
      <c r="CJ5" s="18"/>
      <c r="CK5" s="18"/>
      <c r="CL5" s="59"/>
      <c r="CM5" s="59"/>
      <c r="CN5" s="18"/>
    </row>
    <row r="6" customFormat="false" ht="13.5" hidden="false" customHeight="true" outlineLevel="0" collapsed="false">
      <c r="A6" s="15"/>
      <c r="B6" s="43"/>
      <c r="C6" s="60"/>
      <c r="D6" s="17"/>
      <c r="E6" s="60"/>
      <c r="F6" s="17"/>
      <c r="G6" s="18"/>
      <c r="H6" s="18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2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38"/>
      <c r="BC6" s="60"/>
      <c r="BD6" s="38"/>
      <c r="BE6" s="18"/>
      <c r="BF6" s="38"/>
      <c r="BG6" s="18"/>
      <c r="BH6" s="18"/>
      <c r="BI6" s="18"/>
      <c r="BJ6" s="18"/>
      <c r="BK6" s="18"/>
      <c r="BL6" s="18"/>
      <c r="BM6" s="18"/>
      <c r="BN6" s="18"/>
      <c r="BO6" s="18"/>
      <c r="BP6" s="38"/>
      <c r="BQ6" s="57"/>
      <c r="BR6" s="38"/>
      <c r="BS6" s="18"/>
      <c r="BT6" s="18"/>
      <c r="BU6" s="18"/>
      <c r="BV6" s="18"/>
      <c r="BW6" s="18"/>
      <c r="BX6" s="18"/>
      <c r="BY6" s="18"/>
      <c r="BZ6" s="18"/>
      <c r="CA6" s="18"/>
      <c r="CB6" s="58"/>
      <c r="CC6" s="18"/>
      <c r="CD6" s="58"/>
      <c r="CE6" s="18"/>
      <c r="CF6" s="18"/>
      <c r="CG6" s="15"/>
      <c r="CH6" s="18"/>
      <c r="CI6" s="18"/>
      <c r="CJ6" s="18"/>
      <c r="CK6" s="18"/>
      <c r="CL6" s="59"/>
      <c r="CM6" s="59"/>
      <c r="CN6" s="18"/>
    </row>
    <row r="7" customFormat="false" ht="15.75" hidden="false" customHeight="false" outlineLevel="0" collapsed="false">
      <c r="A7" s="63" t="s">
        <v>4</v>
      </c>
      <c r="B7" s="43"/>
      <c r="C7" s="64"/>
      <c r="D7" s="17"/>
      <c r="E7" s="64"/>
      <c r="F7" s="17"/>
      <c r="G7" s="65"/>
      <c r="H7" s="18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18"/>
      <c r="AO7" s="65"/>
      <c r="AP7" s="18"/>
      <c r="AQ7" s="65"/>
      <c r="AR7" s="18"/>
      <c r="AS7" s="65"/>
      <c r="AT7" s="18"/>
      <c r="AU7" s="65"/>
      <c r="AV7" s="18"/>
      <c r="AW7" s="65"/>
      <c r="AX7" s="65"/>
      <c r="AY7" s="65"/>
      <c r="AZ7" s="65"/>
      <c r="BA7" s="65"/>
      <c r="BB7" s="18"/>
      <c r="BC7" s="57"/>
      <c r="BD7" s="18"/>
      <c r="BE7" s="18"/>
      <c r="BF7" s="38"/>
      <c r="BG7" s="18"/>
      <c r="BH7" s="18"/>
      <c r="BI7" s="18"/>
      <c r="BJ7" s="18"/>
      <c r="BK7" s="18"/>
      <c r="BL7" s="18"/>
      <c r="BM7" s="18"/>
      <c r="BN7" s="18"/>
      <c r="BO7" s="18"/>
      <c r="BP7" s="38"/>
      <c r="BQ7" s="57"/>
      <c r="BR7" s="38"/>
      <c r="BS7" s="66"/>
      <c r="BT7" s="18"/>
      <c r="BU7" s="66"/>
      <c r="BV7" s="18"/>
      <c r="BW7" s="66"/>
      <c r="BX7" s="18"/>
      <c r="BY7" s="66"/>
      <c r="BZ7" s="18"/>
      <c r="CA7" s="66"/>
      <c r="CB7" s="58"/>
      <c r="CC7" s="18"/>
      <c r="CD7" s="38"/>
      <c r="CE7" s="18"/>
      <c r="CF7" s="18"/>
      <c r="CG7" s="15"/>
      <c r="CH7" s="18"/>
      <c r="CI7" s="18"/>
      <c r="CJ7" s="18"/>
      <c r="CK7" s="18"/>
      <c r="CL7" s="59"/>
      <c r="CM7" s="59"/>
      <c r="CN7" s="18"/>
    </row>
    <row r="8" customFormat="false" ht="16.5" hidden="false" customHeight="false" outlineLevel="0" collapsed="false">
      <c r="A8" s="15"/>
      <c r="B8" s="43"/>
      <c r="C8" s="18"/>
      <c r="D8" s="17"/>
      <c r="E8" s="18"/>
      <c r="F8" s="17"/>
      <c r="G8" s="18"/>
      <c r="H8" s="17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67"/>
      <c r="AN8" s="38"/>
      <c r="AO8" s="60"/>
      <c r="AP8" s="38"/>
      <c r="AQ8" s="60"/>
      <c r="AR8" s="38"/>
      <c r="AS8" s="60"/>
      <c r="AT8" s="38"/>
      <c r="AU8" s="57"/>
      <c r="AV8" s="38"/>
      <c r="AW8" s="60"/>
      <c r="AX8" s="60"/>
      <c r="AY8" s="60"/>
      <c r="AZ8" s="60"/>
      <c r="BA8" s="60"/>
      <c r="BB8" s="38"/>
      <c r="BC8" s="60"/>
      <c r="BD8" s="38"/>
      <c r="BE8" s="57"/>
      <c r="BF8" s="38"/>
      <c r="BG8" s="57"/>
      <c r="BH8" s="57"/>
      <c r="BI8" s="57"/>
      <c r="BJ8" s="57"/>
      <c r="BK8" s="57"/>
      <c r="BL8" s="57"/>
      <c r="BM8" s="57"/>
      <c r="BN8" s="57"/>
      <c r="BO8" s="57"/>
      <c r="BP8" s="38"/>
      <c r="BQ8" s="18"/>
      <c r="BR8" s="38"/>
      <c r="BS8" s="60"/>
      <c r="BT8" s="57"/>
      <c r="BU8" s="60"/>
      <c r="BV8" s="57"/>
      <c r="BW8" s="60"/>
      <c r="BX8" s="57"/>
      <c r="BY8" s="60"/>
      <c r="BZ8" s="57"/>
      <c r="CA8" s="60"/>
      <c r="CB8" s="58"/>
      <c r="CC8" s="18"/>
      <c r="CD8" s="58"/>
      <c r="CE8" s="18"/>
      <c r="CF8" s="18"/>
      <c r="CG8" s="15"/>
      <c r="CH8" s="18"/>
      <c r="CI8" s="57"/>
      <c r="CJ8" s="57"/>
      <c r="CK8" s="57"/>
      <c r="CL8" s="38"/>
      <c r="CM8" s="38"/>
      <c r="CN8" s="18"/>
    </row>
    <row r="9" customFormat="false" ht="16.5" hidden="false" customHeight="false" outlineLevel="0" collapsed="false">
      <c r="A9" s="15"/>
      <c r="B9" s="43"/>
      <c r="C9" s="18"/>
      <c r="D9" s="17"/>
      <c r="E9" s="38"/>
      <c r="F9" s="17"/>
      <c r="G9" s="18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67"/>
      <c r="AN9" s="38"/>
      <c r="AO9" s="68"/>
      <c r="AP9" s="38"/>
      <c r="AQ9" s="18"/>
      <c r="AR9" s="18"/>
      <c r="AS9" s="69" t="s">
        <v>5</v>
      </c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57"/>
      <c r="BF9" s="38"/>
      <c r="BG9" s="70"/>
      <c r="BH9" s="70"/>
      <c r="BI9" s="70"/>
      <c r="BJ9" s="70"/>
      <c r="BK9" s="70"/>
      <c r="BL9" s="70"/>
      <c r="BM9" s="70"/>
      <c r="BN9" s="70"/>
      <c r="BO9" s="70"/>
      <c r="BP9" s="18"/>
      <c r="BQ9" s="18"/>
      <c r="BR9" s="18"/>
      <c r="BS9" s="18"/>
      <c r="BT9" s="70"/>
      <c r="BU9" s="18"/>
      <c r="BV9" s="70"/>
      <c r="BW9" s="18"/>
      <c r="BX9" s="70"/>
      <c r="BY9" s="18"/>
      <c r="BZ9" s="70"/>
      <c r="CA9" s="18"/>
      <c r="CB9" s="18"/>
      <c r="CC9" s="18"/>
      <c r="CD9" s="58"/>
      <c r="CE9" s="18"/>
      <c r="CF9" s="18"/>
      <c r="CG9" s="15"/>
      <c r="CH9" s="18"/>
      <c r="CI9" s="57"/>
      <c r="CJ9" s="57"/>
      <c r="CK9" s="57"/>
      <c r="CL9" s="38"/>
      <c r="CM9" s="38"/>
      <c r="CN9" s="18"/>
    </row>
    <row r="10" customFormat="false" ht="16.5" hidden="false" customHeight="false" outlineLevel="0" collapsed="false">
      <c r="A10" s="15"/>
      <c r="B10" s="43"/>
      <c r="C10" s="71"/>
      <c r="D10" s="58"/>
      <c r="E10" s="71"/>
      <c r="F10" s="58"/>
      <c r="G10" s="18"/>
      <c r="H10" s="72" t="n">
        <f aca="false">dpr_date</f>
        <v>37225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3"/>
      <c r="AN10" s="38" t="n">
        <f aca="false">dpr_date</f>
        <v>37225</v>
      </c>
      <c r="AO10" s="18"/>
      <c r="AP10" s="38"/>
      <c r="AQ10" s="71"/>
      <c r="AR10" s="38"/>
      <c r="AS10" s="71"/>
      <c r="AT10" s="38"/>
      <c r="AU10" s="71"/>
      <c r="AV10" s="38"/>
      <c r="AW10" s="61"/>
      <c r="AX10" s="61"/>
      <c r="AY10" s="61"/>
      <c r="AZ10" s="61"/>
      <c r="BA10" s="61"/>
      <c r="BB10" s="38"/>
      <c r="BC10" s="71"/>
      <c r="BD10" s="38"/>
      <c r="BE10" s="18"/>
      <c r="BF10" s="38"/>
      <c r="BG10" s="18"/>
      <c r="BH10" s="18"/>
      <c r="BI10" s="18"/>
      <c r="BJ10" s="18"/>
      <c r="BK10" s="18"/>
      <c r="BL10" s="18"/>
      <c r="BM10" s="18"/>
      <c r="BN10" s="18"/>
      <c r="BO10" s="18"/>
      <c r="BP10" s="38"/>
      <c r="BQ10" s="57"/>
      <c r="BR10" s="38"/>
      <c r="BS10" s="61"/>
      <c r="BT10" s="18"/>
      <c r="BU10" s="61"/>
      <c r="BV10" s="18"/>
      <c r="BW10" s="61"/>
      <c r="BX10" s="18"/>
      <c r="BY10" s="61"/>
      <c r="BZ10" s="18"/>
      <c r="CA10" s="61"/>
      <c r="CB10" s="58"/>
      <c r="CC10" s="18"/>
      <c r="CD10" s="58"/>
      <c r="CE10" s="18"/>
      <c r="CF10" s="18"/>
      <c r="CG10" s="15"/>
      <c r="CH10" s="18"/>
      <c r="CI10" s="18"/>
      <c r="CJ10" s="18"/>
      <c r="CK10" s="18"/>
      <c r="CL10" s="38"/>
      <c r="CM10" s="38"/>
      <c r="CN10" s="18"/>
    </row>
    <row r="11" customFormat="false" ht="15.75" hidden="false" customHeight="false" outlineLevel="0" collapsed="false">
      <c r="A11" s="15"/>
      <c r="B11" s="43"/>
      <c r="C11" s="74"/>
      <c r="D11" s="58"/>
      <c r="E11" s="74"/>
      <c r="F11" s="58"/>
      <c r="G11" s="75" t="s">
        <v>6</v>
      </c>
      <c r="H11" s="43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7"/>
      <c r="AN11" s="38"/>
      <c r="AO11" s="78" t="s">
        <v>7</v>
      </c>
      <c r="AP11" s="79"/>
      <c r="AQ11" s="78"/>
      <c r="AR11" s="79"/>
      <c r="AS11" s="78"/>
      <c r="AT11" s="80"/>
      <c r="AU11" s="81"/>
      <c r="AV11" s="82"/>
      <c r="AW11" s="83"/>
      <c r="AX11" s="83"/>
      <c r="AY11" s="83"/>
      <c r="AZ11" s="83"/>
      <c r="BA11" s="83"/>
      <c r="BB11" s="38"/>
      <c r="BC11" s="76"/>
      <c r="BD11" s="38"/>
      <c r="BE11" s="70"/>
      <c r="BF11" s="38"/>
      <c r="BG11" s="18"/>
      <c r="BH11" s="18"/>
      <c r="BI11" s="18"/>
      <c r="BJ11" s="18"/>
      <c r="BK11" s="18"/>
      <c r="BL11" s="18"/>
      <c r="BM11" s="18"/>
      <c r="BN11" s="18"/>
      <c r="BO11" s="18"/>
      <c r="BP11" s="38"/>
      <c r="BQ11" s="57"/>
      <c r="BR11" s="38"/>
      <c r="BS11" s="83"/>
      <c r="BT11" s="18"/>
      <c r="BU11" s="83"/>
      <c r="BV11" s="18"/>
      <c r="BW11" s="83"/>
      <c r="BX11" s="18"/>
      <c r="BY11" s="83"/>
      <c r="BZ11" s="18"/>
      <c r="CA11" s="83"/>
      <c r="CB11" s="17"/>
      <c r="CC11" s="18"/>
      <c r="CD11" s="58"/>
      <c r="CE11" s="18"/>
      <c r="CF11" s="18"/>
      <c r="CG11" s="15"/>
      <c r="CH11" s="18"/>
      <c r="CI11" s="70"/>
      <c r="CJ11" s="70"/>
      <c r="CK11" s="84"/>
      <c r="CL11" s="38"/>
      <c r="CM11" s="38"/>
      <c r="CN11" s="18"/>
    </row>
    <row r="12" customFormat="false" ht="14.1" hidden="false" customHeight="true" outlineLevel="0" collapsed="false">
      <c r="A12" s="16"/>
      <c r="B12" s="43"/>
      <c r="C12" s="18"/>
      <c r="D12" s="58"/>
      <c r="E12" s="18"/>
      <c r="F12" s="58"/>
      <c r="G12" s="85" t="s">
        <v>8</v>
      </c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67"/>
      <c r="AN12" s="38"/>
      <c r="AO12" s="86" t="s">
        <v>9</v>
      </c>
      <c r="AP12" s="79"/>
      <c r="AQ12" s="86"/>
      <c r="AR12" s="79"/>
      <c r="AS12" s="87"/>
      <c r="AT12" s="80"/>
      <c r="AU12" s="88"/>
      <c r="AV12" s="82"/>
      <c r="AW12" s="88"/>
      <c r="AX12" s="88"/>
      <c r="AY12" s="88"/>
      <c r="AZ12" s="88"/>
      <c r="BA12" s="88"/>
      <c r="BB12" s="38"/>
      <c r="BC12" s="18"/>
      <c r="BD12" s="38"/>
      <c r="BE12" s="18"/>
      <c r="BF12" s="38"/>
      <c r="BG12" s="18"/>
      <c r="BH12" s="18"/>
      <c r="BI12" s="18"/>
      <c r="BJ12" s="18"/>
      <c r="BK12" s="18"/>
      <c r="BL12" s="18"/>
      <c r="BM12" s="18"/>
      <c r="BN12" s="18"/>
      <c r="BO12" s="18"/>
      <c r="BP12" s="38"/>
      <c r="BQ12" s="18"/>
      <c r="BR12" s="38"/>
      <c r="BS12" s="88"/>
      <c r="BT12" s="18"/>
      <c r="BU12" s="88"/>
      <c r="BV12" s="18"/>
      <c r="BW12" s="88"/>
      <c r="BX12" s="18"/>
      <c r="BY12" s="88"/>
      <c r="BZ12" s="18"/>
      <c r="CA12" s="88"/>
      <c r="CB12" s="58"/>
      <c r="CC12" s="18"/>
      <c r="CD12" s="58"/>
      <c r="CE12" s="18"/>
      <c r="CF12" s="18"/>
      <c r="CG12" s="15"/>
      <c r="CH12" s="18"/>
      <c r="CI12" s="57"/>
      <c r="CJ12" s="18"/>
      <c r="CK12" s="57"/>
      <c r="CL12" s="38"/>
      <c r="CM12" s="38"/>
      <c r="CN12" s="18"/>
    </row>
    <row r="13" customFormat="false" ht="14.1" hidden="false" customHeight="true" outlineLevel="0" collapsed="false">
      <c r="A13" s="15"/>
      <c r="B13" s="43"/>
      <c r="C13" s="74"/>
      <c r="D13" s="58"/>
      <c r="E13" s="74"/>
      <c r="F13" s="58"/>
      <c r="G13" s="89" t="n">
        <v>37087</v>
      </c>
      <c r="H13" s="38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7"/>
      <c r="AN13" s="38"/>
      <c r="AO13" s="86" t="s">
        <v>10</v>
      </c>
      <c r="AP13" s="79"/>
      <c r="AQ13" s="86"/>
      <c r="AR13" s="79"/>
      <c r="AS13" s="86"/>
      <c r="AT13" s="80"/>
      <c r="AU13" s="88"/>
      <c r="AV13" s="82"/>
      <c r="AW13" s="88"/>
      <c r="AX13" s="88"/>
      <c r="AY13" s="88"/>
      <c r="AZ13" s="88"/>
      <c r="BA13" s="88"/>
      <c r="BB13" s="38"/>
      <c r="BC13" s="71"/>
      <c r="BD13" s="38"/>
      <c r="BE13" s="84"/>
      <c r="BF13" s="38"/>
      <c r="BG13" s="57"/>
      <c r="BH13" s="57"/>
      <c r="BI13" s="57"/>
      <c r="BJ13" s="57"/>
      <c r="BK13" s="57"/>
      <c r="BL13" s="57"/>
      <c r="BM13" s="57"/>
      <c r="BN13" s="57"/>
      <c r="BO13" s="57"/>
      <c r="BP13" s="38"/>
      <c r="BQ13" s="57"/>
      <c r="BR13" s="38"/>
      <c r="BS13" s="88"/>
      <c r="BT13" s="57"/>
      <c r="BU13" s="88"/>
      <c r="BV13" s="57"/>
      <c r="BW13" s="88"/>
      <c r="BX13" s="57"/>
      <c r="BY13" s="88"/>
      <c r="BZ13" s="57"/>
      <c r="CA13" s="88"/>
      <c r="CB13" s="17"/>
      <c r="CC13" s="18"/>
      <c r="CD13" s="58"/>
      <c r="CE13" s="57"/>
      <c r="CF13" s="38"/>
      <c r="CG13" s="15"/>
      <c r="CH13" s="18"/>
      <c r="CI13" s="57"/>
      <c r="CJ13" s="84"/>
      <c r="CK13" s="57"/>
      <c r="CL13" s="90"/>
      <c r="CM13" s="90"/>
      <c r="CN13" s="57"/>
      <c r="CO13" s="57"/>
      <c r="CP13" s="57"/>
      <c r="CQ13" s="57"/>
    </row>
    <row r="14" customFormat="false" ht="14.1" hidden="false" customHeight="true" outlineLevel="0" collapsed="false">
      <c r="A14" s="91"/>
      <c r="B14" s="43"/>
      <c r="C14" s="74"/>
      <c r="D14" s="58"/>
      <c r="E14" s="74"/>
      <c r="F14" s="58"/>
      <c r="G14" s="18"/>
      <c r="H14" s="18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7"/>
      <c r="AN14" s="18"/>
      <c r="AO14" s="18"/>
      <c r="AP14" s="38"/>
      <c r="AQ14" s="74"/>
      <c r="AR14" s="38"/>
      <c r="AS14" s="74"/>
      <c r="AT14" s="38"/>
      <c r="AU14" s="74"/>
      <c r="AV14" s="38"/>
      <c r="AW14" s="74"/>
      <c r="AX14" s="74"/>
      <c r="AY14" s="74"/>
      <c r="AZ14" s="74"/>
      <c r="BA14" s="74"/>
      <c r="BB14" s="38"/>
      <c r="BC14" s="71"/>
      <c r="BD14" s="38"/>
      <c r="BE14" s="84"/>
      <c r="BF14" s="38"/>
      <c r="BG14" s="57"/>
      <c r="BH14" s="57"/>
      <c r="BI14" s="57"/>
      <c r="BJ14" s="57"/>
      <c r="BK14" s="57"/>
      <c r="BL14" s="57"/>
      <c r="BM14" s="57"/>
      <c r="BN14" s="57"/>
      <c r="BO14" s="57"/>
      <c r="BP14" s="38"/>
      <c r="BQ14" s="57"/>
      <c r="BR14" s="38"/>
      <c r="BS14" s="74"/>
      <c r="BT14" s="57"/>
      <c r="BU14" s="74"/>
      <c r="BV14" s="57"/>
      <c r="BW14" s="74"/>
      <c r="BX14" s="57"/>
      <c r="BY14" s="74"/>
      <c r="BZ14" s="57"/>
      <c r="CA14" s="74"/>
      <c r="CB14" s="17"/>
      <c r="CC14" s="18"/>
      <c r="CD14" s="58"/>
      <c r="CE14" s="57"/>
      <c r="CF14" s="18"/>
      <c r="CG14" s="15"/>
      <c r="CH14" s="18"/>
      <c r="CI14" s="57"/>
      <c r="CJ14" s="84"/>
      <c r="CK14" s="57"/>
      <c r="CL14" s="90"/>
      <c r="CM14" s="90"/>
      <c r="CN14" s="57"/>
      <c r="CO14" s="57"/>
      <c r="CP14" s="57"/>
      <c r="CQ14" s="57"/>
    </row>
    <row r="15" customFormat="false" ht="16.5" hidden="false" customHeight="false" outlineLevel="0" collapsed="false">
      <c r="A15" s="15"/>
      <c r="B15" s="43"/>
      <c r="C15" s="74"/>
      <c r="D15" s="58"/>
      <c r="E15" s="74"/>
      <c r="F15" s="58"/>
      <c r="G15" s="93" t="n">
        <f aca="false">dpr_date</f>
        <v>37225</v>
      </c>
      <c r="H15" s="58"/>
      <c r="I15" s="92" t="s">
        <v>11</v>
      </c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7"/>
      <c r="AN15" s="38"/>
      <c r="AO15" s="87" t="s">
        <v>12</v>
      </c>
      <c r="AP15" s="38"/>
      <c r="AQ15" s="74"/>
      <c r="AR15" s="38"/>
      <c r="AS15" s="74"/>
      <c r="AT15" s="38"/>
      <c r="AU15" s="74"/>
      <c r="AV15" s="38"/>
      <c r="AW15" s="74"/>
      <c r="AX15" s="74"/>
      <c r="AY15" s="74"/>
      <c r="AZ15" s="74"/>
      <c r="BA15" s="74"/>
      <c r="BB15" s="38"/>
      <c r="BC15" s="76"/>
      <c r="BD15" s="38"/>
      <c r="BE15" s="70"/>
      <c r="BF15" s="38"/>
      <c r="BG15" s="57"/>
      <c r="BH15" s="57"/>
      <c r="BI15" s="57"/>
      <c r="BJ15" s="57"/>
      <c r="BK15" s="57"/>
      <c r="BL15" s="57"/>
      <c r="BM15" s="57"/>
      <c r="BN15" s="57"/>
      <c r="BO15" s="57"/>
      <c r="BP15" s="38"/>
      <c r="BQ15" s="57"/>
      <c r="BR15" s="38"/>
      <c r="BS15" s="74"/>
      <c r="BT15" s="57"/>
      <c r="BU15" s="74"/>
      <c r="BV15" s="57"/>
      <c r="BW15" s="74"/>
      <c r="BX15" s="57"/>
      <c r="BY15" s="74"/>
      <c r="BZ15" s="57"/>
      <c r="CA15" s="74"/>
      <c r="CB15" s="17"/>
      <c r="CC15" s="18"/>
      <c r="CD15" s="58"/>
      <c r="CE15" s="57"/>
      <c r="CF15" s="18"/>
      <c r="CG15" s="15"/>
      <c r="CH15" s="18"/>
      <c r="CI15" s="70"/>
      <c r="CJ15" s="70"/>
      <c r="CK15" s="70"/>
      <c r="CL15" s="94"/>
      <c r="CM15" s="94"/>
      <c r="CN15" s="57"/>
      <c r="CO15" s="57"/>
      <c r="CP15" s="57"/>
      <c r="CQ15" s="57"/>
    </row>
    <row r="16" customFormat="false" ht="16.5" hidden="false" customHeight="false" outlineLevel="0" collapsed="false">
      <c r="A16" s="18"/>
      <c r="B16" s="43"/>
      <c r="C16" s="74"/>
      <c r="D16" s="58"/>
      <c r="E16" s="74"/>
      <c r="F16" s="58"/>
      <c r="G16" s="93" t="n">
        <f aca="false">dpr_date-1</f>
        <v>37224</v>
      </c>
      <c r="H16" s="58"/>
      <c r="I16" s="95" t="s">
        <v>13</v>
      </c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7"/>
      <c r="AN16" s="38"/>
      <c r="AO16" s="87" t="s">
        <v>13</v>
      </c>
      <c r="AP16" s="38"/>
      <c r="AQ16" s="74"/>
      <c r="AR16" s="38"/>
      <c r="AS16" s="74"/>
      <c r="AT16" s="38"/>
      <c r="AU16" s="96"/>
      <c r="AV16" s="38"/>
      <c r="AW16" s="74"/>
      <c r="AX16" s="74"/>
      <c r="AY16" s="74"/>
      <c r="AZ16" s="74"/>
      <c r="BA16" s="74"/>
      <c r="BB16" s="38"/>
      <c r="BC16" s="57"/>
      <c r="BD16" s="38"/>
      <c r="BE16" s="84"/>
      <c r="BF16" s="38"/>
      <c r="BG16" s="57"/>
      <c r="BH16" s="57"/>
      <c r="BI16" s="57"/>
      <c r="BJ16" s="57"/>
      <c r="BK16" s="57"/>
      <c r="BL16" s="57"/>
      <c r="BM16" s="57"/>
      <c r="BN16" s="57"/>
      <c r="BO16" s="57"/>
      <c r="BP16" s="38"/>
      <c r="BQ16" s="57"/>
      <c r="BR16" s="38"/>
      <c r="BS16" s="74"/>
      <c r="BT16" s="57"/>
      <c r="BU16" s="74"/>
      <c r="BV16" s="57"/>
      <c r="BW16" s="74"/>
      <c r="BX16" s="57"/>
      <c r="BY16" s="74"/>
      <c r="BZ16" s="57"/>
      <c r="CA16" s="74"/>
      <c r="CB16" s="17"/>
      <c r="CC16" s="18"/>
      <c r="CD16" s="58"/>
      <c r="CE16" s="57"/>
      <c r="CF16" s="18"/>
      <c r="CG16" s="18"/>
      <c r="CH16" s="18"/>
      <c r="CI16" s="84"/>
      <c r="CJ16" s="84"/>
      <c r="CK16" s="84"/>
      <c r="CL16" s="94"/>
      <c r="CM16" s="94"/>
      <c r="CN16" s="57"/>
      <c r="CO16" s="57"/>
      <c r="CP16" s="57"/>
      <c r="CQ16" s="57"/>
    </row>
    <row r="17" customFormat="false" ht="16.5" hidden="false" customHeight="false" outlineLevel="0" collapsed="false">
      <c r="A17" s="15"/>
      <c r="B17" s="43"/>
      <c r="C17" s="74"/>
      <c r="D17" s="17"/>
      <c r="E17" s="74"/>
      <c r="F17" s="17"/>
      <c r="G17" s="97" t="n">
        <f aca="false">dpr_date</f>
        <v>37225</v>
      </c>
      <c r="H17" s="58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7"/>
      <c r="AN17" s="38"/>
      <c r="AO17" s="87" t="s">
        <v>14</v>
      </c>
      <c r="AP17" s="38"/>
      <c r="AQ17" s="74"/>
      <c r="AR17" s="38"/>
      <c r="AS17" s="74"/>
      <c r="AT17" s="38"/>
      <c r="AU17" s="74"/>
      <c r="AV17" s="38"/>
      <c r="AW17" s="74"/>
      <c r="AX17" s="74"/>
      <c r="AY17" s="74"/>
      <c r="AZ17" s="74"/>
      <c r="BA17" s="74"/>
      <c r="BB17" s="38"/>
      <c r="BC17" s="57"/>
      <c r="BD17" s="38"/>
      <c r="BE17" s="84"/>
      <c r="BF17" s="38"/>
      <c r="BG17" s="57"/>
      <c r="BH17" s="57"/>
      <c r="BI17" s="57"/>
      <c r="BJ17" s="57"/>
      <c r="BK17" s="57"/>
      <c r="BL17" s="57"/>
      <c r="BM17" s="57"/>
      <c r="BN17" s="57"/>
      <c r="BO17" s="57"/>
      <c r="BP17" s="38"/>
      <c r="BQ17" s="57"/>
      <c r="BR17" s="38"/>
      <c r="BS17" s="74"/>
      <c r="BT17" s="57"/>
      <c r="BU17" s="74"/>
      <c r="BV17" s="57"/>
      <c r="BW17" s="74"/>
      <c r="BX17" s="57"/>
      <c r="BY17" s="74"/>
      <c r="BZ17" s="57"/>
      <c r="CA17" s="74"/>
      <c r="CB17" s="17"/>
      <c r="CC17" s="18"/>
      <c r="CD17" s="58"/>
      <c r="CE17" s="57"/>
      <c r="CF17" s="18"/>
      <c r="CG17" s="15"/>
      <c r="CH17" s="18"/>
      <c r="CI17" s="84"/>
      <c r="CJ17" s="84"/>
      <c r="CK17" s="84"/>
      <c r="CL17" s="94"/>
      <c r="CM17" s="94"/>
      <c r="CN17" s="57"/>
      <c r="CO17" s="57"/>
      <c r="CP17" s="57"/>
      <c r="CQ17" s="57"/>
    </row>
    <row r="18" customFormat="false" ht="15.75" hidden="false" customHeight="false" outlineLevel="0" collapsed="false">
      <c r="A18" s="15"/>
      <c r="B18" s="43"/>
      <c r="C18" s="74"/>
      <c r="D18" s="17"/>
      <c r="E18" s="74"/>
      <c r="F18" s="17"/>
      <c r="G18" s="98"/>
      <c r="H18" s="58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38"/>
      <c r="AO18" s="99"/>
      <c r="AP18" s="38"/>
      <c r="AQ18" s="74"/>
      <c r="AR18" s="38"/>
      <c r="AS18" s="74"/>
      <c r="AT18" s="38"/>
      <c r="AU18" s="74"/>
      <c r="AV18" s="38"/>
      <c r="AW18" s="74"/>
      <c r="AX18" s="74"/>
      <c r="AY18" s="74"/>
      <c r="AZ18" s="74"/>
      <c r="BA18" s="74"/>
      <c r="BB18" s="38"/>
      <c r="BC18" s="57"/>
      <c r="BD18" s="38"/>
      <c r="BE18" s="84"/>
      <c r="BF18" s="38"/>
      <c r="BG18" s="57"/>
      <c r="BH18" s="57"/>
      <c r="BI18" s="57"/>
      <c r="BJ18" s="57"/>
      <c r="BK18" s="57"/>
      <c r="BL18" s="57"/>
      <c r="BM18" s="57"/>
      <c r="BN18" s="57"/>
      <c r="BO18" s="57"/>
      <c r="BP18" s="38"/>
      <c r="BQ18" s="57"/>
      <c r="BR18" s="38"/>
      <c r="BS18" s="74"/>
      <c r="BT18" s="57"/>
      <c r="BU18" s="74"/>
      <c r="BV18" s="57"/>
      <c r="BW18" s="74"/>
      <c r="BX18" s="57"/>
      <c r="BY18" s="74"/>
      <c r="BZ18" s="57"/>
      <c r="CA18" s="74"/>
      <c r="CB18" s="17"/>
      <c r="CC18" s="18"/>
      <c r="CD18" s="58"/>
      <c r="CE18" s="57"/>
      <c r="CF18" s="18"/>
      <c r="CG18" s="15"/>
      <c r="CH18" s="18"/>
      <c r="CI18" s="84"/>
      <c r="CJ18" s="84"/>
      <c r="CK18" s="84"/>
      <c r="CL18" s="94"/>
      <c r="CM18" s="94"/>
      <c r="CN18" s="57"/>
      <c r="CO18" s="57"/>
      <c r="CP18" s="57"/>
      <c r="CQ18" s="57"/>
    </row>
    <row r="19" customFormat="false" ht="15.75" hidden="false" customHeight="false" outlineLevel="0" collapsed="false">
      <c r="A19" s="15"/>
      <c r="B19" s="43"/>
      <c r="C19" s="100" t="s">
        <v>15</v>
      </c>
      <c r="D19" s="101"/>
      <c r="E19" s="100"/>
      <c r="F19" s="102"/>
      <c r="G19" s="100"/>
      <c r="H19" s="102"/>
      <c r="I19" s="100"/>
      <c r="J19" s="103"/>
      <c r="K19" s="100"/>
      <c r="L19" s="103"/>
      <c r="M19" s="100"/>
      <c r="N19" s="103"/>
      <c r="O19" s="100"/>
      <c r="P19" s="103"/>
      <c r="Q19" s="100"/>
      <c r="R19" s="103"/>
      <c r="S19" s="100"/>
      <c r="T19" s="103"/>
      <c r="U19" s="100"/>
      <c r="V19" s="103"/>
      <c r="W19" s="100"/>
      <c r="X19" s="103"/>
      <c r="Y19" s="100"/>
      <c r="Z19" s="103"/>
      <c r="AA19" s="100"/>
      <c r="AB19" s="103"/>
      <c r="AC19" s="100"/>
      <c r="AD19" s="103"/>
      <c r="AE19" s="100"/>
      <c r="AF19" s="103"/>
      <c r="AG19" s="100"/>
      <c r="AH19" s="103"/>
      <c r="AI19" s="100"/>
      <c r="AJ19" s="103"/>
      <c r="AK19" s="100"/>
      <c r="AL19" s="103"/>
      <c r="AM19" s="104"/>
      <c r="AN19" s="105"/>
      <c r="AO19" s="100"/>
      <c r="AP19" s="105"/>
      <c r="AQ19" s="100" t="s">
        <v>0</v>
      </c>
      <c r="AR19" s="105"/>
      <c r="AS19" s="100"/>
      <c r="AT19" s="105"/>
      <c r="AU19" s="101"/>
      <c r="AV19" s="105"/>
      <c r="AW19" s="103"/>
      <c r="AX19" s="103"/>
      <c r="AY19" s="103"/>
      <c r="AZ19" s="103"/>
      <c r="BA19" s="103"/>
      <c r="BB19" s="105"/>
      <c r="BC19" s="100"/>
      <c r="BD19" s="105"/>
      <c r="BE19" s="100"/>
      <c r="BF19" s="105"/>
      <c r="BG19" s="106"/>
      <c r="BH19" s="107"/>
      <c r="BI19" s="106"/>
      <c r="BJ19" s="107"/>
      <c r="BK19" s="106"/>
      <c r="BL19" s="107"/>
      <c r="BM19" s="107"/>
      <c r="BN19" s="107"/>
      <c r="BO19" s="107"/>
      <c r="BP19" s="105"/>
      <c r="BQ19" s="100"/>
      <c r="BR19" s="105"/>
      <c r="BS19" s="103"/>
      <c r="BT19" s="106"/>
      <c r="BU19" s="103"/>
      <c r="BV19" s="106"/>
      <c r="BW19" s="103"/>
      <c r="BX19" s="106"/>
      <c r="BY19" s="103"/>
      <c r="BZ19" s="106"/>
      <c r="CA19" s="103"/>
      <c r="CB19" s="108"/>
      <c r="CC19" s="106"/>
      <c r="CD19" s="109"/>
      <c r="CE19" s="110"/>
      <c r="CF19" s="110"/>
      <c r="CG19" s="111" t="n">
        <f aca="false">A19</f>
        <v>0</v>
      </c>
      <c r="CH19" s="110"/>
      <c r="CI19" s="112"/>
      <c r="CJ19" s="112"/>
      <c r="CK19" s="110"/>
      <c r="CL19" s="113"/>
      <c r="CM19" s="113"/>
      <c r="CN19" s="57"/>
      <c r="CO19" s="57"/>
      <c r="CP19" s="57"/>
      <c r="CQ19" s="57"/>
    </row>
    <row r="20" customFormat="false" ht="15.75" hidden="false" customHeight="false" outlineLevel="0" collapsed="false">
      <c r="A20" s="15"/>
      <c r="B20" s="43"/>
      <c r="C20" s="114"/>
      <c r="D20" s="115"/>
      <c r="E20" s="116" t="s">
        <v>16</v>
      </c>
      <c r="F20" s="115"/>
      <c r="G20" s="116"/>
      <c r="H20" s="115"/>
      <c r="I20" s="117" t="s">
        <v>17</v>
      </c>
      <c r="J20" s="117"/>
      <c r="K20" s="117" t="s">
        <v>18</v>
      </c>
      <c r="L20" s="117"/>
      <c r="M20" s="117" t="s">
        <v>18</v>
      </c>
      <c r="N20" s="117"/>
      <c r="O20" s="117" t="s">
        <v>19</v>
      </c>
      <c r="P20" s="117"/>
      <c r="Q20" s="117" t="s">
        <v>19</v>
      </c>
      <c r="R20" s="117"/>
      <c r="S20" s="117" t="s">
        <v>19</v>
      </c>
      <c r="T20" s="117"/>
      <c r="U20" s="117" t="s">
        <v>19</v>
      </c>
      <c r="V20" s="117"/>
      <c r="W20" s="117" t="s">
        <v>19</v>
      </c>
      <c r="X20" s="117"/>
      <c r="Y20" s="117"/>
      <c r="Z20" s="117"/>
      <c r="AA20" s="117"/>
      <c r="AB20" s="117"/>
      <c r="AC20" s="117" t="s">
        <v>20</v>
      </c>
      <c r="AD20" s="117"/>
      <c r="AE20" s="117"/>
      <c r="AF20" s="117"/>
      <c r="AG20" s="117"/>
      <c r="AH20" s="117"/>
      <c r="AI20" s="117"/>
      <c r="AJ20" s="117"/>
      <c r="AK20" s="117"/>
      <c r="AL20" s="117"/>
      <c r="AM20" s="118" t="s">
        <v>21</v>
      </c>
      <c r="AN20" s="119"/>
      <c r="AO20" s="117" t="s">
        <v>22</v>
      </c>
      <c r="AP20" s="119"/>
      <c r="AQ20" s="117"/>
      <c r="AR20" s="119"/>
      <c r="AS20" s="120"/>
      <c r="AT20" s="119"/>
      <c r="AU20" s="121" t="s">
        <v>23</v>
      </c>
      <c r="AV20" s="119"/>
      <c r="AW20" s="117"/>
      <c r="AX20" s="117"/>
      <c r="AY20" s="117"/>
      <c r="AZ20" s="117"/>
      <c r="BA20" s="117"/>
      <c r="BB20" s="119"/>
      <c r="BC20" s="117" t="s">
        <v>24</v>
      </c>
      <c r="BD20" s="119"/>
      <c r="BE20" s="117" t="s">
        <v>25</v>
      </c>
      <c r="BF20" s="119"/>
      <c r="BG20" s="117" t="s">
        <v>26</v>
      </c>
      <c r="BH20" s="117"/>
      <c r="BI20" s="117"/>
      <c r="BJ20" s="117"/>
      <c r="BK20" s="117"/>
      <c r="BL20" s="117"/>
      <c r="BM20" s="117"/>
      <c r="BN20" s="117"/>
      <c r="BO20" s="117"/>
      <c r="BP20" s="119"/>
      <c r="BQ20" s="122" t="s">
        <v>21</v>
      </c>
      <c r="BR20" s="119"/>
      <c r="BS20" s="117" t="s">
        <v>27</v>
      </c>
      <c r="BT20" s="117"/>
      <c r="BU20" s="117"/>
      <c r="BV20" s="117"/>
      <c r="BW20" s="117"/>
      <c r="BX20" s="117"/>
      <c r="BY20" s="117"/>
      <c r="BZ20" s="117"/>
      <c r="CA20" s="117"/>
      <c r="CB20" s="121"/>
      <c r="CC20" s="123" t="s">
        <v>21</v>
      </c>
      <c r="CD20" s="109"/>
      <c r="CE20" s="124"/>
      <c r="CF20" s="110"/>
      <c r="CG20" s="110"/>
      <c r="CH20" s="110"/>
      <c r="CI20" s="125" t="s">
        <v>28</v>
      </c>
      <c r="CJ20" s="125" t="s">
        <v>29</v>
      </c>
      <c r="CK20" s="126" t="s">
        <v>28</v>
      </c>
      <c r="CL20" s="113"/>
      <c r="CM20" s="113"/>
      <c r="CN20" s="57"/>
      <c r="CO20" s="57"/>
      <c r="CP20" s="57"/>
      <c r="CQ20" s="57"/>
    </row>
    <row r="21" customFormat="false" ht="15.75" hidden="false" customHeight="false" outlineLevel="0" collapsed="false">
      <c r="A21" s="15"/>
      <c r="B21" s="43"/>
      <c r="C21" s="127" t="s">
        <v>17</v>
      </c>
      <c r="D21" s="108"/>
      <c r="E21" s="128" t="s">
        <v>17</v>
      </c>
      <c r="F21" s="108"/>
      <c r="G21" s="128" t="s">
        <v>30</v>
      </c>
      <c r="H21" s="108"/>
      <c r="I21" s="128" t="s">
        <v>31</v>
      </c>
      <c r="J21" s="128"/>
      <c r="K21" s="128" t="s">
        <v>22</v>
      </c>
      <c r="L21" s="128"/>
      <c r="M21" s="128" t="s">
        <v>32</v>
      </c>
      <c r="N21" s="128"/>
      <c r="O21" s="128" t="s">
        <v>33</v>
      </c>
      <c r="P21" s="128"/>
      <c r="Q21" s="128" t="s">
        <v>34</v>
      </c>
      <c r="R21" s="128"/>
      <c r="S21" s="128" t="s">
        <v>35</v>
      </c>
      <c r="T21" s="128"/>
      <c r="U21" s="128" t="s">
        <v>36</v>
      </c>
      <c r="V21" s="128"/>
      <c r="W21" s="128" t="s">
        <v>37</v>
      </c>
      <c r="X21" s="128"/>
      <c r="Y21" s="128" t="s">
        <v>38</v>
      </c>
      <c r="Z21" s="128"/>
      <c r="AA21" s="128" t="s">
        <v>39</v>
      </c>
      <c r="AB21" s="128"/>
      <c r="AC21" s="128" t="s">
        <v>40</v>
      </c>
      <c r="AD21" s="128"/>
      <c r="AE21" s="128"/>
      <c r="AF21" s="128"/>
      <c r="AG21" s="128"/>
      <c r="AH21" s="128"/>
      <c r="AI21" s="128"/>
      <c r="AJ21" s="128"/>
      <c r="AK21" s="128"/>
      <c r="AL21" s="128"/>
      <c r="AM21" s="129" t="s">
        <v>41</v>
      </c>
      <c r="AN21" s="130"/>
      <c r="AO21" s="128" t="s">
        <v>24</v>
      </c>
      <c r="AP21" s="130"/>
      <c r="AQ21" s="128" t="s">
        <v>42</v>
      </c>
      <c r="AR21" s="130"/>
      <c r="AS21" s="131" t="s">
        <v>43</v>
      </c>
      <c r="AT21" s="130"/>
      <c r="AU21" s="132" t="s">
        <v>44</v>
      </c>
      <c r="AV21" s="130"/>
      <c r="AW21" s="133" t="s">
        <v>32</v>
      </c>
      <c r="AX21" s="133"/>
      <c r="AY21" s="133" t="s">
        <v>45</v>
      </c>
      <c r="AZ21" s="133"/>
      <c r="BA21" s="133" t="s">
        <v>46</v>
      </c>
      <c r="BB21" s="130"/>
      <c r="BC21" s="128" t="s">
        <v>47</v>
      </c>
      <c r="BD21" s="130"/>
      <c r="BE21" s="128" t="s">
        <v>48</v>
      </c>
      <c r="BF21" s="130"/>
      <c r="BG21" s="128" t="s">
        <v>49</v>
      </c>
      <c r="BH21" s="128"/>
      <c r="BI21" s="128" t="s">
        <v>50</v>
      </c>
      <c r="BJ21" s="128"/>
      <c r="BK21" s="128" t="s">
        <v>51</v>
      </c>
      <c r="BL21" s="128"/>
      <c r="BM21" s="128"/>
      <c r="BN21" s="128"/>
      <c r="BO21" s="128"/>
      <c r="BP21" s="130"/>
      <c r="BQ21" s="134" t="s">
        <v>52</v>
      </c>
      <c r="BR21" s="130"/>
      <c r="BS21" s="133" t="s">
        <v>53</v>
      </c>
      <c r="BT21" s="128"/>
      <c r="BU21" s="133" t="s">
        <v>54</v>
      </c>
      <c r="BV21" s="128"/>
      <c r="BW21" s="133"/>
      <c r="BX21" s="128"/>
      <c r="BY21" s="133"/>
      <c r="BZ21" s="128"/>
      <c r="CA21" s="133"/>
      <c r="CB21" s="132"/>
      <c r="CC21" s="135" t="s">
        <v>55</v>
      </c>
      <c r="CD21" s="109"/>
      <c r="CE21" s="136" t="s">
        <v>21</v>
      </c>
      <c r="CF21" s="110"/>
      <c r="CG21" s="110"/>
      <c r="CH21" s="110"/>
      <c r="CI21" s="137" t="s">
        <v>56</v>
      </c>
      <c r="CJ21" s="137" t="s">
        <v>57</v>
      </c>
      <c r="CK21" s="138" t="s">
        <v>58</v>
      </c>
      <c r="CL21" s="113"/>
      <c r="CM21" s="113"/>
      <c r="CN21" s="57"/>
      <c r="CO21" s="57"/>
      <c r="CP21" s="57"/>
      <c r="CQ21" s="57"/>
    </row>
    <row r="22" customFormat="false" ht="15.75" hidden="false" customHeight="true" outlineLevel="0" collapsed="false">
      <c r="A22" s="6"/>
      <c r="B22" s="43"/>
      <c r="C22" s="6"/>
      <c r="D22" s="13"/>
      <c r="E22" s="6"/>
      <c r="F22" s="139"/>
      <c r="G22" s="6"/>
      <c r="H22" s="139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35"/>
      <c r="AN22" s="11"/>
      <c r="AO22" s="11"/>
      <c r="AP22" s="11"/>
      <c r="AQ22" s="6"/>
      <c r="AR22" s="11"/>
      <c r="AS22" s="6"/>
      <c r="AT22" s="11"/>
      <c r="AU22" s="13"/>
      <c r="AV22" s="11"/>
      <c r="AW22" s="6"/>
      <c r="AX22" s="6"/>
      <c r="AY22" s="6"/>
      <c r="AZ22" s="6"/>
      <c r="BA22" s="6"/>
      <c r="BB22" s="11"/>
      <c r="BC22" s="6"/>
      <c r="BD22" s="11"/>
      <c r="BE22" s="6"/>
      <c r="BF22" s="11"/>
      <c r="BG22" s="6"/>
      <c r="BH22" s="6"/>
      <c r="BI22" s="6"/>
      <c r="BJ22" s="6"/>
      <c r="BK22" s="6"/>
      <c r="BL22" s="6"/>
      <c r="BM22" s="6"/>
      <c r="BN22" s="6"/>
      <c r="BO22" s="6"/>
      <c r="BP22" s="11"/>
      <c r="BQ22" s="30"/>
      <c r="BR22" s="11"/>
      <c r="BS22" s="6"/>
      <c r="BT22" s="6"/>
      <c r="BU22" s="6"/>
      <c r="BV22" s="6"/>
      <c r="BW22" s="6"/>
      <c r="BX22" s="6"/>
      <c r="BY22" s="6"/>
      <c r="BZ22" s="6"/>
      <c r="CA22" s="6"/>
      <c r="CB22" s="13"/>
      <c r="CC22" s="140"/>
      <c r="CD22" s="13"/>
      <c r="CE22" s="6"/>
      <c r="CF22" s="6"/>
      <c r="CG22" s="141" t="s">
        <v>59</v>
      </c>
      <c r="CH22" s="6"/>
      <c r="CI22" s="6"/>
      <c r="CJ22" s="6"/>
      <c r="CK22" s="140"/>
      <c r="CL22" s="142"/>
      <c r="CM22" s="142"/>
      <c r="CN22" s="50"/>
    </row>
    <row r="23" customFormat="false" ht="14.1" hidden="false" customHeight="true" outlineLevel="0" collapsed="false">
      <c r="A23" s="141" t="s">
        <v>60</v>
      </c>
      <c r="B23" s="43"/>
      <c r="C23" s="143"/>
      <c r="D23" s="143"/>
      <c r="F23" s="144"/>
      <c r="G23" s="145"/>
      <c r="H23" s="144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6"/>
      <c r="AN23" s="11"/>
      <c r="AO23" s="145"/>
      <c r="AP23" s="11"/>
      <c r="AQ23" s="145"/>
      <c r="AR23" s="11"/>
      <c r="AS23" s="145"/>
      <c r="AT23" s="11"/>
      <c r="AU23" s="147"/>
      <c r="AV23" s="11"/>
      <c r="AW23" s="145"/>
      <c r="AX23" s="145"/>
      <c r="AY23" s="145"/>
      <c r="AZ23" s="145"/>
      <c r="BA23" s="145"/>
      <c r="BB23" s="11"/>
      <c r="BC23" s="145"/>
      <c r="BD23" s="11"/>
      <c r="BE23" s="148"/>
      <c r="BF23" s="11"/>
      <c r="BG23" s="148"/>
      <c r="BH23" s="148"/>
      <c r="BI23" s="148"/>
      <c r="BJ23" s="148"/>
      <c r="BK23" s="148"/>
      <c r="BL23" s="148"/>
      <c r="BM23" s="148"/>
      <c r="BN23" s="148"/>
      <c r="BO23" s="148"/>
      <c r="BP23" s="11"/>
      <c r="BQ23" s="149"/>
      <c r="BR23" s="11"/>
      <c r="BS23" s="145"/>
      <c r="BT23" s="148"/>
      <c r="BU23" s="145"/>
      <c r="BV23" s="148"/>
      <c r="BW23" s="145"/>
      <c r="BX23" s="148"/>
      <c r="BY23" s="145"/>
      <c r="BZ23" s="148"/>
      <c r="CA23" s="145"/>
      <c r="CB23" s="143"/>
      <c r="CC23" s="150"/>
      <c r="CD23" s="13"/>
      <c r="CE23" s="145"/>
      <c r="CF23" s="6"/>
      <c r="CG23" s="141" t="s">
        <v>60</v>
      </c>
      <c r="CH23" s="6"/>
      <c r="CI23" s="148"/>
      <c r="CJ23" s="148"/>
      <c r="CK23" s="151"/>
      <c r="CL23" s="142"/>
      <c r="CM23" s="142"/>
      <c r="CN23" s="152"/>
      <c r="CO23" s="145"/>
      <c r="CP23" s="145"/>
      <c r="CQ23" s="145"/>
    </row>
    <row r="24" customFormat="false" ht="13.5" hidden="false" customHeight="true" outlineLevel="0" collapsed="false">
      <c r="A24" s="6"/>
      <c r="B24" s="43"/>
      <c r="C24" s="145"/>
      <c r="D24" s="143"/>
      <c r="F24" s="144"/>
      <c r="G24" s="145"/>
      <c r="H24" s="144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6"/>
      <c r="AN24" s="11"/>
      <c r="AO24" s="145"/>
      <c r="AP24" s="11"/>
      <c r="AQ24" s="145"/>
      <c r="AR24" s="11"/>
      <c r="AS24" s="145"/>
      <c r="AT24" s="11"/>
      <c r="AU24" s="143"/>
      <c r="AV24" s="11"/>
      <c r="AW24" s="145"/>
      <c r="AX24" s="145"/>
      <c r="AY24" s="145"/>
      <c r="AZ24" s="145"/>
      <c r="BA24" s="145"/>
      <c r="BB24" s="11"/>
      <c r="BC24" s="145"/>
      <c r="BD24" s="11"/>
      <c r="BE24" s="145"/>
      <c r="BF24" s="11"/>
      <c r="BG24" s="145"/>
      <c r="BH24" s="145"/>
      <c r="BI24" s="145"/>
      <c r="BJ24" s="145"/>
      <c r="BK24" s="145"/>
      <c r="BL24" s="145"/>
      <c r="BM24" s="145"/>
      <c r="BN24" s="145"/>
      <c r="BO24" s="145"/>
      <c r="BP24" s="11"/>
      <c r="BQ24" s="153"/>
      <c r="BR24" s="11"/>
      <c r="BS24" s="145"/>
      <c r="BT24" s="145"/>
      <c r="BU24" s="145"/>
      <c r="BV24" s="145"/>
      <c r="BW24" s="145"/>
      <c r="BX24" s="145"/>
      <c r="BY24" s="145"/>
      <c r="BZ24" s="145"/>
      <c r="CA24" s="145"/>
      <c r="CB24" s="143"/>
      <c r="CC24" s="140"/>
      <c r="CD24" s="13"/>
      <c r="CE24" s="145"/>
      <c r="CF24" s="6"/>
      <c r="CG24" s="6"/>
      <c r="CH24" s="6"/>
      <c r="CI24" s="145"/>
      <c r="CJ24" s="145"/>
      <c r="CK24" s="154"/>
      <c r="CL24" s="142"/>
      <c r="CM24" s="142"/>
      <c r="CN24" s="152"/>
      <c r="CO24" s="145"/>
      <c r="CP24" s="145"/>
      <c r="CQ24" s="145"/>
    </row>
    <row r="25" customFormat="false" ht="14.1" hidden="false" customHeight="true" outlineLevel="0" collapsed="false">
      <c r="A25" s="155" t="s">
        <v>61</v>
      </c>
      <c r="B25" s="43"/>
      <c r="C25" s="145" t="n">
        <v>0</v>
      </c>
      <c r="D25" s="143"/>
      <c r="E25" s="0" t="n">
        <v>0</v>
      </c>
      <c r="F25" s="144"/>
      <c r="G25" s="145" t="n">
        <v>-9.4879021</v>
      </c>
      <c r="H25" s="144"/>
      <c r="I25" s="145" t="n">
        <v>0</v>
      </c>
      <c r="J25" s="145"/>
      <c r="K25" s="145" t="n">
        <v>0</v>
      </c>
      <c r="L25" s="145"/>
      <c r="M25" s="145" t="n">
        <v>0</v>
      </c>
      <c r="N25" s="145"/>
      <c r="O25" s="145" t="n">
        <v>0</v>
      </c>
      <c r="P25" s="145"/>
      <c r="Q25" s="145" t="n">
        <v>0</v>
      </c>
      <c r="R25" s="145"/>
      <c r="S25" s="145" t="n">
        <v>0</v>
      </c>
      <c r="T25" s="145"/>
      <c r="U25" s="145" t="n">
        <v>0</v>
      </c>
      <c r="V25" s="145"/>
      <c r="W25" s="145" t="n">
        <v>0</v>
      </c>
      <c r="X25" s="145"/>
      <c r="Y25" s="145" t="n">
        <v>0</v>
      </c>
      <c r="Z25" s="145"/>
      <c r="AA25" s="145" t="n">
        <v>0</v>
      </c>
      <c r="AB25" s="145"/>
      <c r="AC25" s="145" t="n">
        <v>0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6" t="n">
        <v>-9.48790210000152</v>
      </c>
      <c r="AN25" s="11"/>
      <c r="AO25" s="145" t="n">
        <v>0</v>
      </c>
      <c r="AP25" s="11"/>
      <c r="AQ25" s="145" t="n">
        <v>0</v>
      </c>
      <c r="AR25" s="11"/>
      <c r="AS25" s="145" t="n">
        <v>0</v>
      </c>
      <c r="AT25" s="11"/>
      <c r="AU25" s="143" t="n">
        <v>-4.99999999883372E-005</v>
      </c>
      <c r="AV25" s="11"/>
      <c r="AW25" s="145" t="n">
        <v>0</v>
      </c>
      <c r="AX25" s="145"/>
      <c r="AY25" s="145" t="n">
        <v>0</v>
      </c>
      <c r="AZ25" s="145"/>
      <c r="BA25" s="145" t="n">
        <v>0</v>
      </c>
      <c r="BB25" s="11"/>
      <c r="BC25" s="145" t="n">
        <v>0</v>
      </c>
      <c r="BD25" s="11"/>
      <c r="BE25" s="145" t="n">
        <v>0</v>
      </c>
      <c r="BF25" s="11"/>
      <c r="BG25" s="145" t="n">
        <v>0</v>
      </c>
      <c r="BH25" s="145"/>
      <c r="BI25" s="145" t="n">
        <v>0</v>
      </c>
      <c r="BJ25" s="145"/>
      <c r="BK25" s="145" t="n">
        <v>0</v>
      </c>
      <c r="BL25" s="145"/>
      <c r="BM25" s="145"/>
      <c r="BN25" s="145"/>
      <c r="BO25" s="145"/>
      <c r="BP25" s="11" t="s">
        <v>0</v>
      </c>
      <c r="BQ25" s="153" t="n">
        <v>-4.99999999883372E-005</v>
      </c>
      <c r="BR25" s="11"/>
      <c r="BS25" s="145" t="n">
        <v>0</v>
      </c>
      <c r="BT25" s="145"/>
      <c r="BU25" s="145" t="n">
        <v>0</v>
      </c>
      <c r="BV25" s="145"/>
      <c r="BW25" s="145"/>
      <c r="BX25" s="145"/>
      <c r="BY25" s="145"/>
      <c r="BZ25" s="145"/>
      <c r="CA25" s="145"/>
      <c r="CB25" s="143"/>
      <c r="CC25" s="140" t="n">
        <v>0</v>
      </c>
      <c r="CD25" s="13"/>
      <c r="CE25" s="145"/>
      <c r="CF25" s="6"/>
      <c r="CG25" s="155" t="str">
        <f aca="false">A25</f>
        <v>LTD Through October 31, 2001</v>
      </c>
      <c r="CH25" s="6"/>
      <c r="CI25" s="145"/>
      <c r="CJ25" s="145" t="n">
        <v>0</v>
      </c>
      <c r="CK25" s="154" t="n">
        <v>0</v>
      </c>
      <c r="CL25" s="11"/>
      <c r="CM25" s="11"/>
      <c r="CN25" s="152"/>
      <c r="CO25" s="145"/>
      <c r="CP25" s="145"/>
      <c r="CQ25" s="145"/>
    </row>
    <row r="26" customFormat="false" ht="14.1" hidden="false" customHeight="true" outlineLevel="0" collapsed="false">
      <c r="A26" s="155" t="s">
        <v>62</v>
      </c>
      <c r="B26" s="43"/>
      <c r="C26" s="156" t="n">
        <v>876473.16616737</v>
      </c>
      <c r="D26" s="157"/>
      <c r="E26" s="158" t="n">
        <v>567336.076372525</v>
      </c>
      <c r="F26" s="157"/>
      <c r="G26" s="156" t="n">
        <v>253754.3469014</v>
      </c>
      <c r="H26" s="157"/>
      <c r="I26" s="158" t="n">
        <v>-9794.0407521</v>
      </c>
      <c r="J26" s="159"/>
      <c r="K26" s="158" t="n">
        <v>18039.5948225</v>
      </c>
      <c r="L26" s="159"/>
      <c r="M26" s="158" t="n">
        <v>-676.94</v>
      </c>
      <c r="N26" s="159"/>
      <c r="O26" s="160" t="n">
        <v>-491662.8289334</v>
      </c>
      <c r="P26" s="159"/>
      <c r="Q26" s="158" t="n">
        <v>5049.2925508</v>
      </c>
      <c r="R26" s="159"/>
      <c r="S26" s="158" t="n">
        <v>10082.4313482</v>
      </c>
      <c r="T26" s="159"/>
      <c r="U26" s="156" t="n">
        <v>-356297.2301657</v>
      </c>
      <c r="V26" s="159"/>
      <c r="W26" s="158" t="n">
        <v>22689.6868991</v>
      </c>
      <c r="X26" s="159"/>
      <c r="Y26" s="158" t="n">
        <v>7763.3510983</v>
      </c>
      <c r="Z26" s="159"/>
      <c r="AA26" s="158" t="n">
        <v>19344.0478069</v>
      </c>
      <c r="AB26" s="159"/>
      <c r="AC26" s="156" t="n">
        <v>965754.727363702</v>
      </c>
      <c r="AD26" s="161"/>
      <c r="AE26" s="156"/>
      <c r="AF26" s="161"/>
      <c r="AG26" s="156"/>
      <c r="AH26" s="161"/>
      <c r="AI26" s="156"/>
      <c r="AJ26" s="161"/>
      <c r="AK26" s="156"/>
      <c r="AL26" s="161"/>
      <c r="AM26" s="162" t="n">
        <v>1887855.6814796</v>
      </c>
      <c r="AN26" s="38"/>
      <c r="AO26" s="156" t="n">
        <v>891.510420283644</v>
      </c>
      <c r="AP26" s="11"/>
      <c r="AQ26" s="158" t="n">
        <v>-58673.1530815887</v>
      </c>
      <c r="AR26" s="11"/>
      <c r="AS26" s="156" t="n">
        <v>303221.8766975</v>
      </c>
      <c r="AT26" s="11"/>
      <c r="AU26" s="156" t="n">
        <v>54859.9830439852</v>
      </c>
      <c r="AV26" s="11"/>
      <c r="AW26" s="158" t="n">
        <v>170872.978464405</v>
      </c>
      <c r="AX26" s="158"/>
      <c r="AY26" s="158" t="n">
        <v>-37735.4324064541</v>
      </c>
      <c r="AZ26" s="158"/>
      <c r="BA26" s="158" t="n">
        <v>75702.3498543701</v>
      </c>
      <c r="BB26" s="11"/>
      <c r="BC26" s="156" t="n">
        <v>99159.8988018167</v>
      </c>
      <c r="BD26" s="11"/>
      <c r="BE26" s="163" t="n">
        <v>164285.909354702</v>
      </c>
      <c r="BF26" s="11"/>
      <c r="BG26" s="158" t="n">
        <v>-6128.88974842371</v>
      </c>
      <c r="BH26" s="159"/>
      <c r="BI26" s="158" t="n">
        <v>21798.9984929747</v>
      </c>
      <c r="BJ26" s="159"/>
      <c r="BK26" s="160" t="n">
        <v>0</v>
      </c>
      <c r="BL26" s="159"/>
      <c r="BM26" s="159"/>
      <c r="BN26" s="159"/>
      <c r="BO26" s="159"/>
      <c r="BP26" s="164"/>
      <c r="BQ26" s="165" t="n">
        <v>788256.02989357</v>
      </c>
      <c r="BR26" s="11"/>
      <c r="BS26" s="158" t="n">
        <v>96737.0797586</v>
      </c>
      <c r="BT26" s="159"/>
      <c r="BU26" s="160" t="n">
        <v>146985.2179278</v>
      </c>
      <c r="BV26" s="159"/>
      <c r="BW26" s="158"/>
      <c r="BX26" s="159"/>
      <c r="BY26" s="158"/>
      <c r="BZ26" s="159"/>
      <c r="CA26" s="158"/>
      <c r="CB26" s="166"/>
      <c r="CC26" s="165" t="n">
        <v>243722.2976864</v>
      </c>
      <c r="CD26" s="166"/>
      <c r="CE26" s="167" t="n">
        <v>2919834.00905957</v>
      </c>
      <c r="CF26" s="155"/>
      <c r="CG26" s="168" t="s">
        <v>62</v>
      </c>
      <c r="CH26" s="6"/>
      <c r="CI26" s="163" t="n">
        <v>-20957.3518996075</v>
      </c>
      <c r="CJ26" s="163" t="n">
        <v>185243.261254309</v>
      </c>
      <c r="CK26" s="169" t="n">
        <v>164285.909354702</v>
      </c>
      <c r="CL26" s="11"/>
      <c r="CM26" s="11"/>
      <c r="CN26" s="170"/>
      <c r="CO26" s="145"/>
      <c r="CP26" s="145"/>
      <c r="CQ26" s="145"/>
    </row>
    <row r="27" customFormat="false" ht="14.1" hidden="false" customHeight="true" outlineLevel="0" collapsed="false">
      <c r="A27" s="155" t="s">
        <v>63</v>
      </c>
      <c r="B27" s="43"/>
      <c r="C27" s="156" t="n">
        <v>0</v>
      </c>
      <c r="D27" s="157"/>
      <c r="E27" s="158" t="n">
        <v>-593.889128862112</v>
      </c>
      <c r="F27" s="157"/>
      <c r="G27" s="156" t="n">
        <v>0.001</v>
      </c>
      <c r="H27" s="157"/>
      <c r="I27" s="158" t="n">
        <v>0.003</v>
      </c>
      <c r="J27" s="159"/>
      <c r="K27" s="158" t="n">
        <v>0</v>
      </c>
      <c r="L27" s="159"/>
      <c r="M27" s="158" t="n">
        <v>0</v>
      </c>
      <c r="N27" s="159"/>
      <c r="O27" s="160" t="n">
        <v>0</v>
      </c>
      <c r="P27" s="159"/>
      <c r="Q27" s="158" t="n">
        <v>0.002</v>
      </c>
      <c r="R27" s="159"/>
      <c r="S27" s="158" t="n">
        <v>0</v>
      </c>
      <c r="T27" s="159"/>
      <c r="U27" s="156" t="n">
        <v>0</v>
      </c>
      <c r="V27" s="159"/>
      <c r="W27" s="158" t="n">
        <v>-0.008</v>
      </c>
      <c r="X27" s="159"/>
      <c r="Y27" s="158" t="n">
        <v>0</v>
      </c>
      <c r="Z27" s="159"/>
      <c r="AA27" s="158" t="n">
        <v>0</v>
      </c>
      <c r="AB27" s="159"/>
      <c r="AC27" s="156" t="n">
        <v>32639.99446</v>
      </c>
      <c r="AD27" s="161"/>
      <c r="AE27" s="156"/>
      <c r="AF27" s="161"/>
      <c r="AG27" s="156"/>
      <c r="AH27" s="161"/>
      <c r="AI27" s="156"/>
      <c r="AJ27" s="161"/>
      <c r="AK27" s="156"/>
      <c r="AL27" s="161"/>
      <c r="AM27" s="162" t="n">
        <v>32046.1033311379</v>
      </c>
      <c r="AN27" s="38"/>
      <c r="AO27" s="156" t="n">
        <v>0</v>
      </c>
      <c r="AP27" s="11"/>
      <c r="AQ27" s="158" t="n">
        <v>-0.000864165999999386</v>
      </c>
      <c r="AR27" s="11"/>
      <c r="AS27" s="156" t="n">
        <v>-446.825751320974</v>
      </c>
      <c r="AT27" s="11"/>
      <c r="AU27" s="156" t="n">
        <v>0.340339999999977</v>
      </c>
      <c r="AV27" s="11"/>
      <c r="AW27" s="158" t="n">
        <v>0</v>
      </c>
      <c r="AX27" s="158"/>
      <c r="AY27" s="158" t="n">
        <v>0</v>
      </c>
      <c r="AZ27" s="158"/>
      <c r="BA27" s="158" t="n">
        <v>0</v>
      </c>
      <c r="BB27" s="11"/>
      <c r="BC27" s="156" t="n">
        <v>-127.611</v>
      </c>
      <c r="BD27" s="11"/>
      <c r="BE27" s="163" t="n">
        <v>0</v>
      </c>
      <c r="BF27" s="11"/>
      <c r="BG27" s="158" t="n">
        <v>0</v>
      </c>
      <c r="BH27" s="159"/>
      <c r="BI27" s="158" t="n">
        <v>0</v>
      </c>
      <c r="BJ27" s="159"/>
      <c r="BK27" s="160" t="n">
        <v>0</v>
      </c>
      <c r="BL27" s="159"/>
      <c r="BM27" s="159"/>
      <c r="BN27" s="159"/>
      <c r="BO27" s="159"/>
      <c r="BP27" s="164"/>
      <c r="BQ27" s="165" t="n">
        <v>-574.097275486974</v>
      </c>
      <c r="BR27" s="11"/>
      <c r="BS27" s="158" t="n">
        <v>0</v>
      </c>
      <c r="BT27" s="159"/>
      <c r="BU27" s="160" t="n">
        <v>0</v>
      </c>
      <c r="BV27" s="159"/>
      <c r="BW27" s="158"/>
      <c r="BX27" s="159"/>
      <c r="BY27" s="158"/>
      <c r="BZ27" s="159"/>
      <c r="CA27" s="158"/>
      <c r="CB27" s="166"/>
      <c r="CC27" s="165" t="n">
        <v>0</v>
      </c>
      <c r="CD27" s="166"/>
      <c r="CE27" s="167" t="n">
        <v>31472.0060556509</v>
      </c>
      <c r="CF27" s="155"/>
      <c r="CG27" s="168" t="s">
        <v>63</v>
      </c>
      <c r="CH27" s="6"/>
      <c r="CI27" s="163" t="n">
        <v>0</v>
      </c>
      <c r="CJ27" s="163" t="n">
        <v>0</v>
      </c>
      <c r="CK27" s="169" t="n">
        <v>0</v>
      </c>
      <c r="CL27" s="11"/>
      <c r="CM27" s="11"/>
      <c r="CN27" s="50"/>
    </row>
    <row r="28" customFormat="false" ht="14.1" hidden="false" customHeight="true" outlineLevel="0" collapsed="false">
      <c r="A28" s="155" t="s">
        <v>64</v>
      </c>
      <c r="B28" s="43"/>
      <c r="C28" s="156" t="n">
        <v>980399.2060255</v>
      </c>
      <c r="D28" s="157"/>
      <c r="E28" s="158" t="n">
        <v>-416871.762416062</v>
      </c>
      <c r="F28" s="157"/>
      <c r="G28" s="156" t="n">
        <v>508496.0870185</v>
      </c>
      <c r="H28" s="157"/>
      <c r="I28" s="158" t="n">
        <v>173660.6018884</v>
      </c>
      <c r="J28" s="159"/>
      <c r="K28" s="158" t="n">
        <v>-13298.3005522</v>
      </c>
      <c r="L28" s="159"/>
      <c r="M28" s="158" t="n">
        <v>170.8107745</v>
      </c>
      <c r="N28" s="159"/>
      <c r="O28" s="160" t="n">
        <v>797666.8612051</v>
      </c>
      <c r="P28" s="159"/>
      <c r="Q28" s="158" t="n">
        <v>132161.4554129</v>
      </c>
      <c r="R28" s="159"/>
      <c r="S28" s="158" t="n">
        <v>44393.9284974</v>
      </c>
      <c r="T28" s="159"/>
      <c r="U28" s="156" t="n">
        <v>1209341.1839591</v>
      </c>
      <c r="V28" s="159"/>
      <c r="W28" s="158" t="n">
        <v>88615.2567084</v>
      </c>
      <c r="X28" s="159"/>
      <c r="Y28" s="158" t="n">
        <v>6597.7938208</v>
      </c>
      <c r="Z28" s="159"/>
      <c r="AA28" s="158" t="n">
        <v>176509.1424023</v>
      </c>
      <c r="AB28" s="159"/>
      <c r="AC28" s="156" t="n">
        <v>1886427.83797792</v>
      </c>
      <c r="AD28" s="161"/>
      <c r="AE28" s="156"/>
      <c r="AF28" s="161"/>
      <c r="AG28" s="156"/>
      <c r="AH28" s="161"/>
      <c r="AI28" s="156"/>
      <c r="AJ28" s="161"/>
      <c r="AK28" s="156"/>
      <c r="AL28" s="161"/>
      <c r="AM28" s="162" t="n">
        <v>5574270.10272256</v>
      </c>
      <c r="AN28" s="38"/>
      <c r="AO28" s="156" t="n">
        <v>238462.20800143</v>
      </c>
      <c r="AP28" s="11"/>
      <c r="AQ28" s="158" t="n">
        <v>-41317.7899064538</v>
      </c>
      <c r="AR28" s="11"/>
      <c r="AS28" s="156" t="n">
        <v>208811.841468379</v>
      </c>
      <c r="AT28" s="11"/>
      <c r="AU28" s="156" t="n">
        <v>18158.0432547713</v>
      </c>
      <c r="AV28" s="11"/>
      <c r="AW28" s="158" t="n">
        <v>12361.5494628845</v>
      </c>
      <c r="AX28" s="158"/>
      <c r="AY28" s="158" t="n">
        <v>43247.6247936114</v>
      </c>
      <c r="AZ28" s="158"/>
      <c r="BA28" s="158" t="n">
        <v>-5771.229</v>
      </c>
      <c r="BB28" s="11"/>
      <c r="BC28" s="156" t="n">
        <v>-99061.0107239001</v>
      </c>
      <c r="BD28" s="11"/>
      <c r="BE28" s="163" t="n">
        <v>674800.662036418</v>
      </c>
      <c r="BF28" s="11"/>
      <c r="BG28" s="158" t="n">
        <v>16355.822624818</v>
      </c>
      <c r="BH28" s="159"/>
      <c r="BI28" s="158" t="n">
        <v>84.5362117999983</v>
      </c>
      <c r="BJ28" s="159"/>
      <c r="BK28" s="160" t="n">
        <v>-262.26269</v>
      </c>
      <c r="BL28" s="159"/>
      <c r="BM28" s="159"/>
      <c r="BN28" s="159"/>
      <c r="BO28" s="159"/>
      <c r="BP28" s="164"/>
      <c r="BQ28" s="165" t="n">
        <v>1065869.99553376</v>
      </c>
      <c r="BR28" s="11"/>
      <c r="BS28" s="158" t="n">
        <v>5146.1493525</v>
      </c>
      <c r="BT28" s="159"/>
      <c r="BU28" s="160" t="n">
        <v>-73225.7489362</v>
      </c>
      <c r="BV28" s="159"/>
      <c r="BW28" s="158"/>
      <c r="BX28" s="159"/>
      <c r="BY28" s="158"/>
      <c r="BZ28" s="159"/>
      <c r="CA28" s="158"/>
      <c r="CB28" s="166"/>
      <c r="CC28" s="165" t="n">
        <v>-68079.5995837</v>
      </c>
      <c r="CD28" s="166"/>
      <c r="CE28" s="167" t="n">
        <v>6572060.49867262</v>
      </c>
      <c r="CF28" s="155"/>
      <c r="CG28" s="168" t="s">
        <v>64</v>
      </c>
      <c r="CH28" s="6"/>
      <c r="CI28" s="163" t="n">
        <v>517298.920288874</v>
      </c>
      <c r="CJ28" s="163" t="n">
        <v>157501.741747544</v>
      </c>
      <c r="CK28" s="169" t="n">
        <v>674800.662036418</v>
      </c>
      <c r="CL28" s="11"/>
      <c r="CM28" s="11"/>
      <c r="CN28" s="170"/>
      <c r="CO28" s="145"/>
      <c r="CP28" s="145"/>
      <c r="CQ28" s="145"/>
    </row>
    <row r="29" customFormat="false" ht="14.25" hidden="false" customHeight="true" outlineLevel="0" collapsed="false">
      <c r="A29" s="155" t="s">
        <v>65</v>
      </c>
      <c r="B29" s="43"/>
      <c r="C29" s="163" t="n">
        <v>1857723.0413979</v>
      </c>
      <c r="D29" s="163" t="n">
        <v>0</v>
      </c>
      <c r="E29" s="163" t="n">
        <v>1393749.93689653</v>
      </c>
      <c r="F29" s="157"/>
      <c r="G29" s="163" t="n">
        <v>1287080.8334184</v>
      </c>
      <c r="H29" s="157"/>
      <c r="I29" s="171" t="n">
        <v>522251.646707605</v>
      </c>
      <c r="J29" s="84"/>
      <c r="K29" s="171" t="n">
        <v>4741.2938017</v>
      </c>
      <c r="L29" s="84"/>
      <c r="M29" s="171" t="n">
        <v>-505.8414784</v>
      </c>
      <c r="N29" s="84"/>
      <c r="O29" s="160" t="n">
        <v>306004.0319181</v>
      </c>
      <c r="P29" s="84"/>
      <c r="Q29" s="158" t="n">
        <v>136996.3321771</v>
      </c>
      <c r="R29" s="84"/>
      <c r="S29" s="158" t="n">
        <v>54476.3567426</v>
      </c>
      <c r="T29" s="84"/>
      <c r="U29" s="156" t="n">
        <v>853614.8153477</v>
      </c>
      <c r="V29" s="84"/>
      <c r="W29" s="158" t="n">
        <v>111304.9362074</v>
      </c>
      <c r="X29" s="84"/>
      <c r="Y29" s="158" t="n">
        <v>14361.1453599</v>
      </c>
      <c r="Z29" s="84"/>
      <c r="AA29" s="158" t="n">
        <v>195853.1903232</v>
      </c>
      <c r="AB29" s="84"/>
      <c r="AC29" s="171" t="n">
        <v>2853914.57605769</v>
      </c>
      <c r="AD29" s="84"/>
      <c r="AE29" s="171"/>
      <c r="AF29" s="84"/>
      <c r="AG29" s="171"/>
      <c r="AH29" s="84"/>
      <c r="AI29" s="171"/>
      <c r="AJ29" s="84"/>
      <c r="AK29" s="171"/>
      <c r="AL29" s="84"/>
      <c r="AM29" s="172" t="n">
        <v>9591566.29487743</v>
      </c>
      <c r="AN29" s="38"/>
      <c r="AO29" s="156" t="n">
        <v>239353.724695094</v>
      </c>
      <c r="AP29" s="11"/>
      <c r="AQ29" s="158" t="n">
        <v>-99990.9445372249</v>
      </c>
      <c r="AR29" s="11"/>
      <c r="AS29" s="171" t="n">
        <v>506583.832206851</v>
      </c>
      <c r="AT29" s="11"/>
      <c r="AU29" s="156" t="n">
        <v>73018.2519057978</v>
      </c>
      <c r="AV29" s="11"/>
      <c r="AW29" s="163" t="n">
        <v>183277.924228854</v>
      </c>
      <c r="AX29" s="163"/>
      <c r="AY29" s="163" t="n">
        <v>5512.20403362032</v>
      </c>
      <c r="AZ29" s="163"/>
      <c r="BA29" s="163" t="n">
        <v>69931.122</v>
      </c>
      <c r="BB29" s="11"/>
      <c r="BC29" s="171" t="n">
        <v>-0.369803854739985</v>
      </c>
      <c r="BD29" s="11"/>
      <c r="BE29" s="163" t="n">
        <v>846271.945960867</v>
      </c>
      <c r="BF29" s="11"/>
      <c r="BG29" s="163" t="n">
        <v>10233.0733306916</v>
      </c>
      <c r="BH29" s="173"/>
      <c r="BI29" s="158" t="n">
        <v>21883.5344784093</v>
      </c>
      <c r="BJ29" s="173"/>
      <c r="BK29" s="160" t="n">
        <v>-261.426</v>
      </c>
      <c r="BL29" s="173"/>
      <c r="BM29" s="173"/>
      <c r="BN29" s="173"/>
      <c r="BO29" s="173"/>
      <c r="BP29" s="11"/>
      <c r="BQ29" s="165" t="n">
        <v>1855812.87249911</v>
      </c>
      <c r="BR29" s="11"/>
      <c r="BS29" s="163" t="n">
        <v>101887.8510285</v>
      </c>
      <c r="BT29" s="173"/>
      <c r="BU29" s="160" t="n">
        <v>73759.4689919</v>
      </c>
      <c r="BV29" s="173"/>
      <c r="BW29" s="163"/>
      <c r="BX29" s="173"/>
      <c r="BY29" s="163"/>
      <c r="BZ29" s="173"/>
      <c r="CA29" s="163"/>
      <c r="CB29" s="166"/>
      <c r="CC29" s="165" t="n">
        <v>175647.3200204</v>
      </c>
      <c r="CD29" s="166"/>
      <c r="CE29" s="167" t="n">
        <v>11623026.4873969</v>
      </c>
      <c r="CF29" s="155"/>
      <c r="CG29" s="174" t="s">
        <v>65</v>
      </c>
      <c r="CH29" s="6"/>
      <c r="CI29" s="163" t="n">
        <v>503258.670856097</v>
      </c>
      <c r="CJ29" s="163" t="n">
        <v>343013.27510477</v>
      </c>
      <c r="CK29" s="169" t="n">
        <v>846271.945960867</v>
      </c>
      <c r="CM29" s="175" t="n">
        <f aca="false">SUM(CJ26:CJ28)</f>
        <v>342745.003001854</v>
      </c>
      <c r="CN29" s="176"/>
      <c r="CO29" s="177"/>
      <c r="CP29" s="177"/>
      <c r="CQ29" s="177"/>
    </row>
    <row r="30" customFormat="false" ht="14.1" hidden="false" customHeight="true" outlineLevel="0" collapsed="false">
      <c r="A30" s="155" t="s">
        <v>66</v>
      </c>
      <c r="B30" s="43"/>
      <c r="C30" s="178"/>
      <c r="D30" s="143"/>
      <c r="E30" s="178"/>
      <c r="F30" s="144"/>
      <c r="G30" s="178"/>
      <c r="H30" s="144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9"/>
      <c r="AN30" s="11"/>
      <c r="AO30" s="178"/>
      <c r="AP30" s="11"/>
      <c r="AQ30" s="178"/>
      <c r="AR30" s="11"/>
      <c r="AS30" s="178"/>
      <c r="AT30" s="11"/>
      <c r="AU30" s="178"/>
      <c r="AV30" s="11"/>
      <c r="AW30" s="178"/>
      <c r="AX30" s="178"/>
      <c r="AY30" s="178"/>
      <c r="AZ30" s="178"/>
      <c r="BA30" s="178"/>
      <c r="BB30" s="11"/>
      <c r="BC30" s="178"/>
      <c r="BD30" s="11"/>
      <c r="BE30" s="178"/>
      <c r="BF30" s="11"/>
      <c r="BG30" s="178"/>
      <c r="BH30" s="178"/>
      <c r="BI30" s="178"/>
      <c r="BJ30" s="178"/>
      <c r="BK30" s="178"/>
      <c r="BL30" s="178"/>
      <c r="BM30" s="178"/>
      <c r="BN30" s="178"/>
      <c r="BO30" s="178"/>
      <c r="BP30" s="11"/>
      <c r="BQ30" s="180"/>
      <c r="BR30" s="11"/>
      <c r="BS30" s="178"/>
      <c r="BT30" s="178"/>
      <c r="BU30" s="178"/>
      <c r="BV30" s="178"/>
      <c r="BW30" s="178"/>
      <c r="BX30" s="178"/>
      <c r="BY30" s="178"/>
      <c r="BZ30" s="178"/>
      <c r="CA30" s="178"/>
      <c r="CB30" s="143"/>
      <c r="CC30" s="180"/>
      <c r="CD30" s="13"/>
      <c r="CE30" s="178"/>
      <c r="CF30" s="6"/>
      <c r="CG30" s="155" t="str">
        <f aca="false">A30</f>
        <v>MTD Through November 30, 2001</v>
      </c>
      <c r="CH30" s="6"/>
      <c r="CI30" s="178"/>
      <c r="CJ30" s="178"/>
      <c r="CK30" s="180"/>
      <c r="CL30" s="181"/>
      <c r="CM30" s="181"/>
      <c r="CN30" s="182"/>
      <c r="CR30" s="183"/>
    </row>
    <row r="31" customFormat="false" ht="15.75" hidden="false" customHeight="false" outlineLevel="0" collapsed="false">
      <c r="A31" s="155" t="s">
        <v>67</v>
      </c>
      <c r="B31" s="43"/>
      <c r="C31" s="156" t="n">
        <f aca="false">[1]Report!AA39+[2]Report!W39+([3]Report!C39+[3]Report!E39+[3]Report!G39+[3]Report!U39+[3]Report!AA39)+[4]Report!AA39/1000+[5]Report!W39</f>
        <v>2705.976</v>
      </c>
      <c r="D31" s="143"/>
      <c r="E31" s="156" t="n">
        <f aca="false">([6]Report!AQ40+[7]Report!C39+[7]Report!M39)/1000</f>
        <v>770.329298124569</v>
      </c>
      <c r="F31" s="144" t="s">
        <v>0</v>
      </c>
      <c r="G31" s="156" t="n">
        <f aca="false">([8]Report!N19+[9]Report!AG39+[10]Report!AA39+[11]Report!AA39+[12]Report!AQ39+'[13]Financial Summary'!AQ39+[14]Report!N19+[15]Report!K39)/1000</f>
        <v>165.443</v>
      </c>
      <c r="H31" s="144" t="s">
        <v>0</v>
      </c>
      <c r="I31" s="156" t="n">
        <f aca="false">[16]Report!AE39/1000+[17]Report!AE39/1000+[18]Report!AC39/1000</f>
        <v>0.07</v>
      </c>
      <c r="J31" s="161"/>
      <c r="K31" s="156" t="n">
        <f aca="false">[3]Report!I39+[3]Report!K39+[3]Report!S39</f>
        <v>0</v>
      </c>
      <c r="L31" s="161"/>
      <c r="M31" s="156" t="n">
        <f aca="false">[3]Report!$Q$39+[3]Report!$W$39+[3]Report!$Y$39</f>
        <v>0</v>
      </c>
      <c r="N31" s="161"/>
      <c r="O31" s="156" t="n">
        <f aca="false">([19]Report!AC39+[20]Report!AQ39+[21]Report!AK39+[22]Report!AA39)/1000</f>
        <v>3.36785</v>
      </c>
      <c r="P31" s="161"/>
      <c r="Q31" s="156" t="n">
        <f aca="false">([23]Report!AS39+[24]Report!Q39+[25]Report!AQ39+[26]Report!AQ39+[27]Report!AE39)/1000</f>
        <v>10.3</v>
      </c>
      <c r="R31" s="161"/>
      <c r="S31" s="156" t="n">
        <f aca="false">([28]Report!$AE$39+[29]Report!$K$39+[30]Report!$AQ$39+[31]Report!$AQ$39+[32]Report!AQ39+[33]Report!K39)/1000</f>
        <v>146.992775</v>
      </c>
      <c r="T31" s="161"/>
      <c r="U31" s="156" t="n">
        <f aca="false">([34]Report!AM39+[35]Report!AK39+[36]Report!X39+[37]Report!O39+[38]Report!AQ39+[38]Report!M39+[39]Report!M39+[39]Report!Z39)/1000</f>
        <v>203.87548</v>
      </c>
      <c r="V31" s="161"/>
      <c r="W31" s="156" t="n">
        <f aca="false">('[40]Financial Summary'!AC39+[41]Report!AQ39+[42]Report!W39+[43]Report!AQ39+[44]Report!AG39+[45]Report!CI39+[46]Report!AA39+[47]Report!W39)/1000</f>
        <v>81.287</v>
      </c>
      <c r="X31" s="161"/>
      <c r="Y31" s="156" t="n">
        <f aca="false">(+[48]Report!AC39+[49]Report!K39)/1000</f>
        <v>0</v>
      </c>
      <c r="Z31" s="161"/>
      <c r="AA31" s="156" t="n">
        <f aca="false">(+[50]Report!AM39)/1000</f>
        <v>2.97</v>
      </c>
      <c r="AB31" s="161"/>
      <c r="AC31" s="156" t="n">
        <f aca="false">'[51]Power-Summary'!AZ35+'[52]Power-Summary'!AT35+[3]Report!M39+[3]Report!O39+'[53]Power Summary'!AN35/1000</f>
        <v>0</v>
      </c>
      <c r="AD31" s="161"/>
      <c r="AE31" s="156"/>
      <c r="AF31" s="161"/>
      <c r="AG31" s="156"/>
      <c r="AH31" s="161"/>
      <c r="AI31" s="156"/>
      <c r="AJ31" s="161"/>
      <c r="AK31" s="156"/>
      <c r="AL31" s="161"/>
      <c r="AM31" s="162" t="n">
        <f aca="false">+C31+E31+G31+I31+K31+M31+O31+Q31+S31+U31+W31+Y31+AA31+AC31+AE31+AG31+AI31+AK31</f>
        <v>4090.61140312457</v>
      </c>
      <c r="AN31" s="11"/>
      <c r="AO31" s="156" t="n">
        <f aca="false">[54]Report!AG39+[55]Report!O39+[56]Report!AH39+[57]Report!G39+[58]Report!AC39+[59]Report!AA39+[60]Report!I39+[61]Report!O39</f>
        <v>376.66</v>
      </c>
      <c r="AP31" s="11"/>
      <c r="AQ31" s="156" t="n">
        <f aca="false">[62]Report!AC39+[63]Report!M39+[64]Report!C39+[65]Report!U39+[66]Report!U39+[67]Report!U39+[68]Report!AH39+[69]Report!AC39+[70]Report!AK39</f>
        <v>0</v>
      </c>
      <c r="AR31" s="11"/>
      <c r="AS31" s="156" t="n">
        <f aca="false">[71]Report!Y39+[72]Report!Y39+[73]Report!AD39+[74]Report!AB39+[75]Report!W39+[76]Report!$W$39</f>
        <v>37.5795</v>
      </c>
      <c r="AT31" s="11"/>
      <c r="AU31" s="156" t="n">
        <f aca="false">[77]Report!AW39+[78]Report!AN39+[79]Report!S39+[80]Report!AI39+[81]Report!AQ39+[82]Report!AQ39+[83]Report!AQ39+[83]Report!BO39+[84]Report!AG39+[85]Report!X39+[86]Report!X39+[87]Report!S39+[88]Report!W39</f>
        <v>-151.8</v>
      </c>
      <c r="AV31" s="11"/>
      <c r="AW31" s="156" t="n">
        <f aca="false">+[89]Report!AE39+[90]Report!W39</f>
        <v>0</v>
      </c>
      <c r="AX31" s="156"/>
      <c r="AY31" s="156" t="n">
        <f aca="false">+[91]Report!W39</f>
        <v>0</v>
      </c>
      <c r="AZ31" s="156"/>
      <c r="BA31" s="156" t="n">
        <f aca="false">+[92]Report!AD39/1000</f>
        <v>0</v>
      </c>
      <c r="BB31" s="11"/>
      <c r="BC31" s="156" t="n">
        <f aca="false">[93]Report!AL39</f>
        <v>0</v>
      </c>
      <c r="BD31" s="11"/>
      <c r="BE31" s="167" t="n">
        <f aca="false">CK31</f>
        <v>0</v>
      </c>
      <c r="BF31" s="11"/>
      <c r="BG31" s="156" t="n">
        <f aca="false">[94]Report!BQ39</f>
        <v>0</v>
      </c>
      <c r="BH31" s="161"/>
      <c r="BI31" s="156" t="n">
        <f aca="false">[95]Report!$AE$39</f>
        <v>0</v>
      </c>
      <c r="BJ31" s="161"/>
      <c r="BK31" s="156" t="n">
        <v>0</v>
      </c>
      <c r="BL31" s="161"/>
      <c r="BM31" s="161"/>
      <c r="BN31" s="161"/>
      <c r="BO31" s="161"/>
      <c r="BP31" s="11"/>
      <c r="BQ31" s="165" t="n">
        <f aca="false">+AO31+AQ31+AS31+AU31+AW31+AY31+BA31+BC31+BE31+BG31+BI31+BK31+BM31+BO31</f>
        <v>262.4395</v>
      </c>
      <c r="BR31" s="11"/>
      <c r="BS31" s="156" t="n">
        <f aca="false">[96]Report!F24/1000+[97]Report!E24/1000</f>
        <v>0</v>
      </c>
      <c r="BT31" s="161"/>
      <c r="BU31" s="156" t="n">
        <f aca="false">[98]Report!AR39</f>
        <v>0</v>
      </c>
      <c r="BV31" s="161"/>
      <c r="BW31" s="156"/>
      <c r="BX31" s="161"/>
      <c r="BY31" s="156"/>
      <c r="BZ31" s="161"/>
      <c r="CA31" s="156"/>
      <c r="CB31" s="143"/>
      <c r="CC31" s="165" t="n">
        <f aca="false">+BS31+BU31+BW31+BY31+CA31</f>
        <v>0</v>
      </c>
      <c r="CD31" s="143"/>
      <c r="CE31" s="167" t="n">
        <f aca="false">+CC31+BQ31+AM31</f>
        <v>4353.05090312457</v>
      </c>
      <c r="CF31" s="6"/>
      <c r="CG31" s="155" t="s">
        <v>67</v>
      </c>
      <c r="CH31" s="6"/>
      <c r="CI31" s="167" t="n">
        <f aca="false">[99]Report!BU39</f>
        <v>0</v>
      </c>
      <c r="CJ31" s="167" t="n">
        <v>0</v>
      </c>
      <c r="CK31" s="165" t="n">
        <f aca="false">CI31+CJ31</f>
        <v>0</v>
      </c>
      <c r="CM31" s="181"/>
      <c r="CN31" s="182"/>
      <c r="CR31" s="183"/>
    </row>
    <row r="32" customFormat="false" ht="14.1" hidden="false" customHeight="true" outlineLevel="0" collapsed="false">
      <c r="A32" s="155" t="s">
        <v>68</v>
      </c>
      <c r="B32" s="43"/>
      <c r="C32" s="161"/>
      <c r="D32" s="143"/>
      <c r="E32" s="178"/>
      <c r="F32" s="144"/>
      <c r="G32" s="161"/>
      <c r="H32" s="144"/>
      <c r="I32" s="178"/>
      <c r="J32" s="178"/>
      <c r="K32" s="161"/>
      <c r="L32" s="178"/>
      <c r="M32" s="178"/>
      <c r="N32" s="178"/>
      <c r="O32" s="161"/>
      <c r="P32" s="178"/>
      <c r="Q32" s="161"/>
      <c r="R32" s="178"/>
      <c r="S32" s="178"/>
      <c r="T32" s="178"/>
      <c r="U32" s="161"/>
      <c r="V32" s="178"/>
      <c r="W32" s="70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9"/>
      <c r="AN32" s="11"/>
      <c r="AO32" s="161"/>
      <c r="AP32" s="11"/>
      <c r="AQ32" s="161"/>
      <c r="AR32" s="11"/>
      <c r="AS32" s="178"/>
      <c r="AT32" s="11"/>
      <c r="AU32" s="161"/>
      <c r="AV32" s="11"/>
      <c r="AW32" s="178"/>
      <c r="AX32" s="178"/>
      <c r="AY32" s="178"/>
      <c r="AZ32" s="178"/>
      <c r="BA32" s="178"/>
      <c r="BB32" s="11"/>
      <c r="BC32" s="178"/>
      <c r="BD32" s="11"/>
      <c r="BE32" s="178"/>
      <c r="BF32" s="11"/>
      <c r="BG32" s="178"/>
      <c r="BH32" s="178"/>
      <c r="BI32" s="178"/>
      <c r="BJ32" s="178"/>
      <c r="BK32" s="178"/>
      <c r="BL32" s="178"/>
      <c r="BM32" s="178"/>
      <c r="BN32" s="178"/>
      <c r="BO32" s="178"/>
      <c r="BP32" s="11"/>
      <c r="BQ32" s="180"/>
      <c r="BR32" s="11"/>
      <c r="BS32" s="178"/>
      <c r="BT32" s="178"/>
      <c r="BU32" s="161"/>
      <c r="BV32" s="178"/>
      <c r="BW32" s="178"/>
      <c r="BX32" s="178"/>
      <c r="BY32" s="178"/>
      <c r="BZ32" s="178"/>
      <c r="CA32" s="178"/>
      <c r="CB32" s="143"/>
      <c r="CC32" s="180"/>
      <c r="CD32" s="13"/>
      <c r="CE32" s="184"/>
      <c r="CF32" s="6"/>
      <c r="CG32" s="155" t="s">
        <v>68</v>
      </c>
      <c r="CH32" s="6"/>
      <c r="CI32" s="178"/>
      <c r="CJ32" s="178"/>
      <c r="CK32" s="180"/>
      <c r="CN32" s="182"/>
    </row>
    <row r="33" customFormat="false" ht="14.1" hidden="false" customHeight="true" outlineLevel="0" collapsed="false">
      <c r="A33" s="185" t="s">
        <v>69</v>
      </c>
      <c r="B33" s="186"/>
      <c r="C33" s="187" t="n">
        <f aca="false">[1]Report!AA41+[2]Report!W41+([3]Report!C41+[3]Report!E41+[3]Report!G41+[3]Report!U41+[3]Report!AA41)+[4]Report!AA41/1000+[5]Report!W41</f>
        <v>70262.1644473</v>
      </c>
      <c r="D33" s="186"/>
      <c r="E33" s="187" t="n">
        <f aca="false">([6]Report!AQ42+[7]Report!C41+[7]Report!M41)/1000</f>
        <v>207.472872106881</v>
      </c>
      <c r="F33" s="186"/>
      <c r="G33" s="187" t="n">
        <f aca="false">([8]Report!N21+[9]Report!AG41+[10]Report!AA41+[11]Report!AA41+[12]Report!AQ41+'[13]Financial Summary'!AQ41+[14]Report!N21+[15]Report!K41)/1000</f>
        <v>-3323.4668005</v>
      </c>
      <c r="H33" s="186"/>
      <c r="I33" s="188" t="n">
        <f aca="false">[16]Report!AE41/1000+[17]Report!AE41/1000+[18]Report!AC41/1000</f>
        <v>0.891768699999602</v>
      </c>
      <c r="J33" s="187"/>
      <c r="K33" s="187" t="n">
        <f aca="false">[3]Report!I41+[3]Report!K41+[3]Report!S41</f>
        <v>18369.247</v>
      </c>
      <c r="L33" s="187"/>
      <c r="M33" s="161" t="n">
        <f aca="false">[3]Report!Q41+[3]Report!W41+[3]Report!Y41</f>
        <v>0</v>
      </c>
      <c r="N33" s="187"/>
      <c r="O33" s="187" t="n">
        <f aca="false">([19]Report!AC41+[20]Report!AQ41+[21]Report!AK41+[22]Report!AA41)/1000</f>
        <v>1856.9661752</v>
      </c>
      <c r="P33" s="187"/>
      <c r="Q33" s="187" t="n">
        <f aca="false">([23]Report!AS41+[24]Report!Q41+[25]Report!AQ41+[26]Report!AQ41+[27]Report!AE41)/1000</f>
        <v>357.1433515</v>
      </c>
      <c r="R33" s="187"/>
      <c r="S33" s="187" t="n">
        <f aca="false">(+[28]Report!AE41+[29]Report!K41+[30]Report!AQ41+[31]Report!AQ41+[32]Report!AQ41+[33]Report!K41)/1000</f>
        <v>31.4320071</v>
      </c>
      <c r="T33" s="187"/>
      <c r="U33" s="187" t="n">
        <f aca="false">([34]Report!AM41+[35]Report!AK41+[36]Report!X41+[37]Report!O41+[38]Report!AQ41+[38]Report!M41+[39]Report!M41+[39]Report!Z41)/1000</f>
        <v>-8654.7892312</v>
      </c>
      <c r="V33" s="187"/>
      <c r="W33" s="187" t="n">
        <f aca="false">('[40]Financial Summary'!AC41+[41]Report!AQ41+[42]Report!W41+[43]Report!AQ41+[44]Report!AG41+[45]Report!CI41+[46]Report!AA41+[47]Report!W41)/1000</f>
        <v>-1276.9103068</v>
      </c>
      <c r="X33" s="187"/>
      <c r="Y33" s="187" t="n">
        <f aca="false">(+[48]Report!AC41+[49]Report!K41)/1000</f>
        <v>-11.142</v>
      </c>
      <c r="Z33" s="187"/>
      <c r="AA33" s="187" t="n">
        <f aca="false">(+[50]Report!AM41)/1000</f>
        <v>-30.0884179000002</v>
      </c>
      <c r="AB33" s="187"/>
      <c r="AC33" s="188" t="n">
        <f aca="false">'[51]Power-Summary'!AZ37+'[52]Power-Summary'!AR37/1000+[3]Report!M41+[3]Report!O41+'[53]Power Summary'!AN37/1000</f>
        <v>7295.62505315755</v>
      </c>
      <c r="AD33" s="187"/>
      <c r="AE33" s="187"/>
      <c r="AF33" s="187"/>
      <c r="AG33" s="187"/>
      <c r="AH33" s="187"/>
      <c r="AI33" s="187"/>
      <c r="AJ33" s="187"/>
      <c r="AK33" s="187"/>
      <c r="AL33" s="187"/>
      <c r="AM33" s="189" t="n">
        <f aca="false">+C33+E33+G33+I33+K33+M33+O33+Q33+S33+U33+W33+Y33+AA33+AC33+AE33+AG33+AI33+AK33</f>
        <v>85084.5459186644</v>
      </c>
      <c r="AN33" s="190"/>
      <c r="AO33" s="187" t="n">
        <f aca="false">[54]Report!AG41+[55]Report!O41+[56]Report!AH41+[57]Report!G41+[58]Report!AC41+[59]Report!AA41+[60]Report!I41+[61]Report!O41</f>
        <v>4354.22714449946</v>
      </c>
      <c r="AP33" s="187"/>
      <c r="AQ33" s="187" t="n">
        <f aca="false">[62]Report!AC41+[63]Report!M41+[64]Report!C41+[65]Report!U41+[66]Report!U41+[67]Report!U41+[68]Report!AH41+[69]Report!AC41+[70]Report!AK41</f>
        <v>-18665.2887505</v>
      </c>
      <c r="AR33" s="187"/>
      <c r="AS33" s="187" t="n">
        <f aca="false">[71]Report!Y41+[72]Report!Y41+[73]Report!AD41+[74]Report!AB41+[75]Report!W41+[76]Report!W41</f>
        <v>504.3234057</v>
      </c>
      <c r="AT33" s="187"/>
      <c r="AU33" s="187" t="n">
        <f aca="false">[77]Report!AW41+[78]Report!AN41+[79]Report!S41+[80]Report!AI41+[81]Report!AQ41+[82]Report!AQ41+[83]Report!AQ41+[83]Report!BO41+[84]Report!AG41+[85]Report!X41+[86]Report!X41+[87]Report!S41+[88]Report!W41</f>
        <v>1729.6468868</v>
      </c>
      <c r="AV33" s="187"/>
      <c r="AW33" s="187" t="n">
        <f aca="false">+[89]Report!AE41+[90]Report!W41</f>
        <v>4544.44391926693</v>
      </c>
      <c r="AX33" s="187"/>
      <c r="AY33" s="187" t="n">
        <f aca="false">+[91]Report!W41</f>
        <v>-4.2010310173259</v>
      </c>
      <c r="AZ33" s="187"/>
      <c r="BA33" s="187" t="n">
        <f aca="false">+[92]Report!AD41/1000</f>
        <v>75.956</v>
      </c>
      <c r="BB33" s="190"/>
      <c r="BC33" s="187" t="n">
        <f aca="false">[93]Report!AL41</f>
        <v>2864.269612</v>
      </c>
      <c r="BD33" s="190"/>
      <c r="BE33" s="186"/>
      <c r="BF33" s="190"/>
      <c r="BG33" s="187" t="n">
        <f aca="false">[94]Report!$BQ$41</f>
        <v>338.440974338364</v>
      </c>
      <c r="BH33" s="187"/>
      <c r="BI33" s="187" t="n">
        <f aca="false">[95]Report!AE41</f>
        <v>71.6682077</v>
      </c>
      <c r="BJ33" s="187"/>
      <c r="BK33" s="187"/>
      <c r="BL33" s="187"/>
      <c r="BM33" s="187"/>
      <c r="BN33" s="187"/>
      <c r="BO33" s="187"/>
      <c r="BP33" s="190"/>
      <c r="BQ33" s="191" t="n">
        <f aca="false">+AO33+AQ33+AS33+AU33+AW33+AY33+BA33+BC33+BE33+BG33+BI33+BK33+BM33+BO33</f>
        <v>-4186.51363121256</v>
      </c>
      <c r="BR33" s="190"/>
      <c r="BS33" s="187" t="n">
        <f aca="false">[96]Report!F26/1000+[97]Report!E26/1000</f>
        <v>-117.87675</v>
      </c>
      <c r="BT33" s="187"/>
      <c r="BU33" s="187" t="n">
        <f aca="false">[98]Report!AR41</f>
        <v>-305.8130846</v>
      </c>
      <c r="BV33" s="187"/>
      <c r="BW33" s="187"/>
      <c r="BX33" s="187"/>
      <c r="BY33" s="187"/>
      <c r="BZ33" s="187"/>
      <c r="CA33" s="187"/>
      <c r="CB33" s="186"/>
      <c r="CC33" s="191" t="n">
        <f aca="false">+BS33+BU33+BW33+BY33+CA33</f>
        <v>-423.6898346</v>
      </c>
      <c r="CD33" s="186"/>
      <c r="CE33" s="186" t="n">
        <f aca="false">+CC33+BQ33+AM33</f>
        <v>80474.3424528519</v>
      </c>
      <c r="CF33" s="186"/>
      <c r="CG33" s="185"/>
      <c r="CH33" s="186"/>
      <c r="CI33" s="186"/>
      <c r="CJ33" s="186"/>
      <c r="CK33" s="191"/>
      <c r="CL33" s="190"/>
      <c r="CM33" s="190"/>
      <c r="CN33" s="186"/>
    </row>
    <row r="34" customFormat="false" ht="14.1" hidden="false" customHeight="true" outlineLevel="0" collapsed="false">
      <c r="A34" s="155" t="s">
        <v>70</v>
      </c>
      <c r="B34" s="43"/>
      <c r="C34" s="161" t="n">
        <f aca="false">[1]Report!AA42+[2]Report!W42+([3]Report!C42+[3]Report!E42+[3]Report!G42+[3]Report!U42+[3]Report!AA42)+[4]Report!AA42/1000+[5]Report!W42</f>
        <v>148184.4301398</v>
      </c>
      <c r="D34" s="143"/>
      <c r="E34" s="192" t="n">
        <f aca="false">([6]Report!AQ43+[7]Report!C42+[7]Report!M42)/1000</f>
        <v>-4099.92025867152</v>
      </c>
      <c r="F34" s="144" t="s">
        <v>0</v>
      </c>
      <c r="G34" s="192" t="n">
        <f aca="false">([8]Report!N22+[9]Report!AG42+[10]Report!AA42+[11]Report!AA42+[12]Report!AQ42+'[13]Financial Summary'!AQ42+[14]Report!N22+[15]Report!K42)/1000</f>
        <v>20658.7679546</v>
      </c>
      <c r="H34" s="144" t="s">
        <v>0</v>
      </c>
      <c r="I34" s="161" t="n">
        <f aca="false">[16]Report!AE42/1000+[17]Report!AE42/1000+[18]Report!AC42/1000</f>
        <v>5297.309029</v>
      </c>
      <c r="J34" s="161"/>
      <c r="K34" s="161" t="n">
        <f aca="false">[3]Report!I42+[3]Report!K42+[3]Report!S42</f>
        <v>0</v>
      </c>
      <c r="L34" s="161"/>
      <c r="M34" s="161" t="n">
        <f aca="false">[3]Report!Q42+[3]Report!W42+[3]Report!Y42</f>
        <v>1399.878</v>
      </c>
      <c r="N34" s="161"/>
      <c r="O34" s="192" t="n">
        <f aca="false">([19]Report!AC42+[20]Report!AQ42+[21]Report!AK42+[22]Report!AA42)/1000</f>
        <v>-1262.70748409993</v>
      </c>
      <c r="P34" s="161"/>
      <c r="Q34" s="192" t="n">
        <f aca="false">([23]Report!AS42+[24]Report!Q42+[25]Report!AQ42+[26]Report!AQ42+[27]Report!AE42)/1000</f>
        <v>8673.1647827</v>
      </c>
      <c r="R34" s="161"/>
      <c r="S34" s="161" t="n">
        <f aca="false">(+[28]Report!AE42+[29]Report!K42+[30]Report!AQ42+[31]Report!AQ42+[32]Report!AQ42+[33]Report!K42)/1000</f>
        <v>-1178.6160659</v>
      </c>
      <c r="T34" s="161"/>
      <c r="U34" s="187" t="n">
        <f aca="false">([34]Report!AM42+[35]Report!AK42+[36]Report!X42+[37]Report!O42+[38]Report!AQ42+[38]Report!M42+[39]Report!M42+[39]Report!Z42)/1000</f>
        <v>-4770.3141107</v>
      </c>
      <c r="V34" s="161"/>
      <c r="W34" s="161" t="n">
        <f aca="false">('[40]Financial Summary'!AC42+[41]Report!AQ42+[42]Report!W42+[43]Report!AQ42+[44]Report!AG42+[45]Report!CI42+[46]Report!AA42+[47]Report!W42)/1000</f>
        <v>967.899454199992</v>
      </c>
      <c r="X34" s="161"/>
      <c r="Y34" s="161" t="n">
        <f aca="false">(+[48]Report!AC42+[49]Report!K42)/1000</f>
        <v>-1925.7928654</v>
      </c>
      <c r="Z34" s="161"/>
      <c r="AA34" s="187" t="n">
        <f aca="false">(+[50]Report!AM42)/1000</f>
        <v>4757.8488968</v>
      </c>
      <c r="AB34" s="161"/>
      <c r="AC34" s="161" t="n">
        <f aca="false">'[51]Power-Summary'!AZ38+'[52]Power-Summary'!AR38/1000+[3]Report!M42+[3]Report!O42+'[53]Power Summary'!AN38/1000+'[53]Power Summary'!AN47/1000+'[51]Power-Summary'!$AZ$47+'[52]Power-Summary'!$AT$47</f>
        <v>105817.894515961</v>
      </c>
      <c r="AD34" s="161"/>
      <c r="AE34" s="161"/>
      <c r="AF34" s="161"/>
      <c r="AG34" s="161"/>
      <c r="AH34" s="161"/>
      <c r="AI34" s="161"/>
      <c r="AJ34" s="161"/>
      <c r="AK34" s="161"/>
      <c r="AL34" s="161"/>
      <c r="AM34" s="193" t="n">
        <f aca="false">+C34+E34+G34+I34+K34+M34+O34+Q34+S34+U34+W34+Y34+AA34+AC34+AE34+AG34+AI34+AK34</f>
        <v>282519.84198829</v>
      </c>
      <c r="AN34" s="11"/>
      <c r="AO34" s="187" t="n">
        <f aca="false">[54]Report!AG42+[55]Report!O42+[56]Report!AH42+[57]Report!G42+[58]Report!AC42+[59]Report!AA42+[60]Report!I42+[61]Report!O42</f>
        <v>10226.6356877419</v>
      </c>
      <c r="AP34" s="161"/>
      <c r="AQ34" s="187" t="n">
        <f aca="false">[62]Report!AC42+[63]Report!M42+[64]Report!C42+[65]Report!U42+[66]Report!U42+[67]Report!U42+[68]Report!AH42+[69]Report!AC42+[70]Report!AK42</f>
        <v>16060.705440325</v>
      </c>
      <c r="AR34" s="161"/>
      <c r="AS34" s="161" t="n">
        <f aca="false">[71]Report!Y42+[72]Report!Y42+[73]Report!AD42+[74]Report!AB42+[75]Report!W42+[76]Report!W42</f>
        <v>1646.6386507</v>
      </c>
      <c r="AT34" s="161"/>
      <c r="AU34" s="161" t="n">
        <f aca="false">[77]Report!AW42+[78]Report!AN42+[79]Report!S42+[80]Report!AI42+[81]Report!AQ42+[82]Report!AQ42+[83]Report!AQ42+[83]Report!BO42+[84]Report!AG42+[85]Report!X42+[86]Report!X42+[87]Report!S42+[88]Report!W42</f>
        <v>-4709.47831868394</v>
      </c>
      <c r="AV34" s="161"/>
      <c r="AW34" s="161" t="n">
        <f aca="false">+[89]Report!AE42+[90]Report!W42</f>
        <v>-3914.18168109699</v>
      </c>
      <c r="AX34" s="194"/>
      <c r="AY34" s="194" t="n">
        <f aca="false">+[91]Report!W42</f>
        <v>-940.066088044265</v>
      </c>
      <c r="AZ34" s="194"/>
      <c r="BA34" s="194" t="n">
        <f aca="false">+[92]Report!AD42/1000</f>
        <v>-12989.839</v>
      </c>
      <c r="BB34" s="11"/>
      <c r="BC34" s="161" t="n">
        <f aca="false">[93]Report!AL42</f>
        <v>-23489.3596992929</v>
      </c>
      <c r="BD34" s="11"/>
      <c r="BE34" s="184" t="n">
        <f aca="false">CK34+CK35</f>
        <v>16691.4580175317</v>
      </c>
      <c r="BF34" s="11"/>
      <c r="BG34" s="161" t="n">
        <f aca="false">[94]Report!BQ42</f>
        <v>-1858.57395079045</v>
      </c>
      <c r="BH34" s="161"/>
      <c r="BI34" s="161" t="n">
        <f aca="false">[95]Report!AE42</f>
        <v>-228.164647539445</v>
      </c>
      <c r="BJ34" s="161"/>
      <c r="BK34" s="161"/>
      <c r="BL34" s="161"/>
      <c r="BM34" s="161"/>
      <c r="BN34" s="161"/>
      <c r="BO34" s="161"/>
      <c r="BP34" s="11"/>
      <c r="BQ34" s="195" t="n">
        <f aca="false">+AO34+AQ34+AS34+AU34+AW34+AY34+BA34+BC34+BE34+BG34+BI34+BK34+BM34+BO34</f>
        <v>-3504.22558914951</v>
      </c>
      <c r="BR34" s="11"/>
      <c r="BS34" s="196" t="n">
        <f aca="false">[96]Report!F27/1000+[97]Report!E27/1000</f>
        <v>-2795.7093214</v>
      </c>
      <c r="BT34" s="161"/>
      <c r="BU34" s="187" t="n">
        <f aca="false">[98]Report!AR42</f>
        <v>-1988.3529842</v>
      </c>
      <c r="BV34" s="161"/>
      <c r="BW34" s="194"/>
      <c r="BX34" s="161"/>
      <c r="BY34" s="194"/>
      <c r="BZ34" s="161"/>
      <c r="CA34" s="194"/>
      <c r="CB34" s="144"/>
      <c r="CC34" s="197" t="n">
        <f aca="false">+BS34+BU34+BW34+BY34+CA34</f>
        <v>-4784.0623056</v>
      </c>
      <c r="CD34" s="13"/>
      <c r="CE34" s="184" t="n">
        <f aca="false">+CC34+BQ34+AM34</f>
        <v>274231.55409354</v>
      </c>
      <c r="CF34" s="6"/>
      <c r="CG34" s="155" t="s">
        <v>70</v>
      </c>
      <c r="CH34" s="6"/>
      <c r="CI34" s="184" t="n">
        <f aca="false">[99]Report!$C$42+[99]Report!$E$42+[99]Report!$G$42+[99]Report!$O$42+[99]Report!$Q$42+[99]Report!$Y$42+[99]Report!$AE$42+[99]Report!$AM$42+[99]Report!$AS$42+[99]Report!$AU$42+[99]Report!$AW$42</f>
        <v>1397.34665520503</v>
      </c>
      <c r="CJ34" s="184" t="n">
        <f aca="false">SUM(RHO_DRIFT!BH131:BH136)</f>
        <v>15294.1113623267</v>
      </c>
      <c r="CK34" s="197" t="n">
        <f aca="false">CI34+CJ34</f>
        <v>16691.4580175317</v>
      </c>
      <c r="CN34" s="6"/>
    </row>
    <row r="35" customFormat="false" ht="14.1" hidden="false" customHeight="true" outlineLevel="0" collapsed="false">
      <c r="A35" s="168" t="s">
        <v>71</v>
      </c>
      <c r="B35" s="198"/>
      <c r="C35" s="161" t="n">
        <f aca="false">[1]Report!AA43+[2]Report!W43+([3]Report!C43+[3]Report!E43+[3]Report!G43+[3]Report!U43+[3]Report!AA43)+[4]Report!AA43/1000+[5]Report!W43</f>
        <v>4551.5590075</v>
      </c>
      <c r="D35" s="173"/>
      <c r="E35" s="192" t="n">
        <f aca="false">([6]Report!AQ44+[7]Report!C43+[7]Report!M43)/1000</f>
        <v>-7274.77074578185</v>
      </c>
      <c r="F35" s="173" t="s">
        <v>0</v>
      </c>
      <c r="G35" s="192" t="n">
        <f aca="false">([8]Report!N23+[9]Report!AG43+[10]Report!AA43+[11]Report!AA43+[12]Report!AQ43+'[13]Financial Summary'!AQ43+[14]Report!N23+[15]Report!K43)/1000</f>
        <v>-2076.13508329999</v>
      </c>
      <c r="H35" s="173" t="s">
        <v>0</v>
      </c>
      <c r="I35" s="161" t="n">
        <f aca="false">[16]Report!AE43/1000+[17]Report!AE43/1000+[18]Report!AC43/1000</f>
        <v>-346.8023479</v>
      </c>
      <c r="J35" s="161"/>
      <c r="K35" s="161" t="n">
        <f aca="false">[3]Report!I43+[3]Report!K43+[3]Report!S43</f>
        <v>-17850.1324943</v>
      </c>
      <c r="L35" s="161"/>
      <c r="M35" s="161" t="n">
        <f aca="false">[3]Report!Q43+[3]Report!W43+[3]Report!Y43</f>
        <v>0</v>
      </c>
      <c r="N35" s="161"/>
      <c r="O35" s="192" t="n">
        <f aca="false">([19]Report!AC43+[20]Report!AQ43+[21]Report!AK43+[22]Report!AA43)/1000</f>
        <v>7051.97202960001</v>
      </c>
      <c r="P35" s="161"/>
      <c r="Q35" s="192" t="n">
        <f aca="false">([23]Report!AS43+[24]Report!Q43+[25]Report!AQ43+[26]Report!AQ43+[27]Report!AE43)/1000</f>
        <v>-618.4078562</v>
      </c>
      <c r="R35" s="161"/>
      <c r="S35" s="161" t="n">
        <f aca="false">(+[28]Report!AE43+[29]Report!K43+[30]Report!AQ43+[31]Report!AQ43+[32]Report!AQ43+[33]Report!K43)/1000</f>
        <v>-166.9438978</v>
      </c>
      <c r="T35" s="161"/>
      <c r="U35" s="187" t="n">
        <f aca="false">([34]Report!AM43+[35]Report!AK43+[36]Report!X43+[37]Report!O43+[38]Report!AQ43+[38]Report!M43+[39]Report!M43+[39]Report!Z43)/1000</f>
        <v>-191.083088300018</v>
      </c>
      <c r="V35" s="161"/>
      <c r="W35" s="161" t="n">
        <f aca="false">('[40]Financial Summary'!AC43+[41]Report!AQ43+[42]Report!W43+[43]Report!AQ43+[44]Report!AG43+[45]Report!CI43+[46]Report!AA43+[47]Report!W43)/1000</f>
        <v>-7033.6865662</v>
      </c>
      <c r="X35" s="161"/>
      <c r="Y35" s="161" t="n">
        <f aca="false">(+[48]Report!AC43+[49]Report!K43)/1000</f>
        <v>2142.7665305</v>
      </c>
      <c r="Z35" s="161"/>
      <c r="AA35" s="187" t="n">
        <f aca="false">(+[50]Report!AM43)/1000</f>
        <v>199.3532988</v>
      </c>
      <c r="AB35" s="161"/>
      <c r="AC35" s="161" t="n">
        <f aca="false">'[51]Power-Summary'!AZ39+'[52]Power-Summary'!AR39/1000+[3]Report!M43+[3]Report!O43+'[53]Power Summary'!AN39/1000</f>
        <v>0</v>
      </c>
      <c r="AD35" s="161"/>
      <c r="AE35" s="161"/>
      <c r="AF35" s="161"/>
      <c r="AG35" s="161"/>
      <c r="AH35" s="161"/>
      <c r="AI35" s="161"/>
      <c r="AJ35" s="161"/>
      <c r="AK35" s="161"/>
      <c r="AL35" s="161"/>
      <c r="AM35" s="193" t="n">
        <f aca="false">+C35+E35+G35+I35+K35+M35+O35+Q35+S35+U35+W35+Y35+AA35+AC35+AE35+AG35+AI35+AK35</f>
        <v>-21612.3112133818</v>
      </c>
      <c r="AN35" s="11"/>
      <c r="AO35" s="187" t="n">
        <f aca="false">[54]Report!AG43+[55]Report!O43+[56]Report!AH43+[57]Report!G43+[58]Report!AC43+[59]Report!AA43+[60]Report!I43+[61]Report!O43</f>
        <v>0</v>
      </c>
      <c r="AP35" s="161"/>
      <c r="AQ35" s="187" t="n">
        <f aca="false">[62]Report!AC43+[63]Report!M43+[64]Report!C43+[65]Report!U43+[66]Report!U43+[67]Report!U43+[68]Report!AH43+[69]Report!AC43+[70]Report!AK43</f>
        <v>0</v>
      </c>
      <c r="AR35" s="161"/>
      <c r="AS35" s="161" t="n">
        <f aca="false">[71]Report!Y43+[72]Report!Y43+[73]Report!AD43+[74]Report!AB43+[75]Report!W43+[76]Report!W43</f>
        <v>0</v>
      </c>
      <c r="AT35" s="161"/>
      <c r="AU35" s="161" t="n">
        <f aca="false">[77]Report!AW43+[78]Report!AN43+[79]Report!S43+[80]Report!AI43+[81]Report!AQ43+[82]Report!AQ43+[83]Report!AQ43+[83]Report!BO43+[84]Report!AG43+[85]Report!X43+[86]Report!X43+[87]Report!S43+[88]Report!W43</f>
        <v>0</v>
      </c>
      <c r="AV35" s="161"/>
      <c r="AW35" s="161" t="n">
        <f aca="false">+[89]Report!AE43+[90]Report!W43</f>
        <v>0</v>
      </c>
      <c r="AX35" s="194"/>
      <c r="AY35" s="194" t="n">
        <f aca="false">+[91]Report!W43</f>
        <v>0</v>
      </c>
      <c r="AZ35" s="194"/>
      <c r="BA35" s="194" t="n">
        <f aca="false">+[92]Report!AD43/1000</f>
        <v>0</v>
      </c>
      <c r="BB35" s="11"/>
      <c r="BC35" s="161" t="n">
        <f aca="false">[93]Report!AL43</f>
        <v>0</v>
      </c>
      <c r="BD35" s="11"/>
      <c r="BE35" s="184" t="n">
        <f aca="false">CK35*0</f>
        <v>0</v>
      </c>
      <c r="BF35" s="11"/>
      <c r="BG35" s="161" t="n">
        <f aca="false">[94]Report!BQ43</f>
        <v>0</v>
      </c>
      <c r="BH35" s="161"/>
      <c r="BI35" s="161" t="n">
        <f aca="false">[95]Report!AE43</f>
        <v>0</v>
      </c>
      <c r="BJ35" s="161"/>
      <c r="BK35" s="161"/>
      <c r="BL35" s="161"/>
      <c r="BM35" s="161"/>
      <c r="BN35" s="161"/>
      <c r="BO35" s="161"/>
      <c r="BP35" s="11"/>
      <c r="BQ35" s="195" t="n">
        <f aca="false">+AO35+AQ35+AS35+AU35+AW35+AY35+BA35+BC35+BE35+BG35+BI35+BK35+BM35+BO35</f>
        <v>0</v>
      </c>
      <c r="BR35" s="11"/>
      <c r="BS35" s="196" t="n">
        <f aca="false">[96]Report!F28/1000+[97]Report!E28/1000</f>
        <v>0</v>
      </c>
      <c r="BT35" s="161"/>
      <c r="BU35" s="187" t="n">
        <f aca="false">[98]Report!AR43</f>
        <v>0</v>
      </c>
      <c r="BV35" s="161"/>
      <c r="BW35" s="194"/>
      <c r="BX35" s="161"/>
      <c r="BY35" s="194"/>
      <c r="BZ35" s="161"/>
      <c r="CA35" s="194"/>
      <c r="CB35" s="144"/>
      <c r="CC35" s="197" t="n">
        <f aca="false">+BS35+BU35+BW35+BY35+CA35</f>
        <v>0</v>
      </c>
      <c r="CD35" s="13"/>
      <c r="CE35" s="184" t="n">
        <f aca="false">+CC35+BQ35+AM35</f>
        <v>-21612.3112133818</v>
      </c>
      <c r="CF35" s="6"/>
      <c r="CG35" s="168" t="s">
        <v>71</v>
      </c>
      <c r="CH35" s="6"/>
      <c r="CI35" s="184" t="n">
        <f aca="false">[99]Report!$C$43+[99]Report!$E$43+[99]Report!$G$43+[99]Report!$O$43+[99]Report!$Q$43+[99]Report!$Y$43+[99]Report!$AE$43+[99]Report!$AM$43+[99]Report!$AS$43+[99]Report!$AU$43+[99]Report!$AW$43</f>
        <v>0</v>
      </c>
      <c r="CJ35" s="184" t="n">
        <v>0</v>
      </c>
      <c r="CK35" s="197" t="n">
        <f aca="false">CI35+CJ35</f>
        <v>0</v>
      </c>
      <c r="CN35" s="6"/>
    </row>
    <row r="36" customFormat="false" ht="14.1" hidden="false" customHeight="true" outlineLevel="0" collapsed="false">
      <c r="A36" s="168" t="s">
        <v>72</v>
      </c>
      <c r="B36" s="198"/>
      <c r="C36" s="161" t="n">
        <f aca="false">[1]Report!AA44+[2]Report!W44+([3]Report!C44+[3]Report!E44+[3]Report!G44+[3]Report!U44+[3]Report!AA44)+[4]Report!AA44/1000+[5]Report!W44</f>
        <v>0</v>
      </c>
      <c r="D36" s="173"/>
      <c r="E36" s="192" t="n">
        <f aca="false">([6]Report!AQ45+[7]Report!C44+[7]Report!M44)/1000</f>
        <v>211.492818164712</v>
      </c>
      <c r="F36" s="173" t="s">
        <v>0</v>
      </c>
      <c r="G36" s="192" t="n">
        <f aca="false">([8]Report!N24+[9]Report!AG44+[10]Report!AA44+[11]Report!AA44+[12]Report!AQ44+'[13]Financial Summary'!AQ44+[14]Report!N24+[15]Report!K44)/1000</f>
        <v>-4218.7745857</v>
      </c>
      <c r="H36" s="173" t="s">
        <v>0</v>
      </c>
      <c r="I36" s="161" t="n">
        <f aca="false">[16]Report!AE44/1000+[17]Report!AE44/1000+[18]Report!AC44/1000</f>
        <v>-905.0739592</v>
      </c>
      <c r="J36" s="161"/>
      <c r="K36" s="161" t="n">
        <f aca="false">[3]Report!I44+[3]Report!K44+[3]Report!S44</f>
        <v>0</v>
      </c>
      <c r="L36" s="161"/>
      <c r="M36" s="161" t="n">
        <f aca="false">[3]Report!Q44+[3]Report!W44+[3]Report!Y44</f>
        <v>0</v>
      </c>
      <c r="N36" s="161"/>
      <c r="O36" s="192" t="n">
        <f aca="false">([19]Report!AC44+[20]Report!AQ44+[21]Report!AK44+[22]Report!AA44)/1000</f>
        <v>-1282.2657225</v>
      </c>
      <c r="P36" s="161"/>
      <c r="Q36" s="192" t="n">
        <f aca="false">([23]Report!AS44+[24]Report!Q44+[25]Report!AQ44+[26]Report!AQ44+[27]Report!AE44)/1000</f>
        <v>-5854.1694287</v>
      </c>
      <c r="R36" s="161"/>
      <c r="S36" s="161" t="n">
        <f aca="false">(+[28]Report!AE44+[29]Report!K44+[30]Report!AQ44+[31]Report!AQ44+[32]Report!AQ44+[33]Report!K44)/1000</f>
        <v>307.4181083</v>
      </c>
      <c r="T36" s="161"/>
      <c r="U36" s="187" t="n">
        <f aca="false">([34]Report!AM44+[35]Report!AK44+[36]Report!X44+[37]Report!O44+[38]Report!AQ44+[38]Report!M44+[39]Report!M44+[39]Report!Z44)/1000</f>
        <v>1988.9513317</v>
      </c>
      <c r="V36" s="161"/>
      <c r="W36" s="161" t="n">
        <f aca="false">('[40]Financial Summary'!AC44+[41]Report!AQ44+[42]Report!W44+[43]Report!AQ44+[44]Report!AG44+[45]Report!CI44+[46]Report!AA44+[47]Report!W44)/1000</f>
        <v>-12173.4461817</v>
      </c>
      <c r="X36" s="161"/>
      <c r="Y36" s="161" t="n">
        <f aca="false">(+[48]Report!AC44+[49]Report!K44)/1000</f>
        <v>318.8575909</v>
      </c>
      <c r="Z36" s="161"/>
      <c r="AA36" s="187" t="n">
        <f aca="false">(+[50]Report!AM44)/1000</f>
        <v>-99.1697149999999</v>
      </c>
      <c r="AB36" s="161"/>
      <c r="AC36" s="161" t="n">
        <f aca="false">'[51]Power-Summary'!AZ40+'[52]Power-Summary'!AR40/1000+[3]Report!M44+[3]Report!O44+'[53]Power Summary'!AN40/1000</f>
        <v>-1376.86139145707</v>
      </c>
      <c r="AD36" s="161"/>
      <c r="AE36" s="161"/>
      <c r="AF36" s="161"/>
      <c r="AG36" s="161"/>
      <c r="AH36" s="161"/>
      <c r="AI36" s="161"/>
      <c r="AJ36" s="161"/>
      <c r="AK36" s="161"/>
      <c r="AL36" s="161"/>
      <c r="AM36" s="193" t="n">
        <f aca="false">+C36+E36+G36+I36+K36+M36+O36+Q36+S36+U36+W36+Y36+AA36+AC36+AE36+AG36+AI36+AK36</f>
        <v>-23083.0411351924</v>
      </c>
      <c r="AN36" s="11"/>
      <c r="AO36" s="187" t="n">
        <f aca="false">[54]Report!AG44+[55]Report!O44+[56]Report!AH44+[57]Report!G44+[58]Report!AC44+[59]Report!AA44+[60]Report!I44+[61]Report!O44</f>
        <v>0</v>
      </c>
      <c r="AP36" s="161"/>
      <c r="AQ36" s="187" t="n">
        <f aca="false">[62]Report!AC44+[63]Report!M44+[64]Report!C44+[65]Report!U44+[66]Report!U44+[67]Report!U44+[68]Report!AH44+[69]Report!AC44+[70]Report!AK44</f>
        <v>0</v>
      </c>
      <c r="AR36" s="161"/>
      <c r="AS36" s="161" t="n">
        <f aca="false">[71]Report!Y44+[72]Report!Y44+[73]Report!AD44+[74]Report!AB44+[75]Report!W44+[76]Report!W44</f>
        <v>0</v>
      </c>
      <c r="AT36" s="161"/>
      <c r="AU36" s="161" t="n">
        <f aca="false">[77]Report!AW44+[78]Report!AN44+[79]Report!S44+[80]Report!AI44+[81]Report!AQ44+[82]Report!AQ44+[83]Report!AQ44+[83]Report!BO44+[84]Report!AG44+[85]Report!X44+[86]Report!X44+[87]Report!S44+[88]Report!W44</f>
        <v>0</v>
      </c>
      <c r="AV36" s="161"/>
      <c r="AW36" s="161" t="n">
        <f aca="false">+[89]Report!AE44+[90]Report!W44</f>
        <v>0</v>
      </c>
      <c r="AX36" s="194"/>
      <c r="AY36" s="194" t="n">
        <f aca="false">+[91]Report!W44</f>
        <v>0</v>
      </c>
      <c r="AZ36" s="194"/>
      <c r="BA36" s="194" t="n">
        <f aca="false">+[92]Report!AD44/1000</f>
        <v>0</v>
      </c>
      <c r="BB36" s="11"/>
      <c r="BC36" s="161" t="n">
        <f aca="false">[93]Report!AL44</f>
        <v>-47618.6248426466</v>
      </c>
      <c r="BD36" s="11"/>
      <c r="BE36" s="184" t="n">
        <f aca="false">CK36</f>
        <v>0</v>
      </c>
      <c r="BF36" s="11"/>
      <c r="BG36" s="161" t="n">
        <f aca="false">[94]Report!BQ44</f>
        <v>0</v>
      </c>
      <c r="BH36" s="161"/>
      <c r="BI36" s="161" t="n">
        <f aca="false">[95]Report!AE44</f>
        <v>0</v>
      </c>
      <c r="BJ36" s="161"/>
      <c r="BK36" s="161"/>
      <c r="BL36" s="161"/>
      <c r="BM36" s="161"/>
      <c r="BN36" s="161"/>
      <c r="BO36" s="161"/>
      <c r="BP36" s="11"/>
      <c r="BQ36" s="195" t="n">
        <f aca="false">+AO36+AQ36+AS36+AU36+AW36+AY36+BA36+BC36+BE36+BG36+BI36+BK36+BM36+BO36</f>
        <v>-47618.6248426466</v>
      </c>
      <c r="BR36" s="11"/>
      <c r="BS36" s="196" t="n">
        <f aca="false">[96]Report!F29/1000+[97]Report!E29/1000</f>
        <v>0</v>
      </c>
      <c r="BT36" s="161"/>
      <c r="BU36" s="187" t="n">
        <f aca="false">[98]Report!AR44</f>
        <v>0</v>
      </c>
      <c r="BV36" s="161"/>
      <c r="BW36" s="194"/>
      <c r="BX36" s="161"/>
      <c r="BY36" s="194"/>
      <c r="BZ36" s="161"/>
      <c r="CA36" s="194"/>
      <c r="CB36" s="144"/>
      <c r="CC36" s="197" t="n">
        <f aca="false">+BS36+BU36+BW36+BY36+CA36</f>
        <v>0</v>
      </c>
      <c r="CD36" s="13"/>
      <c r="CE36" s="184" t="n">
        <f aca="false">+CC36+BQ36+AM36</f>
        <v>-70701.665977839</v>
      </c>
      <c r="CF36" s="168"/>
      <c r="CG36" s="168" t="s">
        <v>72</v>
      </c>
      <c r="CH36" s="6"/>
      <c r="CI36" s="184" t="n">
        <f aca="false">[99]Report!$C$44+[99]Report!$E$44+[99]Report!$G$44+[99]Report!$O$44+[99]Report!$Q$44+[99]Report!$Y$44+[99]Report!$AE$44+[99]Report!$AM$44+[99]Report!$AS$44+[99]Report!$AU$44+[99]Report!$AW$44</f>
        <v>0</v>
      </c>
      <c r="CJ36" s="184" t="n">
        <v>0</v>
      </c>
      <c r="CK36" s="197" t="n">
        <f aca="false">CI36+CJ36</f>
        <v>0</v>
      </c>
      <c r="CN36" s="6"/>
    </row>
    <row r="37" customFormat="false" ht="14.1" hidden="false" customHeight="true" outlineLevel="0" collapsed="false">
      <c r="A37" s="168" t="s">
        <v>73</v>
      </c>
      <c r="B37" s="198"/>
      <c r="C37" s="161" t="n">
        <f aca="false">[1]Report!AA45+[2]Report!W45+([3]Report!C45+[3]Report!E45+[3]Report!G45+[3]Report!U45+[3]Report!AA45)+[4]Report!AA45/1000+[5]Report!W45</f>
        <v>8112.7565814</v>
      </c>
      <c r="D37" s="173"/>
      <c r="E37" s="192" t="n">
        <f aca="false">([6]Report!AQ46+[7]Report!C45+[7]Report!M45)/1000</f>
        <v>1063.85435614376</v>
      </c>
      <c r="F37" s="173" t="s">
        <v>0</v>
      </c>
      <c r="G37" s="192" t="n">
        <f aca="false">([8]Report!N25+[9]Report!AG45+[10]Report!AA45+[11]Report!AA45+[12]Report!AQ45+'[13]Financial Summary'!AQ45+[14]Report!N25+[15]Report!K45)/1000</f>
        <v>-3626.8869218</v>
      </c>
      <c r="H37" s="173" t="s">
        <v>0</v>
      </c>
      <c r="I37" s="161" t="n">
        <f aca="false">[16]Report!AE45/1000+[17]Report!AE45/1000+[18]Report!AC45/1000</f>
        <v>-392.1699989</v>
      </c>
      <c r="J37" s="161"/>
      <c r="K37" s="161" t="n">
        <f aca="false">[3]Report!I45+[3]Report!K45+[3]Report!S45</f>
        <v>-200.7507364</v>
      </c>
      <c r="L37" s="161"/>
      <c r="M37" s="161" t="n">
        <f aca="false">[3]Report!Q45+[3]Report!W45+[3]Report!Y45</f>
        <v>0</v>
      </c>
      <c r="N37" s="161"/>
      <c r="O37" s="192" t="n">
        <f aca="false">([19]Report!AC45+[20]Report!AQ45+[21]Report!AK45+[22]Report!AA45)/1000</f>
        <v>872.6740097</v>
      </c>
      <c r="P37" s="161"/>
      <c r="Q37" s="192" t="n">
        <f aca="false">([23]Report!AS45+[24]Report!Q45+[25]Report!AQ45+[26]Report!AQ45+[27]Report!AE45)/1000</f>
        <v>245.0684234</v>
      </c>
      <c r="R37" s="161"/>
      <c r="S37" s="161" t="n">
        <f aca="false">(+[28]Report!AE45+[29]Report!K45+[30]Report!AQ45+[31]Report!AQ45+[32]Report!AQ45+[33]Report!K45)/1000</f>
        <v>7.0228276</v>
      </c>
      <c r="T37" s="161"/>
      <c r="U37" s="187" t="n">
        <f aca="false">([34]Report!AM45+[35]Report!AK45+[36]Report!X45+[37]Report!O45+[38]Report!AQ45+[38]Report!M45+[39]Report!M45+[39]Report!Z45)/1000</f>
        <v>0</v>
      </c>
      <c r="V37" s="161"/>
      <c r="W37" s="161" t="n">
        <f aca="false">('[40]Financial Summary'!AC45+[41]Report!AQ45+[42]Report!W45+[43]Report!AQ45+[44]Report!AG45+[45]Report!CI45+[46]Report!AA45+[47]Report!W45)/1000</f>
        <v>147.4680296</v>
      </c>
      <c r="X37" s="161"/>
      <c r="Y37" s="161" t="n">
        <f aca="false">(+[48]Report!AC45+[49]Report!K45)/1000</f>
        <v>-88.4149769</v>
      </c>
      <c r="Z37" s="161"/>
      <c r="AA37" s="187" t="n">
        <f aca="false">(+[50]Report!AM45)/1000</f>
        <v>-0.00012</v>
      </c>
      <c r="AB37" s="161"/>
      <c r="AC37" s="161" t="n">
        <f aca="false">'[51]Power-Summary'!AZ41+'[52]Power-Summary'!AR41/1000+[3]Report!M45+[3]Report!O45+'[53]Power Summary'!AN41/1000</f>
        <v>-195.805859947425</v>
      </c>
      <c r="AD37" s="161"/>
      <c r="AE37" s="161"/>
      <c r="AF37" s="161"/>
      <c r="AG37" s="161"/>
      <c r="AH37" s="161"/>
      <c r="AI37" s="161"/>
      <c r="AJ37" s="161"/>
      <c r="AK37" s="161"/>
      <c r="AL37" s="161"/>
      <c r="AM37" s="193" t="n">
        <f aca="false">+C37+E37+G37+I37+K37+M37+O37+Q37+S37+U37+W37+Y37+AA37+AC37+AE37+AG37+AI37+AK37</f>
        <v>5944.81561389634</v>
      </c>
      <c r="AN37" s="38"/>
      <c r="AO37" s="187" t="n">
        <f aca="false">[54]Report!AG45+[55]Report!O45+[56]Report!AH45+[57]Report!G45+[58]Report!AC45+[59]Report!AA45+[60]Report!I45+[61]Report!O45</f>
        <v>-4661.817707</v>
      </c>
      <c r="AP37" s="161"/>
      <c r="AQ37" s="187" t="n">
        <f aca="false">[62]Report!AC45+[63]Report!M45+[64]Report!C45+[65]Report!U45+[66]Report!U45+[67]Report!U45+[68]Report!AH45+[69]Report!AC45+[70]Report!AK45</f>
        <v>-2152.1793046</v>
      </c>
      <c r="AR37" s="161"/>
      <c r="AS37" s="161" t="n">
        <f aca="false">[71]Report!Y45+[72]Report!Y45+[73]Report!AD45+[74]Report!AB45+[75]Report!W45+[76]Report!W45</f>
        <v>-67.1077102</v>
      </c>
      <c r="AT37" s="161"/>
      <c r="AU37" s="161" t="n">
        <f aca="false">[77]Report!AW45+[78]Report!AN45+[79]Report!S45+[80]Report!AI45+[81]Report!AQ45+[82]Report!AQ45+[83]Report!AQ45+[83]Report!BO45+[84]Report!AG45+[85]Report!X45+[86]Report!X45+[87]Report!S45+[88]Report!W45</f>
        <v>486.5834029</v>
      </c>
      <c r="AV37" s="161"/>
      <c r="AW37" s="161" t="n">
        <f aca="false">+[89]Report!AE45+[90]Report!W45</f>
        <v>796.882994321357</v>
      </c>
      <c r="AX37" s="194"/>
      <c r="AY37" s="194" t="n">
        <f aca="false">+[91]Report!W45</f>
        <v>-148.621011366569</v>
      </c>
      <c r="AZ37" s="194"/>
      <c r="BA37" s="194" t="n">
        <f aca="false">+[92]Report!AD45/1000</f>
        <v>-160.407</v>
      </c>
      <c r="BB37" s="11"/>
      <c r="BC37" s="161" t="n">
        <f aca="false">[93]Report!AL45</f>
        <v>-865.5859073</v>
      </c>
      <c r="BD37" s="11"/>
      <c r="BE37" s="184" t="n">
        <f aca="false">CK37</f>
        <v>0</v>
      </c>
      <c r="BF37" s="11"/>
      <c r="BG37" s="161" t="n">
        <f aca="false">[94]Report!BQ45</f>
        <v>0</v>
      </c>
      <c r="BH37" s="161"/>
      <c r="BI37" s="161" t="n">
        <f aca="false">[95]Report!AE45</f>
        <v>-71.6452617</v>
      </c>
      <c r="BJ37" s="161"/>
      <c r="BK37" s="161"/>
      <c r="BL37" s="161"/>
      <c r="BM37" s="161"/>
      <c r="BN37" s="161"/>
      <c r="BO37" s="161"/>
      <c r="BP37" s="11"/>
      <c r="BQ37" s="195" t="n">
        <f aca="false">+AO37+AQ37+AS37+AU37+AW37+AY37+BA37+BC37+BE37+BG37+BI37+BK37+BM37+BO37</f>
        <v>-6843.89750494521</v>
      </c>
      <c r="BR37" s="11"/>
      <c r="BS37" s="196" t="n">
        <f aca="false">[96]Report!F30/1000+[97]Report!E30/1000</f>
        <v>-5.826</v>
      </c>
      <c r="BT37" s="161"/>
      <c r="BU37" s="187" t="n">
        <f aca="false">[98]Report!AR45</f>
        <v>-23.7417962</v>
      </c>
      <c r="BV37" s="161"/>
      <c r="BW37" s="194"/>
      <c r="BX37" s="161"/>
      <c r="BY37" s="194"/>
      <c r="BZ37" s="161"/>
      <c r="CA37" s="194"/>
      <c r="CB37" s="144"/>
      <c r="CC37" s="197" t="n">
        <f aca="false">+BS37+BU37+BW37+BY37+CA37</f>
        <v>-29.5677962</v>
      </c>
      <c r="CD37" s="13"/>
      <c r="CE37" s="184" t="n">
        <f aca="false">+CC37+BQ37+AM37</f>
        <v>-928.649687248878</v>
      </c>
      <c r="CF37" s="6"/>
      <c r="CG37" s="168" t="s">
        <v>73</v>
      </c>
      <c r="CH37" s="6"/>
      <c r="CI37" s="184" t="n">
        <f aca="false">[99]Report!$C$45+[99]Report!$E$45+[99]Report!$G$45+[99]Report!$O$45+[99]Report!$Q$45+[99]Report!$Y$45+[99]Report!$AE$45+[99]Report!$AM$45+[99]Report!$AS$45+[99]Report!$AU$45+[99]Report!$AW$45</f>
        <v>0</v>
      </c>
      <c r="CJ37" s="184" t="n">
        <v>0</v>
      </c>
      <c r="CK37" s="197" t="n">
        <f aca="false">CI37+CJ37</f>
        <v>0</v>
      </c>
      <c r="CN37" s="6"/>
    </row>
    <row r="38" customFormat="false" ht="14.1" hidden="false" customHeight="true" outlineLevel="0" collapsed="false">
      <c r="A38" s="168" t="s">
        <v>74</v>
      </c>
      <c r="B38" s="198"/>
      <c r="C38" s="161" t="n">
        <f aca="false">[1]Report!AA46+[2]Report!W46+([3]Report!C46+[3]Report!E46+[3]Report!G46+[3]Report!U46+[3]Report!AA46)+[4]Report!AA46/1000+[5]Report!W46</f>
        <v>-7939.15581</v>
      </c>
      <c r="D38" s="173"/>
      <c r="E38" s="192" t="n">
        <f aca="false">([6]Report!AQ47+[7]Report!C46+[7]Report!M46)/1000</f>
        <v>505.593677476008</v>
      </c>
      <c r="F38" s="173"/>
      <c r="G38" s="192" t="n">
        <f aca="false">([8]Report!N26+[9]Report!AG46+[10]Report!AA46+[11]Report!AA46+[12]Report!AQ46+'[13]Financial Summary'!AQ46+[14]Report!N26+[15]Report!K46)/1000</f>
        <v>4662.4364367</v>
      </c>
      <c r="H38" s="173" t="s">
        <v>0</v>
      </c>
      <c r="I38" s="161" t="n">
        <f aca="false">[16]Report!AE46/1000+[17]Report!AE46/1000+[18]Report!AC46/1000</f>
        <v>124.1167458</v>
      </c>
      <c r="J38" s="161"/>
      <c r="K38" s="161" t="n">
        <f aca="false">[3]Report!I46+[3]Report!K46+[3]Report!S46</f>
        <v>210.1996592</v>
      </c>
      <c r="L38" s="161"/>
      <c r="M38" s="161" t="n">
        <f aca="false">[3]Report!Q46+[3]Report!W46+[3]Report!Y46</f>
        <v>0</v>
      </c>
      <c r="N38" s="161"/>
      <c r="O38" s="192" t="n">
        <f aca="false">([19]Report!AC46+[20]Report!AQ46+[21]Report!AK46+[22]Report!AA46)/1000</f>
        <v>14.7980966</v>
      </c>
      <c r="P38" s="161"/>
      <c r="Q38" s="192" t="n">
        <f aca="false">([23]Report!AS46+[24]Report!Q46+[25]Report!AQ46+[26]Report!AQ46+[27]Report!AE46)/1000</f>
        <v>-141.8510759</v>
      </c>
      <c r="R38" s="161"/>
      <c r="S38" s="161" t="n">
        <f aca="false">(+[28]Report!AE46+[29]Report!K46+[30]Report!AQ46+[31]Report!AQ46+[32]Report!AQ46+[33]Report!K46)/1000</f>
        <v>-15.8000141</v>
      </c>
      <c r="T38" s="161"/>
      <c r="U38" s="187" t="n">
        <f aca="false">([34]Report!AM46+[35]Report!AK46+[36]Report!X46+[37]Report!O46+[38]Report!AQ46+[38]Report!M46+[39]Report!M46+[39]Report!Z46)/1000</f>
        <v>0</v>
      </c>
      <c r="V38" s="161"/>
      <c r="W38" s="161" t="n">
        <f aca="false">('[40]Financial Summary'!AC46+[41]Report!AQ46+[42]Report!W46+[43]Report!AQ46+[44]Report!AG46+[45]Report!CI46+[46]Report!AA46+[47]Report!W46)/1000</f>
        <v>-22.0754478</v>
      </c>
      <c r="X38" s="161"/>
      <c r="Y38" s="161" t="n">
        <f aca="false">(+[48]Report!AC46+[49]Report!K46)/1000</f>
        <v>-9.4867984</v>
      </c>
      <c r="Z38" s="161"/>
      <c r="AA38" s="187" t="n">
        <f aca="false">(+[50]Report!AM46)/1000</f>
        <v>0.119874</v>
      </c>
      <c r="AB38" s="161"/>
      <c r="AC38" s="161" t="n">
        <f aca="false">'[51]Power-Summary'!AZ42+'[52]Power-Summary'!AR42/1000+[3]Report!M46+[3]Report!O46+'[53]Power Summary'!AN42/1000</f>
        <v>598.376815511076</v>
      </c>
      <c r="AD38" s="161"/>
      <c r="AE38" s="161"/>
      <c r="AF38" s="161"/>
      <c r="AG38" s="161"/>
      <c r="AH38" s="161"/>
      <c r="AI38" s="161"/>
      <c r="AJ38" s="161"/>
      <c r="AK38" s="161"/>
      <c r="AL38" s="161"/>
      <c r="AM38" s="193" t="n">
        <f aca="false">+C38+E38+G38+I38+K38+M38+O38+Q38+S38+U38+W38+Y38+AA38+AC38+AE38+AG38+AI38+AK38</f>
        <v>-2012.72784091291</v>
      </c>
      <c r="AN38" s="38"/>
      <c r="AO38" s="187" t="n">
        <f aca="false">[54]Report!AG46+[55]Report!O46+[56]Report!AH46+[57]Report!G46+[58]Report!AC46+[59]Report!AA46+[60]Report!I46+[61]Report!O46</f>
        <v>-8039.6168753</v>
      </c>
      <c r="AP38" s="161"/>
      <c r="AQ38" s="187" t="n">
        <f aca="false">[62]Report!AC46+[63]Report!M46+[64]Report!C46+[65]Report!U46+[66]Report!U46+[67]Report!U46+[68]Report!AH46+[69]Report!AC46+[70]Report!AK46</f>
        <v>-789.0129865</v>
      </c>
      <c r="AR38" s="161"/>
      <c r="AS38" s="161" t="n">
        <f aca="false">[71]Report!Y46+[72]Report!Y46+[73]Report!AD46+[74]Report!AB46+[75]Report!W46+[76]Report!W46</f>
        <v>-56.8734482</v>
      </c>
      <c r="AT38" s="161"/>
      <c r="AU38" s="161" t="n">
        <f aca="false">[77]Report!AW46+[78]Report!AN46+[79]Report!S46+[80]Report!AI46+[81]Report!AQ46+[82]Report!AQ46+[83]Report!AQ46+[83]Report!BO46+[84]Report!AG46+[85]Report!X46+[86]Report!X46+[87]Report!S46+[88]Report!W46</f>
        <v>137.7399341</v>
      </c>
      <c r="AV38" s="161"/>
      <c r="AW38" s="161" t="n">
        <f aca="false">+[89]Report!AE46+[90]Report!W46</f>
        <v>99.9039457</v>
      </c>
      <c r="AX38" s="194"/>
      <c r="AY38" s="194" t="n">
        <f aca="false">+[91]Report!W46</f>
        <v>0.002</v>
      </c>
      <c r="AZ38" s="194"/>
      <c r="BA38" s="194" t="n">
        <f aca="false">+[92]Report!AD46/1000</f>
        <v>0</v>
      </c>
      <c r="BB38" s="11"/>
      <c r="BC38" s="161" t="n">
        <f aca="false">[93]Report!AL46</f>
        <v>-8534.5469954</v>
      </c>
      <c r="BD38" s="11"/>
      <c r="BE38" s="184" t="n">
        <f aca="false">CK38</f>
        <v>0</v>
      </c>
      <c r="BF38" s="11"/>
      <c r="BG38" s="161" t="n">
        <f aca="false">[94]Report!BQ46</f>
        <v>0</v>
      </c>
      <c r="BH38" s="161"/>
      <c r="BI38" s="161" t="n">
        <f aca="false">[95]Report!AE46</f>
        <v>0</v>
      </c>
      <c r="BJ38" s="161"/>
      <c r="BK38" s="161"/>
      <c r="BL38" s="161"/>
      <c r="BM38" s="161"/>
      <c r="BN38" s="161"/>
      <c r="BO38" s="161"/>
      <c r="BP38" s="11"/>
      <c r="BQ38" s="195" t="n">
        <f aca="false">+AO38+AQ38+AS38+AU38+AW38+AY38+BA38+BC38+BE38+BG38+BI38+BK38+BM38+BO38</f>
        <v>-17182.4044256</v>
      </c>
      <c r="BR38" s="11"/>
      <c r="BS38" s="196" t="n">
        <f aca="false">[96]Report!F31/1000+[97]Report!E31/1000</f>
        <v>1719.491</v>
      </c>
      <c r="BT38" s="161"/>
      <c r="BU38" s="187" t="n">
        <f aca="false">[98]Report!AR46</f>
        <v>0</v>
      </c>
      <c r="BV38" s="161"/>
      <c r="BW38" s="194"/>
      <c r="BX38" s="161"/>
      <c r="BY38" s="194"/>
      <c r="BZ38" s="161"/>
      <c r="CA38" s="194"/>
      <c r="CB38" s="144"/>
      <c r="CC38" s="197" t="n">
        <f aca="false">+BS38+BU38+BW38+BY38+CA38</f>
        <v>1719.491</v>
      </c>
      <c r="CD38" s="13"/>
      <c r="CE38" s="184" t="n">
        <f aca="false">+CC38+BQ38+AM38</f>
        <v>-17475.6412665129</v>
      </c>
      <c r="CF38" s="6"/>
      <c r="CG38" s="168" t="s">
        <v>74</v>
      </c>
      <c r="CH38" s="6"/>
      <c r="CI38" s="184" t="n">
        <f aca="false">[99]Report!$C$46+[99]Report!$E$46+[99]Report!$G$46+[99]Report!$O$46+[99]Report!$Q$46+[99]Report!$Y$46+[99]Report!$AE$46+[99]Report!$AM$46+[99]Report!$AS$46+[99]Report!$AU$46+[99]Report!$AW$46</f>
        <v>0</v>
      </c>
      <c r="CJ38" s="184" t="n">
        <v>0</v>
      </c>
      <c r="CK38" s="197" t="n">
        <f aca="false">CI38+CJ38</f>
        <v>0</v>
      </c>
      <c r="CN38" s="6"/>
    </row>
    <row r="39" customFormat="false" ht="14.1" hidden="false" customHeight="true" outlineLevel="0" collapsed="false">
      <c r="A39" s="168" t="s">
        <v>75</v>
      </c>
      <c r="B39" s="198"/>
      <c r="C39" s="161" t="n">
        <f aca="false">[1]Report!AA47+[2]Report!W47+([3]Report!C47+[3]Report!E47+[3]Report!G47+[3]Report!U47+[3]Report!AA47)+[4]Report!AA47/1000+[5]Report!W47</f>
        <v>-11482.1777875</v>
      </c>
      <c r="D39" s="173"/>
      <c r="E39" s="192" t="n">
        <f aca="false">([6]Report!AQ48+[7]Report!C47+[7]Report!M47)/1000</f>
        <v>-907.174935708461</v>
      </c>
      <c r="F39" s="173"/>
      <c r="G39" s="192" t="n">
        <f aca="false">([8]Report!N27+[9]Report!AG47+[10]Report!AA47+[11]Report!AA47+[12]Report!AQ47+'[13]Financial Summary'!AQ47+[14]Report!N27+[15]Report!K47)/1000</f>
        <v>-3907.2136279</v>
      </c>
      <c r="H39" s="173" t="s">
        <v>0</v>
      </c>
      <c r="I39" s="161" t="n">
        <f aca="false">[16]Report!AE47/1000+[17]Report!AE47/1000+[18]Report!AC47/1000</f>
        <v>416.3604157</v>
      </c>
      <c r="J39" s="161"/>
      <c r="K39" s="161" t="n">
        <f aca="false">[3]Report!I47+[3]Report!K47+[3]Report!S47</f>
        <v>-28.42881</v>
      </c>
      <c r="L39" s="161"/>
      <c r="M39" s="161" t="n">
        <f aca="false">[3]Report!Q47+[3]Report!W47+[3]Report!Y47</f>
        <v>0</v>
      </c>
      <c r="N39" s="161"/>
      <c r="O39" s="192" t="n">
        <f aca="false">([19]Report!AC47+[20]Report!AQ47+[21]Report!AK47+[22]Report!AA47)/1000</f>
        <v>-271.9914582</v>
      </c>
      <c r="P39" s="161"/>
      <c r="Q39" s="192" t="n">
        <f aca="false">([23]Report!AS47+[24]Report!Q47+[25]Report!AQ47+[26]Report!AQ47+[27]Report!AE47)/1000</f>
        <v>-200.0076781</v>
      </c>
      <c r="R39" s="161"/>
      <c r="S39" s="161" t="n">
        <f aca="false">(+[28]Report!AE47+[29]Report!K47+[30]Report!AQ47+[31]Report!AQ47+[32]Report!AQ47+[33]Report!K47)/1000</f>
        <v>-13.169885</v>
      </c>
      <c r="T39" s="161"/>
      <c r="U39" s="187" t="n">
        <f aca="false">([34]Report!AM47+[35]Report!AK47+[36]Report!X47+[37]Report!O47+[38]Report!AQ47+[38]Report!M47+[39]Report!M47+[39]Report!Z47)/1000</f>
        <v>0</v>
      </c>
      <c r="V39" s="161"/>
      <c r="W39" s="161" t="n">
        <f aca="false">('[40]Financial Summary'!AC47+[41]Report!AQ47+[42]Report!W47+[43]Report!AQ47+[44]Report!AG47+[45]Report!CI47+[46]Report!AA47+[47]Report!W47)/1000</f>
        <v>-202.3147792</v>
      </c>
      <c r="X39" s="161"/>
      <c r="Y39" s="161" t="n">
        <f aca="false">(+[48]Report!AC47+[49]Report!K47)/1000</f>
        <v>34.9176649</v>
      </c>
      <c r="Z39" s="161"/>
      <c r="AA39" s="187" t="n">
        <f aca="false">(+[50]Report!AM47)/1000</f>
        <v>-0.0144476</v>
      </c>
      <c r="AB39" s="161"/>
      <c r="AC39" s="161" t="n">
        <f aca="false">'[51]Power-Summary'!AZ43+'[52]Power-Summary'!AR43/1000+[3]Report!M47+[3]Report!O47+'[53]Power Summary'!AN43/1000</f>
        <v>-459.403128267206</v>
      </c>
      <c r="AD39" s="161"/>
      <c r="AE39" s="161"/>
      <c r="AF39" s="161"/>
      <c r="AG39" s="161"/>
      <c r="AH39" s="161"/>
      <c r="AI39" s="161"/>
      <c r="AJ39" s="161"/>
      <c r="AK39" s="161"/>
      <c r="AL39" s="161"/>
      <c r="AM39" s="193" t="n">
        <f aca="false">+C39+E39+G39+I39+K39+M39+O39+Q39+S39+U39+W39+Y39+AA39+AC39+AE39+AG39+AI39+AK39</f>
        <v>-17020.6184568757</v>
      </c>
      <c r="AN39" s="38"/>
      <c r="AO39" s="187" t="n">
        <f aca="false">[54]Report!AG47+[55]Report!O47+[56]Report!AH47+[57]Report!G47+[58]Report!AC47+[59]Report!AA47+[60]Report!I47+[61]Report!O47</f>
        <v>2070.4798815</v>
      </c>
      <c r="AP39" s="161"/>
      <c r="AQ39" s="187" t="n">
        <f aca="false">[62]Report!AC47+[63]Report!M47+[64]Report!C47+[65]Report!U47+[66]Report!U47+[67]Report!U47+[68]Report!AH47+[69]Report!AC47+[70]Report!AK47</f>
        <v>1305.8446838</v>
      </c>
      <c r="AR39" s="161"/>
      <c r="AS39" s="161" t="n">
        <f aca="false">[71]Report!Y47+[72]Report!Y47+[73]Report!AD47+[74]Report!AB47+[75]Report!W47+[76]Report!W47</f>
        <v>65.9858105</v>
      </c>
      <c r="AT39" s="161"/>
      <c r="AU39" s="161" t="n">
        <f aca="false">[77]Report!AW47+[78]Report!AN47+[79]Report!S47+[80]Report!AI47+[81]Report!AQ47+[82]Report!AQ47+[83]Report!AQ47+[83]Report!BO47+[84]Report!AG47+[85]Report!X47+[86]Report!X47+[87]Report!S47+[88]Report!W47</f>
        <v>68.3715835</v>
      </c>
      <c r="AV39" s="161"/>
      <c r="AW39" s="161" t="n">
        <f aca="false">+[89]Report!AE47+[90]Report!W47</f>
        <v>-2027.72728718404</v>
      </c>
      <c r="AX39" s="194"/>
      <c r="AY39" s="194" t="n">
        <f aca="false">+[91]Report!W47</f>
        <v>197.698614313615</v>
      </c>
      <c r="AZ39" s="194"/>
      <c r="BA39" s="194" t="n">
        <f aca="false">+[92]Report!AD47/1000</f>
        <v>-4267.279</v>
      </c>
      <c r="BB39" s="11"/>
      <c r="BC39" s="161" t="n">
        <f aca="false">[93]Report!AL47</f>
        <v>3200.537166</v>
      </c>
      <c r="BD39" s="11"/>
      <c r="BE39" s="184" t="n">
        <f aca="false">CK39</f>
        <v>0</v>
      </c>
      <c r="BF39" s="11"/>
      <c r="BG39" s="161" t="n">
        <f aca="false">[94]Report!BQ47</f>
        <v>0</v>
      </c>
      <c r="BH39" s="161"/>
      <c r="BI39" s="161" t="n">
        <f aca="false">[95]Report!AE47</f>
        <v>2.2382539</v>
      </c>
      <c r="BJ39" s="161"/>
      <c r="BK39" s="161"/>
      <c r="BL39" s="161"/>
      <c r="BM39" s="161"/>
      <c r="BN39" s="161"/>
      <c r="BO39" s="161"/>
      <c r="BP39" s="11"/>
      <c r="BQ39" s="195" t="n">
        <f aca="false">+AO39+AQ39+AS39+AU39+AW39+AY39+BA39+BC39+BE39+BG39+BI39+BK39+BM39+BO39</f>
        <v>616.149706329571</v>
      </c>
      <c r="BR39" s="11"/>
      <c r="BS39" s="196" t="n">
        <f aca="false">[96]Report!F32/1000+[97]Report!E32/1000</f>
        <v>37.0762874</v>
      </c>
      <c r="BT39" s="161"/>
      <c r="BU39" s="187" t="n">
        <f aca="false">[98]Report!AR47</f>
        <v>-204.4219287</v>
      </c>
      <c r="BV39" s="161"/>
      <c r="BW39" s="194"/>
      <c r="BX39" s="161"/>
      <c r="BY39" s="194"/>
      <c r="BZ39" s="161"/>
      <c r="CA39" s="194"/>
      <c r="CB39" s="144"/>
      <c r="CC39" s="197" t="n">
        <f aca="false">+BS39+BU39+BW39+BY39+CA39</f>
        <v>-167.3456413</v>
      </c>
      <c r="CD39" s="13"/>
      <c r="CE39" s="184" t="n">
        <f aca="false">+CC39+BQ39+AM39</f>
        <v>-16571.8143918461</v>
      </c>
      <c r="CF39" s="6"/>
      <c r="CG39" s="168" t="s">
        <v>75</v>
      </c>
      <c r="CH39" s="6"/>
      <c r="CI39" s="184" t="n">
        <f aca="false">[99]Report!$C$47+[99]Report!$E$47+[99]Report!$G$47+[99]Report!$O$47+[99]Report!$Q$47+[99]Report!$Y$47+[99]Report!$AE$47+[99]Report!$AM$47+[99]Report!$AS$47+[99]Report!$AU$47+[99]Report!$AW$47</f>
        <v>0</v>
      </c>
      <c r="CJ39" s="184" t="n">
        <v>0</v>
      </c>
      <c r="CK39" s="197" t="n">
        <f aca="false">CI39+CJ39</f>
        <v>0</v>
      </c>
      <c r="CN39" s="6"/>
    </row>
    <row r="40" customFormat="false" ht="14.1" hidden="false" customHeight="true" outlineLevel="0" collapsed="false">
      <c r="A40" s="168" t="s">
        <v>76</v>
      </c>
      <c r="B40" s="198"/>
      <c r="C40" s="161" t="n">
        <f aca="false">[1]Report!AA48+[2]Report!W48+([3]Report!C48+[3]Report!E48+[3]Report!G48+[3]Report!U48+[3]Report!AA48)+[4]Report!AA48/1000+[5]Report!W48</f>
        <v>0</v>
      </c>
      <c r="D40" s="173"/>
      <c r="E40" s="192" t="n">
        <f aca="false">([6]Report!AQ49+[7]Report!C48+[7]Report!M48)/1000</f>
        <v>-112.465658909866</v>
      </c>
      <c r="F40" s="173"/>
      <c r="G40" s="192" t="n">
        <f aca="false">([8]Report!N28+[9]Report!AG48+[10]Report!AA48+[11]Report!AA48+[12]Report!AQ48+'[13]Financial Summary'!AQ48+[14]Report!N28+[15]Report!K48)/1000</f>
        <v>0.001</v>
      </c>
      <c r="H40" s="173" t="s">
        <v>0</v>
      </c>
      <c r="I40" s="161" t="n">
        <f aca="false">[16]Report!AE48/1000+[17]Report!AE48/1000+[18]Report!AC48/1000</f>
        <v>-155.9668459</v>
      </c>
      <c r="J40" s="161"/>
      <c r="K40" s="161" t="n">
        <f aca="false">[3]Report!I48+[3]Report!K48+[3]Report!S48</f>
        <v>0</v>
      </c>
      <c r="L40" s="161"/>
      <c r="M40" s="161" t="n">
        <f aca="false">[3]Report!Q48+[3]Report!W48+[3]Report!Y48</f>
        <v>0</v>
      </c>
      <c r="N40" s="161"/>
      <c r="O40" s="192" t="n">
        <f aca="false">([19]Report!AC48+[20]Report!AQ48+[21]Report!AK48+[22]Report!AA48)/1000</f>
        <v>0</v>
      </c>
      <c r="P40" s="161"/>
      <c r="Q40" s="192" t="n">
        <f aca="false">([23]Report!AS48+[24]Report!Q48+[25]Report!AQ48+[26]Report!AQ48+[27]Report!AE48)/1000</f>
        <v>0</v>
      </c>
      <c r="R40" s="161"/>
      <c r="S40" s="161" t="n">
        <f aca="false">(+[28]Report!AE48+[29]Report!K48+[30]Report!AQ48+[31]Report!AQ48+[32]Report!AQ48+[33]Report!K48)/1000</f>
        <v>0</v>
      </c>
      <c r="T40" s="161"/>
      <c r="U40" s="161" t="n">
        <f aca="false">([34]Report!AM48+[35]Report!AK48+[36]Report!X48+[37]Report!O48+[38]Report!AQ48+[38]Report!M48+[39]Report!M48+[39]Report!Z48)/1000</f>
        <v>0</v>
      </c>
      <c r="V40" s="161"/>
      <c r="W40" s="161" t="n">
        <f aca="false">('[40]Financial Summary'!AC48+[41]Report!AQ48+[42]Report!W48+[43]Report!AQ48+[44]Report!AG48+[45]Report!CI48+[46]Report!AA48+[47]Report!W48)/1000</f>
        <v>0</v>
      </c>
      <c r="X40" s="161"/>
      <c r="Y40" s="161" t="n">
        <f aca="false">(+[48]Report!AC48+[49]Report!K48)/1000</f>
        <v>0</v>
      </c>
      <c r="Z40" s="161"/>
      <c r="AA40" s="187" t="n">
        <f aca="false">(+[50]Report!AM48)/1000</f>
        <v>0</v>
      </c>
      <c r="AB40" s="161"/>
      <c r="AC40" s="161" t="n">
        <f aca="false">'[51]Power-Summary'!AZ44+'[52]Power-Summary'!AR44/1000+[3]Report!M48+[3]Report!O48+'[53]Power Summary'!AN44/1000</f>
        <v>0</v>
      </c>
      <c r="AD40" s="161"/>
      <c r="AE40" s="161"/>
      <c r="AF40" s="161"/>
      <c r="AG40" s="161"/>
      <c r="AH40" s="161"/>
      <c r="AI40" s="161"/>
      <c r="AJ40" s="161"/>
      <c r="AK40" s="161"/>
      <c r="AL40" s="161"/>
      <c r="AM40" s="193" t="n">
        <f aca="false">+C40+E40+G40+I40+K40+M40+O40+Q40+S40+U40+W40+Y40+AA40+AC40+AE40+AG40+AI40+AK40</f>
        <v>-268.431504809866</v>
      </c>
      <c r="AN40" s="38"/>
      <c r="AO40" s="187" t="n">
        <f aca="false">[54]Report!AG48+[55]Report!O48+[56]Report!AH48+[57]Report!G48+[58]Report!AC48+[59]Report!AA48+[60]Report!I48+[61]Report!O48</f>
        <v>0</v>
      </c>
      <c r="AP40" s="161"/>
      <c r="AQ40" s="187" t="n">
        <f aca="false">[62]Report!AC48+[63]Report!M48+[64]Report!C48+[65]Report!U48+[66]Report!U48+[67]Report!U48+[68]Report!AH48+[69]Report!AC48+[70]Report!AK48</f>
        <v>0</v>
      </c>
      <c r="AR40" s="161"/>
      <c r="AS40" s="161" t="n">
        <f aca="false">[71]Report!Y48+[72]Report!Y48+[73]Report!AD48+[74]Report!AB48+[75]Report!W48+[76]Report!W48</f>
        <v>0</v>
      </c>
      <c r="AT40" s="161"/>
      <c r="AU40" s="161" t="n">
        <f aca="false">[77]Report!AW48+[78]Report!AN48+[79]Report!S48+[80]Report!AI48+[81]Report!AQ48+[82]Report!AQ48+[83]Report!AQ48+[83]Report!BO48+[84]Report!AG48+[85]Report!X48+[86]Report!X48+[87]Report!S48+[88]Report!W48</f>
        <v>0</v>
      </c>
      <c r="AV40" s="161"/>
      <c r="AW40" s="161" t="n">
        <f aca="false">+[89]Report!AE48+[90]Report!W48</f>
        <v>0</v>
      </c>
      <c r="AX40" s="194"/>
      <c r="AY40" s="194" t="n">
        <f aca="false">+[91]Report!W48</f>
        <v>0</v>
      </c>
      <c r="AZ40" s="194"/>
      <c r="BA40" s="194" t="n">
        <f aca="false">+[92]Report!AD48/1000</f>
        <v>0</v>
      </c>
      <c r="BB40" s="11"/>
      <c r="BC40" s="161" t="n">
        <f aca="false">[93]Report!AL48</f>
        <v>0</v>
      </c>
      <c r="BD40" s="11"/>
      <c r="BE40" s="184" t="n">
        <f aca="false">CK40</f>
        <v>-6356.02182612062</v>
      </c>
      <c r="BF40" s="11"/>
      <c r="BG40" s="161" t="n">
        <f aca="false">[94]Report!BQ48</f>
        <v>0</v>
      </c>
      <c r="BH40" s="161"/>
      <c r="BI40" s="161" t="n">
        <f aca="false">[95]Report!AE48</f>
        <v>0</v>
      </c>
      <c r="BJ40" s="161"/>
      <c r="BK40" s="161"/>
      <c r="BL40" s="161"/>
      <c r="BM40" s="161"/>
      <c r="BN40" s="161"/>
      <c r="BO40" s="161"/>
      <c r="BP40" s="11"/>
      <c r="BQ40" s="195" t="n">
        <f aca="false">+AO40+AQ40+AS40+AU40+AW40+AY40+BA40+BC40+BE40+BG40+BI40+BK40+BM40+BO40</f>
        <v>-6356.02182612062</v>
      </c>
      <c r="BR40" s="11"/>
      <c r="BS40" s="196" t="n">
        <f aca="false">[96]Report!F33/1000+[97]Report!E33/1000</f>
        <v>0</v>
      </c>
      <c r="BT40" s="161"/>
      <c r="BU40" s="187" t="n">
        <f aca="false">[98]Report!AR48</f>
        <v>0</v>
      </c>
      <c r="BV40" s="161"/>
      <c r="BW40" s="194"/>
      <c r="BX40" s="161"/>
      <c r="BY40" s="194"/>
      <c r="BZ40" s="161"/>
      <c r="CA40" s="194"/>
      <c r="CB40" s="144"/>
      <c r="CC40" s="197" t="n">
        <f aca="false">+BS40+BU40+BW40+BY40+CA40</f>
        <v>0</v>
      </c>
      <c r="CD40" s="43"/>
      <c r="CE40" s="184" t="n">
        <f aca="false">+CC40+BQ40+AM40</f>
        <v>-6624.45333093048</v>
      </c>
      <c r="CF40" s="6"/>
      <c r="CG40" s="168" t="s">
        <v>77</v>
      </c>
      <c r="CH40" s="6"/>
      <c r="CI40" s="184" t="n">
        <f aca="false">[99]Report!$C$48+[99]Report!$E$48+[99]Report!$G$48+[99]Report!$O$48+[99]Report!$Q$48+[99]Report!$Y$48+[99]Report!$AE$48+[99]Report!$AM$48+[99]Report!$AS$48+[99]Report!$AU$48+[99]Report!$AW$48</f>
        <v>0</v>
      </c>
      <c r="CJ40" s="184" t="n">
        <f aca="false">SUM(RHO_DRIFT!BI131:BI136)</f>
        <v>-6356.02182612062</v>
      </c>
      <c r="CK40" s="197" t="n">
        <f aca="false">CI40+CJ40</f>
        <v>-6356.02182612062</v>
      </c>
      <c r="CN40" s="6"/>
    </row>
    <row r="41" customFormat="false" ht="15.75" hidden="false" customHeight="true" outlineLevel="0" collapsed="false">
      <c r="A41" s="168" t="s">
        <v>78</v>
      </c>
      <c r="B41" s="198"/>
      <c r="C41" s="161" t="n">
        <f aca="false">[1]Report!AA49+[2]Report!W49+([3]Report!C49+[3]Report!E49+[3]Report!G49+[3]Report!U49+[3]Report!AA49)+[4]Report!AA49/1000+[5]Report!W49</f>
        <v>-598.394065</v>
      </c>
      <c r="D41" s="199"/>
      <c r="E41" s="192" t="n">
        <f aca="false">([6]Report!AQ51+[7]Report!C49+[7]Report!M49)/1000</f>
        <v>-20.3738317757009</v>
      </c>
      <c r="F41" s="199"/>
      <c r="G41" s="192" t="n">
        <f aca="false">([8]Report!N29+[9]Report!AG49+[10]Report!AA49+[11]Report!AA49+[12]Report!AQ49+'[13]Financial Summary'!AQ49+[14]Report!N29+[15]Report!K49)/1000</f>
        <v>-129.44893</v>
      </c>
      <c r="H41" s="199" t="s">
        <v>0</v>
      </c>
      <c r="I41" s="161" t="n">
        <f aca="false">[16]Report!AE49/1000+[17]Report!AE49/1000+[18]Report!AC49/1000</f>
        <v>-4.173</v>
      </c>
      <c r="J41" s="161"/>
      <c r="K41" s="161" t="n">
        <f aca="false">[3]Report!I49+[3]Report!K49+[3]Report!S49</f>
        <v>0</v>
      </c>
      <c r="L41" s="161"/>
      <c r="M41" s="161" t="n">
        <f aca="false">[3]Report!Q49+[3]Report!W49+[3]Report!Y49</f>
        <v>0</v>
      </c>
      <c r="N41" s="161"/>
      <c r="O41" s="192" t="n">
        <f aca="false">([19]Report!AC49+[20]Report!AQ49+[21]Report!AK49+[22]Report!AA49)/1000</f>
        <v>-6.474</v>
      </c>
      <c r="P41" s="161"/>
      <c r="Q41" s="192" t="n">
        <f aca="false">([23]Report!AS49+[24]Report!Q49+[25]Report!AQ49+[26]Report!AQ49+[27]Report!AE49)/1000</f>
        <v>-1.232</v>
      </c>
      <c r="R41" s="161"/>
      <c r="S41" s="161" t="n">
        <f aca="false">(+[28]Report!AE49+[29]Report!K49+[30]Report!AQ49+[31]Report!AQ49+[32]Report!AQ49+[33]Report!K49)/1000</f>
        <v>0</v>
      </c>
      <c r="T41" s="161"/>
      <c r="U41" s="161" t="n">
        <f aca="false">([34]Report!AM49+[35]Report!AK49+[36]Report!X49+[37]Report!O49+[38]Report!AQ49+[38]Report!M49+[39]Report!M49+[39]Report!Z49)/1000</f>
        <v>-77.157</v>
      </c>
      <c r="V41" s="161"/>
      <c r="W41" s="161" t="n">
        <f aca="false">('[40]Financial Summary'!AC49+[41]Report!AQ49+[42]Report!W49+[43]Report!AQ49+[44]Report!AG49+[45]Report!CI49+[46]Report!AA49+[47]Report!W49)/1000</f>
        <v>-0.1</v>
      </c>
      <c r="X41" s="161"/>
      <c r="Y41" s="161" t="n">
        <f aca="false">(+[48]Report!AC49+[49]Report!K49)/1000</f>
        <v>0</v>
      </c>
      <c r="Z41" s="161"/>
      <c r="AA41" s="187" t="n">
        <f aca="false">(+[50]Report!AM49)/1000</f>
        <v>-1.485</v>
      </c>
      <c r="AB41" s="161"/>
      <c r="AC41" s="161" t="n">
        <f aca="false">'[51]Power-Summary'!AZ46+'[52]Power-Summary'!AR46/1000+[3]Report!M49+[3]Report!O49+'[53]Power Summary'!AN46/1000</f>
        <v>-202.985285208399</v>
      </c>
      <c r="AD41" s="161"/>
      <c r="AE41" s="161"/>
      <c r="AF41" s="161"/>
      <c r="AG41" s="161"/>
      <c r="AH41" s="161"/>
      <c r="AI41" s="161"/>
      <c r="AJ41" s="161"/>
      <c r="AK41" s="161"/>
      <c r="AL41" s="161"/>
      <c r="AM41" s="193" t="n">
        <f aca="false">+C41+E41+G41+I41+K41+M41+O41+Q41+S41+U41+W41+Y41+AA41+AC41+AE41+AG41+AI41+AK41</f>
        <v>-1041.8231119841</v>
      </c>
      <c r="AN41" s="38"/>
      <c r="AO41" s="187" t="n">
        <f aca="false">[54]Report!AG49+[55]Report!O49+[56]Report!AH49+[57]Report!G49+[58]Report!AC49+[59]Report!AA49+[60]Report!I49+[61]Report!O49</f>
        <v>-412.654</v>
      </c>
      <c r="AP41" s="161"/>
      <c r="AQ41" s="187" t="n">
        <f aca="false">[62]Report!AC49+[63]Report!M49+[64]Report!C49+[65]Report!U49+[66]Report!U49+[67]Report!U49+[68]Report!AH49+[69]Report!AC49+[70]Report!AK49</f>
        <v>-60.975</v>
      </c>
      <c r="AR41" s="161"/>
      <c r="AS41" s="161" t="n">
        <f aca="false">[71]Report!Y49+[72]Report!Y49+[73]Report!AD49+[74]Report!AB49+[75]Report!W49+[76]Report!W49</f>
        <v>-66.974</v>
      </c>
      <c r="AT41" s="161"/>
      <c r="AU41" s="161" t="n">
        <f aca="false">[77]Report!AW49+[78]Report!AN49+[79]Report!S49+[80]Report!AI49+[81]Report!AQ49+[82]Report!AQ49+[83]Report!AQ49+[83]Report!BO49+[84]Report!AG49+[85]Report!X49+[86]Report!X49+[87]Report!S49+[88]Report!W49</f>
        <v>-78.9605</v>
      </c>
      <c r="AV41" s="161"/>
      <c r="AW41" s="161" t="n">
        <f aca="false">+[89]Report!AE49+[90]Report!W49</f>
        <v>-90.0776</v>
      </c>
      <c r="AX41" s="194"/>
      <c r="AY41" s="194" t="n">
        <f aca="false">+[91]Report!W49</f>
        <v>-6.375</v>
      </c>
      <c r="AZ41" s="194"/>
      <c r="BA41" s="194" t="n">
        <f aca="false">+[92]Report!AD50/1000</f>
        <v>-13.75</v>
      </c>
      <c r="BB41" s="11"/>
      <c r="BC41" s="161" t="n">
        <f aca="false">[93]Report!AL49</f>
        <v>0</v>
      </c>
      <c r="BD41" s="11"/>
      <c r="BE41" s="184" t="n">
        <f aca="false">CK41</f>
        <v>0</v>
      </c>
      <c r="BF41" s="11"/>
      <c r="BG41" s="161" t="n">
        <f aca="false">[94]Report!BQ49</f>
        <v>0</v>
      </c>
      <c r="BH41" s="161"/>
      <c r="BI41" s="161" t="n">
        <f aca="false">[95]Report!AE49</f>
        <v>0</v>
      </c>
      <c r="BJ41" s="161"/>
      <c r="BK41" s="161"/>
      <c r="BL41" s="161"/>
      <c r="BM41" s="161"/>
      <c r="BN41" s="161"/>
      <c r="BO41" s="161"/>
      <c r="BP41" s="11"/>
      <c r="BQ41" s="195" t="n">
        <f aca="false">+AO41+AQ41+AS41+AU41+AW41+AY41+BA41+BC41+BE41+BG41+BI41+BK41+BM41+BO41</f>
        <v>-729.7661</v>
      </c>
      <c r="BR41" s="11"/>
      <c r="BS41" s="196" t="n">
        <f aca="false">[96]Report!F34/1000+'[97]Management New Roll'!G34/1000</f>
        <v>0</v>
      </c>
      <c r="BT41" s="161"/>
      <c r="BU41" s="187" t="n">
        <f aca="false">[98]Report!AR49</f>
        <v>0</v>
      </c>
      <c r="BV41" s="161"/>
      <c r="BW41" s="194"/>
      <c r="BX41" s="161"/>
      <c r="BY41" s="194"/>
      <c r="BZ41" s="161"/>
      <c r="CA41" s="194"/>
      <c r="CB41" s="184"/>
      <c r="CC41" s="197" t="n">
        <f aca="false">+BS41+BU41+BW41+BY41+CA41</f>
        <v>0</v>
      </c>
      <c r="CD41" s="200"/>
      <c r="CE41" s="184" t="n">
        <f aca="false">+CC41+BQ41+AM41</f>
        <v>-1771.5892119841</v>
      </c>
      <c r="CF41" s="6"/>
      <c r="CG41" s="168" t="s">
        <v>78</v>
      </c>
      <c r="CH41" s="6"/>
      <c r="CI41" s="184" t="n">
        <f aca="false">[99]Report!$C$49+[99]Report!$E$49+[99]Report!$G$49+[99]Report!$O$49+[99]Report!$Q$49+[99]Report!$Y$49+[99]Report!$AE$49+[99]Report!$AM$49+[99]Report!$AS$49+[99]Report!$AU$49+[99]Report!$AW$49</f>
        <v>0</v>
      </c>
      <c r="CJ41" s="184" t="n">
        <v>0</v>
      </c>
      <c r="CK41" s="197" t="n">
        <f aca="false">CI41+CJ41</f>
        <v>0</v>
      </c>
      <c r="CN41" s="6"/>
    </row>
    <row r="42" customFormat="false" ht="14.1" hidden="false" customHeight="true" outlineLevel="0" collapsed="false">
      <c r="A42" s="201" t="s">
        <v>79</v>
      </c>
      <c r="B42" s="202"/>
      <c r="C42" s="169" t="n">
        <f aca="false">SUM(C33:C41)</f>
        <v>211091.1825135</v>
      </c>
      <c r="D42" s="173"/>
      <c r="E42" s="169" t="n">
        <f aca="false">SUM(E33:E41)</f>
        <v>-10426.291706956</v>
      </c>
      <c r="F42" s="173"/>
      <c r="G42" s="203" t="n">
        <f aca="false">SUM(G33:G41)</f>
        <v>8039.27944210001</v>
      </c>
      <c r="H42" s="204" t="s">
        <v>0</v>
      </c>
      <c r="I42" s="169" t="n">
        <f aca="false">SUM(I33:I41)</f>
        <v>4034.4918073</v>
      </c>
      <c r="J42" s="195"/>
      <c r="K42" s="169" t="n">
        <f aca="false">SUM(K33:K41)</f>
        <v>500.134618499999</v>
      </c>
      <c r="L42" s="195"/>
      <c r="M42" s="169" t="n">
        <f aca="false">SUM(M33:M41)</f>
        <v>1399.878</v>
      </c>
      <c r="N42" s="195"/>
      <c r="O42" s="169" t="n">
        <f aca="false">SUM(O33:O41)</f>
        <v>6972.97164630008</v>
      </c>
      <c r="P42" s="195"/>
      <c r="Q42" s="169" t="n">
        <f aca="false">SUM(Q33:Q41)</f>
        <v>2459.7085187</v>
      </c>
      <c r="R42" s="195"/>
      <c r="S42" s="205" t="n">
        <f aca="false">SUM(S33:S41)</f>
        <v>-1028.6569198</v>
      </c>
      <c r="T42" s="195"/>
      <c r="U42" s="169" t="n">
        <f aca="false">SUM(U33:U41)</f>
        <v>-11704.3920985</v>
      </c>
      <c r="V42" s="195"/>
      <c r="W42" s="169" t="n">
        <f aca="false">SUM(W33:W41)</f>
        <v>-19593.1657979</v>
      </c>
      <c r="X42" s="195"/>
      <c r="Y42" s="169" t="n">
        <f aca="false">SUM(Y33:Y41)</f>
        <v>461.7051456</v>
      </c>
      <c r="Z42" s="195"/>
      <c r="AA42" s="169" t="n">
        <f aca="false">SUM(AA33:AA41)</f>
        <v>4826.5643691</v>
      </c>
      <c r="AB42" s="195"/>
      <c r="AC42" s="169" t="n">
        <f aca="false">SUM(AC33:AC41)</f>
        <v>111476.84071975</v>
      </c>
      <c r="AD42" s="195"/>
      <c r="AE42" s="169"/>
      <c r="AF42" s="195"/>
      <c r="AG42" s="169"/>
      <c r="AH42" s="195"/>
      <c r="AI42" s="169"/>
      <c r="AJ42" s="195"/>
      <c r="AK42" s="169"/>
      <c r="AL42" s="195"/>
      <c r="AM42" s="206" t="n">
        <f aca="false">+C42+E42+G42+I42+K42+M42+O42+Q42+S42+U42+W42+Y42+AA42+AC42+AE42+AG42+AI42+AK42</f>
        <v>308510.250257694</v>
      </c>
      <c r="AN42" s="38"/>
      <c r="AO42" s="169" t="n">
        <f aca="false">SUM(AO33:AO41)</f>
        <v>3537.25413144134</v>
      </c>
      <c r="AP42" s="11"/>
      <c r="AQ42" s="169" t="n">
        <f aca="false">SUM(AQ33:AQ41)</f>
        <v>-4300.90591747505</v>
      </c>
      <c r="AR42" s="11"/>
      <c r="AS42" s="203" t="n">
        <f aca="false">SUM(AS33:AS41)</f>
        <v>2025.9927085</v>
      </c>
      <c r="AT42" s="11"/>
      <c r="AU42" s="165" t="n">
        <f aca="false">SUM(AU33:AU41)</f>
        <v>-2366.09701138394</v>
      </c>
      <c r="AV42" s="11"/>
      <c r="AW42" s="165" t="n">
        <f aca="false">SUM(AW33:AW41)</f>
        <v>-590.755708992743</v>
      </c>
      <c r="AX42" s="165"/>
      <c r="AY42" s="165" t="n">
        <f aca="false">SUM(AY33:AY41)</f>
        <v>-901.562516114545</v>
      </c>
      <c r="AZ42" s="165"/>
      <c r="BA42" s="165" t="n">
        <f aca="false">SUM(BA33:BA41)</f>
        <v>-17355.319</v>
      </c>
      <c r="BB42" s="11"/>
      <c r="BC42" s="169" t="n">
        <f aca="false">SUM(BC33:BC41)</f>
        <v>-74443.3106666396</v>
      </c>
      <c r="BD42" s="11"/>
      <c r="BE42" s="165" t="n">
        <f aca="false">SUM(BE33:BE41)</f>
        <v>10335.4361914111</v>
      </c>
      <c r="BF42" s="11"/>
      <c r="BG42" s="165" t="n">
        <f aca="false">SUM(BG33:BG41)</f>
        <v>-1520.13297645209</v>
      </c>
      <c r="BH42" s="197"/>
      <c r="BI42" s="165" t="n">
        <f aca="false">SUM(BI33:BI41)</f>
        <v>-225.903447639445</v>
      </c>
      <c r="BJ42" s="197"/>
      <c r="BK42" s="165" t="n">
        <f aca="false">SUM(BK33:BK41)</f>
        <v>0</v>
      </c>
      <c r="BL42" s="197"/>
      <c r="BM42" s="197"/>
      <c r="BN42" s="197"/>
      <c r="BO42" s="197"/>
      <c r="BP42" s="11"/>
      <c r="BQ42" s="169" t="n">
        <f aca="false">+AO42+AQ42+AS42+AU42+AW42+AY42+BA42+BC42+BE42+BG42+BI42+BK42+BM42+BO42</f>
        <v>-85805.304213345</v>
      </c>
      <c r="BR42" s="11"/>
      <c r="BS42" s="165" t="n">
        <f aca="false">SUM(BS33:BS41)</f>
        <v>-1162.844784</v>
      </c>
      <c r="BT42" s="197"/>
      <c r="BU42" s="207" t="n">
        <f aca="false">SUM(BU33:BU41)</f>
        <v>-2522.3297937</v>
      </c>
      <c r="BV42" s="197"/>
      <c r="BW42" s="165"/>
      <c r="BX42" s="197"/>
      <c r="BY42" s="165"/>
      <c r="BZ42" s="197"/>
      <c r="CA42" s="165"/>
      <c r="CB42" s="208"/>
      <c r="CC42" s="165" t="n">
        <f aca="false">+BS42+BU42+BW42+BY42+CA42</f>
        <v>-3685.1745777</v>
      </c>
      <c r="CD42" s="43"/>
      <c r="CE42" s="165" t="n">
        <f aca="false">+CC42+BQ42+AM42</f>
        <v>219019.771466649</v>
      </c>
      <c r="CF42" s="209"/>
      <c r="CG42" s="201" t="s">
        <v>79</v>
      </c>
      <c r="CH42" s="209"/>
      <c r="CI42" s="210" t="n">
        <f aca="false">SUM(CI33:CI41)</f>
        <v>1397.34665520503</v>
      </c>
      <c r="CJ42" s="210" t="n">
        <f aca="false">SUM(CJ33:CJ41)</f>
        <v>8938.08953620604</v>
      </c>
      <c r="CK42" s="165" t="n">
        <f aca="false">CI42+CJ42</f>
        <v>10335.4361914111</v>
      </c>
      <c r="CN42" s="6"/>
    </row>
    <row r="43" customFormat="false" ht="14.1" hidden="false" customHeight="true" outlineLevel="0" collapsed="false">
      <c r="A43" s="168" t="s">
        <v>80</v>
      </c>
      <c r="B43" s="198"/>
      <c r="C43" s="156" t="n">
        <f aca="false">[1]Report!AA51+[2]Report!W51+([3]Report!C51+[3]Report!E51+[3]Report!G51+[3]Report!U51+[3]Report!AA51)+[4]Report!AA51/1000+[5]Report!W51</f>
        <v>0</v>
      </c>
      <c r="D43" s="159" t="n">
        <v>0</v>
      </c>
      <c r="E43" s="156" t="n">
        <f aca="false">([6]Report!AQ53+[7]Report!C51+[7]Report!M51)/1000</f>
        <v>0</v>
      </c>
      <c r="F43" s="173"/>
      <c r="G43" s="211" t="n">
        <f aca="false">([8]Report!N31+[9]Report!AG51+[10]Report!AA51+[11]Report!AA51+[12]Report!AQ51+'[13]Financial Summary'!AQ51+[14]Report!N31+[15]Report!K51)/1000</f>
        <v>0</v>
      </c>
      <c r="H43" s="173" t="s">
        <v>0</v>
      </c>
      <c r="I43" s="156" t="n">
        <f aca="false">[16]Report!AE51/1000+[17]Report!AE51/1000+[18]Report!AC51/1000</f>
        <v>0</v>
      </c>
      <c r="J43" s="161"/>
      <c r="K43" s="211" t="n">
        <f aca="false">[3]Report!I51+[3]Report!K51+[3]Report!S51</f>
        <v>0</v>
      </c>
      <c r="L43" s="161"/>
      <c r="M43" s="156" t="n">
        <f aca="false">[3]Report!Q51+[3]Report!W51+[3]Report!Y51</f>
        <v>0</v>
      </c>
      <c r="N43" s="161"/>
      <c r="O43" s="211" t="n">
        <f aca="false">([19]Report!AC51+[20]Report!AQ51+[21]Report!AK51+[22]Report!AA51)/1000</f>
        <v>0</v>
      </c>
      <c r="P43" s="161"/>
      <c r="Q43" s="211" t="n">
        <f aca="false">(+[23]Report!AS51+[24]Report!Q51+[25]Report!AQ51+[26]Report!AQ51+[27]Report!AE51)/1000</f>
        <v>0</v>
      </c>
      <c r="R43" s="161"/>
      <c r="S43" s="156" t="n">
        <f aca="false">(+[28]Report!AE51+[29]Report!K51+[30]Report!AQ51+[31]Report!AQ51+[32]Report!AQ51+[33]Report!K51)/1000</f>
        <v>0</v>
      </c>
      <c r="T43" s="161"/>
      <c r="U43" s="156" t="n">
        <f aca="false">([34]Report!AM51+[35]Report!AK51+[36]Report!X51+[37]Report!O51+[38]Report!AQ51+[38]Report!M51+[39]Report!M51+[39]Report!Z51)/1000</f>
        <v>0</v>
      </c>
      <c r="V43" s="161"/>
      <c r="W43" s="156" t="n">
        <f aca="false">('[40]Financial Summary'!AC51+[41]Report!AQ51+[42]Report!W51+[43]Report!AQ51+[44]Report!AG51+[45]Report!CI51+[46]Report!AA51+[47]Report!W51)/1000</f>
        <v>0</v>
      </c>
      <c r="X43" s="161"/>
      <c r="Y43" s="156" t="n">
        <f aca="false">(+[48]Report!AC51+[49]Report!K51)/1000</f>
        <v>0</v>
      </c>
      <c r="Z43" s="161"/>
      <c r="AA43" s="156" t="n">
        <f aca="false">(+[50]Report!AM51)/1000</f>
        <v>0</v>
      </c>
      <c r="AB43" s="161"/>
      <c r="AC43" s="156" t="n">
        <f aca="false">'[51]Power-Summary'!AZ49+'[52]Power-Summary'!AR49/1000+[3]Report!M51+[3]Report!O51+'[53]Power Summary'!AN49/1000</f>
        <v>1.18234311230481E-015</v>
      </c>
      <c r="AD43" s="161"/>
      <c r="AE43" s="156"/>
      <c r="AF43" s="161"/>
      <c r="AG43" s="156"/>
      <c r="AH43" s="161"/>
      <c r="AI43" s="156"/>
      <c r="AJ43" s="161"/>
      <c r="AK43" s="156"/>
      <c r="AL43" s="161"/>
      <c r="AM43" s="162" t="n">
        <f aca="false">+C43+E43+G43+I43+K43+M43+O43+Q43+S43+U43+W43+Y43+AA43+AC43+AE43+AG43+AI43+AK43</f>
        <v>1.18234311230481E-015</v>
      </c>
      <c r="AN43" s="38"/>
      <c r="AO43" s="211" t="n">
        <f aca="false">[54]Report!AG51+[56]Report!AH51+[57]Report!G51+[58]Report!AC51+[59]Report!AA51+[60]Report!I51+[61]Report!O51</f>
        <v>0</v>
      </c>
      <c r="AP43" s="11"/>
      <c r="AQ43" s="211" t="n">
        <f aca="false">[62]Report!AC51+[63]Report!M51+[64]Report!C51+[65]Report!U51+[66]Report!U51+[67]Report!U51+[68]Report!AH51+[69]Report!AC51+[70]Report!AK51</f>
        <v>0</v>
      </c>
      <c r="AR43" s="11"/>
      <c r="AS43" s="211" t="n">
        <f aca="false">[71]Report!Y51+[72]Report!Y51+[73]Report!AD51+[74]Report!AB51+[75]Report!W51+[76]Report!W51</f>
        <v>0</v>
      </c>
      <c r="AT43" s="11"/>
      <c r="AU43" s="156" t="n">
        <f aca="false">[77]Report!AW51+[78]Report!AN51+[79]Report!S51+[80]Report!AI51+[81]Report!AQ51+[82]Report!AQ51+[83]Report!AQ51+[83]Report!BO51+[84]Report!AG51+[85]Report!X51+[86]Report!X51+[87]Report!S51+[88]Report!W51</f>
        <v>0</v>
      </c>
      <c r="AV43" s="11"/>
      <c r="AW43" s="158" t="n">
        <f aca="false">+[89]Report!AE51+[90]Report!W51</f>
        <v>0</v>
      </c>
      <c r="AX43" s="158"/>
      <c r="AY43" s="158" t="n">
        <f aca="false">+[91]Report!W51</f>
        <v>0</v>
      </c>
      <c r="AZ43" s="158"/>
      <c r="BA43" s="158" t="n">
        <f aca="false">+[92]Report!AD51/1000</f>
        <v>0</v>
      </c>
      <c r="BB43" s="11"/>
      <c r="BC43" s="156" t="n">
        <f aca="false">[93]Report!AL51</f>
        <v>0</v>
      </c>
      <c r="BD43" s="11"/>
      <c r="BE43" s="167" t="n">
        <f aca="false">CK43</f>
        <v>0</v>
      </c>
      <c r="BF43" s="11"/>
      <c r="BG43" s="156" t="n">
        <f aca="false">[94]Report!BQ51</f>
        <v>0</v>
      </c>
      <c r="BH43" s="161"/>
      <c r="BI43" s="156" t="n">
        <f aca="false">[95]Report!AE51</f>
        <v>0</v>
      </c>
      <c r="BJ43" s="161"/>
      <c r="BK43" s="156"/>
      <c r="BL43" s="161"/>
      <c r="BM43" s="161"/>
      <c r="BN43" s="161"/>
      <c r="BO43" s="161"/>
      <c r="BP43" s="11"/>
      <c r="BQ43" s="169" t="n">
        <f aca="false">+AO43+AQ43+AS43+AU43+AW43+AY43+BA43+BC43+BE43+BG43+BI43+BK43+BM43+BO43</f>
        <v>0</v>
      </c>
      <c r="BR43" s="11"/>
      <c r="BS43" s="158" t="n">
        <f aca="false">[96]Report!F36/1000+[97]Report!E38/1000</f>
        <v>0</v>
      </c>
      <c r="BT43" s="161"/>
      <c r="BU43" s="156" t="n">
        <f aca="false">[98]Report!AR51</f>
        <v>0</v>
      </c>
      <c r="BV43" s="161"/>
      <c r="BW43" s="158"/>
      <c r="BX43" s="161"/>
      <c r="BY43" s="158"/>
      <c r="BZ43" s="161"/>
      <c r="CA43" s="158"/>
      <c r="CB43" s="143"/>
      <c r="CC43" s="165" t="n">
        <f aca="false">+BS43+BU43+BW43+BY43+CA43</f>
        <v>0</v>
      </c>
      <c r="CD43" s="43"/>
      <c r="CE43" s="167" t="n">
        <f aca="false">+CC43+BQ43+AM43</f>
        <v>1.18234311230481E-015</v>
      </c>
      <c r="CF43" s="6"/>
      <c r="CG43" s="168" t="s">
        <v>80</v>
      </c>
      <c r="CH43" s="6"/>
      <c r="CI43" s="167" t="n">
        <f aca="false">[99]Report!BW51</f>
        <v>0</v>
      </c>
      <c r="CJ43" s="167" t="n">
        <v>0</v>
      </c>
      <c r="CK43" s="165" t="n">
        <f aca="false">CI43+CJ43</f>
        <v>0</v>
      </c>
      <c r="CN43" s="6"/>
    </row>
    <row r="44" customFormat="false" ht="13.5" hidden="false" customHeight="true" outlineLevel="0" collapsed="false">
      <c r="A44" s="168" t="s">
        <v>81</v>
      </c>
      <c r="B44" s="198"/>
      <c r="C44" s="156" t="n">
        <f aca="false">[1]Report!AA52+[2]Report!W52+([3]Report!C52+[3]Report!E52+[3]Report!G52+[3]Report!U52+[3]Report!AA52)+[4]Report!AA52/1000+[5]Report!W52</f>
        <v>-18.128</v>
      </c>
      <c r="D44" s="159" t="s">
        <v>0</v>
      </c>
      <c r="E44" s="156" t="n">
        <f aca="false">([6]Report!AQ54+[7]Report!C52+[7]Report!M52)/1000</f>
        <v>525.761986639905</v>
      </c>
      <c r="F44" s="173"/>
      <c r="G44" s="211" t="n">
        <f aca="false">([8]Report!N32+[9]Report!AG52+[10]Report!AA52+[11]Report!AA52+[12]Report!AQ52+'[13]Financial Summary'!AQ52+[14]Report!N32+[15]Report!K52)/1000</f>
        <v>-87.1288924</v>
      </c>
      <c r="H44" s="173" t="s">
        <v>0</v>
      </c>
      <c r="I44" s="156" t="n">
        <f aca="false">[16]Report!AE52/1000+[17]Report!AE52/1000+[18]Report!AC52/1000</f>
        <v>-135.8425277</v>
      </c>
      <c r="J44" s="161"/>
      <c r="K44" s="211" t="n">
        <f aca="false">[3]Report!I52+[3]Report!K52+[3]Report!S52</f>
        <v>0</v>
      </c>
      <c r="L44" s="161"/>
      <c r="M44" s="156" t="n">
        <f aca="false">[3]Report!Q52+[3]Report!W52+[3]Report!Y52</f>
        <v>0</v>
      </c>
      <c r="N44" s="161"/>
      <c r="O44" s="211" t="n">
        <f aca="false">([19]Report!AC52+[20]Report!AQ52+[21]Report!AK52+[22]Report!AA52)/1000</f>
        <v>-1067.7123939</v>
      </c>
      <c r="P44" s="161"/>
      <c r="Q44" s="211" t="n">
        <f aca="false">(+[23]Report!AS52+[24]Report!Q52+[25]Report!AQ52+[26]Report!AQ52+[27]Report!AE52)/1000</f>
        <v>37.1433641</v>
      </c>
      <c r="R44" s="161"/>
      <c r="S44" s="156" t="n">
        <f aca="false">(+[28]Report!AE52+[29]Report!K52+[30]Report!AQ52+[31]Report!AQ52+[32]Report!AQ52+[33]Report!K52)/1000</f>
        <v>-7.2482396</v>
      </c>
      <c r="T44" s="161"/>
      <c r="U44" s="156" t="n">
        <f aca="false">([34]Report!AM52+[35]Report!AK52+[36]Report!X52+[37]Report!O52+[38]Report!AQ52+[38]Report!M52+[39]Report!M52+[39]Report!Z52)/1000</f>
        <v>4.5828174</v>
      </c>
      <c r="V44" s="161"/>
      <c r="W44" s="156" t="n">
        <f aca="false">('[40]Financial Summary'!AC52+[41]Report!AQ52+[42]Report!W52+[43]Report!AQ52+[44]Report!AG52+[45]Report!CI52+[46]Report!AA52+[47]Report!W52)/1000</f>
        <v>13.0994729</v>
      </c>
      <c r="X44" s="161"/>
      <c r="Y44" s="156" t="n">
        <f aca="false">(+[48]Report!AC52+[49]Report!K52)/1000</f>
        <v>29.8928572</v>
      </c>
      <c r="Z44" s="161"/>
      <c r="AA44" s="156" t="n">
        <f aca="false">(+[50]Report!AM52)/1000</f>
        <v>2.4317084</v>
      </c>
      <c r="AB44" s="161"/>
      <c r="AC44" s="211" t="n">
        <f aca="false">'[51]Power-Summary'!AZ52+'[51]Power-Summary'!AZ50+'[51]Power-Summary'!AZ51+('[52]Power-Summary'!AR52+'[52]Power-Summary'!AR51+'[52]Power-Summary'!AR50)/1000+[3]Report!M52+[3]Report!O52+('[53]Power Summary'!AN52+'[53]Power Summary'!AN50+'[53]Power Summary'!AN51)/1000</f>
        <v>607.304008213953</v>
      </c>
      <c r="AD44" s="161"/>
      <c r="AE44" s="211"/>
      <c r="AF44" s="161"/>
      <c r="AG44" s="211"/>
      <c r="AH44" s="161"/>
      <c r="AI44" s="211"/>
      <c r="AJ44" s="161"/>
      <c r="AK44" s="211"/>
      <c r="AL44" s="161"/>
      <c r="AM44" s="212" t="n">
        <f aca="false">+C44+E44+G44+I44+K44+M44+O44+Q44+S44+U44+W44+Y44+AA44+AC44+AE44+AG44+AI44+AK44</f>
        <v>-95.8438387461429</v>
      </c>
      <c r="AN44" s="38"/>
      <c r="AO44" s="211" t="n">
        <f aca="false">[54]Report!AG52+[56]Report!AH52+[57]Report!G52+[58]Report!AC52+[59]Report!AA52+[60]Report!I52+[61]Report!O52</f>
        <v>0</v>
      </c>
      <c r="AP44" s="11"/>
      <c r="AQ44" s="211" t="n">
        <f aca="false">[62]Report!AC52+[63]Report!M52+[64]Report!C52+[65]Report!U52+[66]Report!U52+[67]Report!U52+[68]Report!AH52+[69]Report!AC52+[70]Report!AK52</f>
        <v>-12.2858677810858</v>
      </c>
      <c r="AR44" s="11"/>
      <c r="AS44" s="211" t="n">
        <f aca="false">[71]Report!Y52+[72]Report!Y52+[73]Report!AD52+[74]Report!AB52+[75]Report!W52+[76]Report!W52</f>
        <v>0</v>
      </c>
      <c r="AT44" s="11"/>
      <c r="AU44" s="156" t="n">
        <f aca="false">[77]Report!AW52+[78]Report!AN52+[79]Report!S52+[80]Report!AI52+[81]Report!AQ52+[82]Report!AQ52+[83]Report!AQ52+[83]Report!BO52+[84]Report!AG52+[85]Report!X52+[86]Report!X52+[87]Report!S52+[88]Report!W52</f>
        <v>-840.8341469</v>
      </c>
      <c r="AV44" s="11"/>
      <c r="AW44" s="158" t="n">
        <f aca="false">+[89]Report!AE52+[90]Report!W52</f>
        <v>0</v>
      </c>
      <c r="AX44" s="158"/>
      <c r="AY44" s="158" t="n">
        <f aca="false">+[91]Report!W52</f>
        <v>0</v>
      </c>
      <c r="AZ44" s="158"/>
      <c r="BA44" s="158" t="n">
        <f aca="false">+[92]Report!AD54/1000+[92]Report!AD55/1000+[92]Report!AD56/1000</f>
        <v>0</v>
      </c>
      <c r="BB44" s="11"/>
      <c r="BC44" s="156" t="n">
        <f aca="false">[93]Report!AL52</f>
        <v>0</v>
      </c>
      <c r="BD44" s="11"/>
      <c r="BE44" s="167" t="n">
        <f aca="false">CK44</f>
        <v>12184.2094914847</v>
      </c>
      <c r="BF44" s="11"/>
      <c r="BG44" s="156" t="n">
        <f aca="false">[94]Report!$BQ$52</f>
        <v>0</v>
      </c>
      <c r="BH44" s="161"/>
      <c r="BI44" s="156" t="n">
        <f aca="false">[95]Report!AE52</f>
        <v>0</v>
      </c>
      <c r="BJ44" s="161"/>
      <c r="BK44" s="156"/>
      <c r="BL44" s="161"/>
      <c r="BM44" s="161"/>
      <c r="BN44" s="161"/>
      <c r="BO44" s="161"/>
      <c r="BP44" s="11"/>
      <c r="BQ44" s="169" t="n">
        <f aca="false">+AO44+AQ44+AS44+AU44+AW44+AY44+BA44+BC44+BE44+BG44+BI44+BK44+BM44+BO44</f>
        <v>11331.0894768036</v>
      </c>
      <c r="BR44" s="11"/>
      <c r="BS44" s="158" t="n">
        <f aca="false">[96]Report!F39/1000+[96]Report!F40/1000+[96]Report!F41/1000+([97]Report!$E$39+[97]Report!$E$40+[97]Report!$E$41)/1000</f>
        <v>0</v>
      </c>
      <c r="BT44" s="161"/>
      <c r="BU44" s="156" t="n">
        <f aca="false">[98]Report!AR52</f>
        <v>0</v>
      </c>
      <c r="BV44" s="161"/>
      <c r="BW44" s="158"/>
      <c r="BX44" s="161"/>
      <c r="BY44" s="158"/>
      <c r="BZ44" s="161"/>
      <c r="CA44" s="158"/>
      <c r="CB44" s="143"/>
      <c r="CC44" s="165" t="n">
        <f aca="false">+BS44+BU44+BW44+BY44+CA44</f>
        <v>0</v>
      </c>
      <c r="CD44" s="43"/>
      <c r="CE44" s="167" t="n">
        <f aca="false">+CC44+BQ44+AM44</f>
        <v>11235.2456380575</v>
      </c>
      <c r="CF44" s="6"/>
      <c r="CG44" s="168" t="s">
        <v>81</v>
      </c>
      <c r="CH44" s="6"/>
      <c r="CI44" s="167" t="n">
        <f aca="false">[99]Report!$BW$52</f>
        <v>1603.82369097775</v>
      </c>
      <c r="CJ44" s="167" t="n">
        <f aca="false">SUM(RHO_DRIFT!BJ131:BK136)</f>
        <v>10580.3858005069</v>
      </c>
      <c r="CK44" s="165" t="n">
        <f aca="false">CI44+CJ44</f>
        <v>12184.2094914847</v>
      </c>
      <c r="CN44" s="182"/>
    </row>
    <row r="45" customFormat="false" ht="16.5" hidden="false" customHeight="true" outlineLevel="0" collapsed="false">
      <c r="A45" s="213"/>
      <c r="B45" s="198"/>
      <c r="C45" s="173"/>
      <c r="D45" s="173"/>
      <c r="E45" s="173"/>
      <c r="F45" s="173"/>
      <c r="G45" s="214"/>
      <c r="H45" s="173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9"/>
      <c r="AN45" s="38"/>
      <c r="AO45" s="178"/>
      <c r="AP45" s="11"/>
      <c r="AQ45" s="178"/>
      <c r="AR45" s="11"/>
      <c r="AS45" s="215"/>
      <c r="AT45" s="11"/>
      <c r="AU45" s="178"/>
      <c r="AV45" s="11"/>
      <c r="AW45" s="178"/>
      <c r="AX45" s="178"/>
      <c r="AY45" s="178"/>
      <c r="AZ45" s="178"/>
      <c r="BA45" s="178"/>
      <c r="BB45" s="11"/>
      <c r="BC45" s="178"/>
      <c r="BD45" s="11"/>
      <c r="BE45" s="178"/>
      <c r="BF45" s="11"/>
      <c r="BG45" s="178"/>
      <c r="BH45" s="178"/>
      <c r="BI45" s="178"/>
      <c r="BJ45" s="178"/>
      <c r="BK45" s="178"/>
      <c r="BL45" s="178"/>
      <c r="BM45" s="178"/>
      <c r="BN45" s="178"/>
      <c r="BO45" s="178"/>
      <c r="BP45" s="11"/>
      <c r="BQ45" s="180"/>
      <c r="BR45" s="11"/>
      <c r="BS45" s="178"/>
      <c r="BT45" s="178"/>
      <c r="BU45" s="178"/>
      <c r="BV45" s="178"/>
      <c r="BW45" s="178"/>
      <c r="BX45" s="178"/>
      <c r="BY45" s="178"/>
      <c r="BZ45" s="178"/>
      <c r="CA45" s="178"/>
      <c r="CB45" s="43"/>
      <c r="CC45" s="180"/>
      <c r="CD45" s="43"/>
      <c r="CE45" s="178"/>
      <c r="CG45" s="198"/>
      <c r="CH45" s="6"/>
      <c r="CI45" s="178"/>
      <c r="CJ45" s="178"/>
      <c r="CK45" s="180"/>
      <c r="CN45" s="182"/>
    </row>
    <row r="46" customFormat="false" ht="13.5" hidden="false" customHeight="true" outlineLevel="0" collapsed="false">
      <c r="A46" s="201" t="s">
        <v>82</v>
      </c>
      <c r="B46" s="202"/>
      <c r="C46" s="169" t="n">
        <f aca="false">C31+C42+C43+C44</f>
        <v>213779.0305135</v>
      </c>
      <c r="D46" s="216"/>
      <c r="E46" s="169" t="n">
        <f aca="false">E31+E42+E43+E44</f>
        <v>-9130.20042219156</v>
      </c>
      <c r="F46" s="173"/>
      <c r="G46" s="169" t="n">
        <f aca="false">G31+G42+G43+G44</f>
        <v>8117.59354970001</v>
      </c>
      <c r="I46" s="203" t="n">
        <f aca="false">I31+I42+I43+I44</f>
        <v>3898.7192796</v>
      </c>
      <c r="J46" s="217"/>
      <c r="K46" s="203" t="n">
        <f aca="false">K31+K42+K43+K44</f>
        <v>500.134618499999</v>
      </c>
      <c r="L46" s="217"/>
      <c r="M46" s="203" t="n">
        <f aca="false">M31+M42+M43+M44</f>
        <v>1399.878</v>
      </c>
      <c r="N46" s="217"/>
      <c r="O46" s="203" t="n">
        <f aca="false">O31+O42+O43+O44</f>
        <v>5908.62710240008</v>
      </c>
      <c r="P46" s="217"/>
      <c r="Q46" s="203" t="n">
        <f aca="false">Q31+Q42+Q43+Q44</f>
        <v>2507.1518828</v>
      </c>
      <c r="R46" s="217"/>
      <c r="S46" s="203" t="n">
        <f aca="false">S31+S42+S43+S44</f>
        <v>-888.912384400004</v>
      </c>
      <c r="T46" s="217"/>
      <c r="U46" s="203" t="n">
        <f aca="false">U31+U42+U43+U44</f>
        <v>-11495.9338011</v>
      </c>
      <c r="V46" s="217"/>
      <c r="W46" s="203" t="n">
        <f aca="false">W31+W42+W43+W44</f>
        <v>-19498.779325</v>
      </c>
      <c r="X46" s="217"/>
      <c r="Y46" s="203" t="n">
        <f aca="false">Y31+Y42+Y43+Y44</f>
        <v>491.5980028</v>
      </c>
      <c r="Z46" s="217"/>
      <c r="AA46" s="203" t="n">
        <f aca="false">AA31+AA42+AA43+AA44</f>
        <v>4831.9660775</v>
      </c>
      <c r="AB46" s="217"/>
      <c r="AC46" s="169" t="n">
        <f aca="false">AC31+AC42+AC43+AC44</f>
        <v>112084.144727964</v>
      </c>
      <c r="AD46" s="195"/>
      <c r="AE46" s="169"/>
      <c r="AF46" s="195"/>
      <c r="AG46" s="169"/>
      <c r="AH46" s="195"/>
      <c r="AI46" s="169"/>
      <c r="AJ46" s="195"/>
      <c r="AK46" s="169"/>
      <c r="AL46" s="195"/>
      <c r="AM46" s="206" t="n">
        <f aca="false">+C46+E46+G46+I46+K46+M46+O46+Q46+S46+U46+W46+Y46+AA46+AC46+AE46+AG46+AI46+AK46</f>
        <v>312505.017822072</v>
      </c>
      <c r="AN46" s="218"/>
      <c r="AO46" s="169" t="n">
        <f aca="false">AO31+AO42+AO43+AO44</f>
        <v>3913.91413144134</v>
      </c>
      <c r="AQ46" s="169" t="n">
        <f aca="false">AQ31+AQ42+AQ43+AQ44</f>
        <v>-4313.19178525613</v>
      </c>
      <c r="AS46" s="169" t="n">
        <f aca="false">AS31+AS42+AS43+AS44</f>
        <v>2063.5722085</v>
      </c>
      <c r="AU46" s="169" t="n">
        <f aca="false">AU31+AU42+AU43+AU44</f>
        <v>-3358.73115828394</v>
      </c>
      <c r="AW46" s="169" t="n">
        <f aca="false">AW31+AW42+AW43+AW44</f>
        <v>-590.755708992743</v>
      </c>
      <c r="AX46" s="169"/>
      <c r="AY46" s="169" t="n">
        <f aca="false">AY31+AY42+AY43+AY44</f>
        <v>-901.562516114545</v>
      </c>
      <c r="AZ46" s="169"/>
      <c r="BA46" s="169" t="n">
        <f aca="false">BA31+BA42+BA43+BA44</f>
        <v>-17355.319</v>
      </c>
      <c r="BC46" s="169" t="n">
        <f aca="false">BC31+BC42+BC43+BC44</f>
        <v>-74443.3106666396</v>
      </c>
      <c r="BE46" s="169" t="n">
        <f aca="false">BE31+BE42+BE43+BE44</f>
        <v>22519.6456828958</v>
      </c>
      <c r="BF46" s="11"/>
      <c r="BG46" s="169" t="n">
        <f aca="false">BG31+BG42+BG43+BG44</f>
        <v>-1520.13297645209</v>
      </c>
      <c r="BH46" s="195"/>
      <c r="BI46" s="169" t="n">
        <f aca="false">BI31+BI42+BI43+BI44</f>
        <v>-225.903447639445</v>
      </c>
      <c r="BJ46" s="195"/>
      <c r="BK46" s="169" t="n">
        <f aca="false">BK31+BK42+BK43+BK44</f>
        <v>0</v>
      </c>
      <c r="BL46" s="195"/>
      <c r="BM46" s="195"/>
      <c r="BN46" s="195"/>
      <c r="BO46" s="195"/>
      <c r="BQ46" s="169" t="n">
        <f aca="false">+AO46+AQ46+AS46+AU46+AW46+AY46+BA46+BC46+BE46+BG46+BI46+BK46+BM46+BO46</f>
        <v>-74211.7752365414</v>
      </c>
      <c r="BR46" s="203"/>
      <c r="BS46" s="169" t="n">
        <f aca="false">BS31+BS42+BS43+BS44</f>
        <v>-1162.844784</v>
      </c>
      <c r="BT46" s="195"/>
      <c r="BU46" s="169" t="n">
        <f aca="false">BU31+BU42+BU43+BU44</f>
        <v>-2522.3297937</v>
      </c>
      <c r="BV46" s="195"/>
      <c r="BW46" s="169"/>
      <c r="BX46" s="195"/>
      <c r="BY46" s="169"/>
      <c r="BZ46" s="195"/>
      <c r="CA46" s="169"/>
      <c r="CB46" s="204"/>
      <c r="CC46" s="169" t="n">
        <f aca="false">+BS46+BU46+BW46+BY46+CA46</f>
        <v>-3685.1745777</v>
      </c>
      <c r="CD46" s="173"/>
      <c r="CE46" s="169" t="n">
        <f aca="false">+CC46+BQ46+AM46</f>
        <v>234608.068007831</v>
      </c>
      <c r="CF46" s="219"/>
      <c r="CG46" s="201" t="s">
        <v>82</v>
      </c>
      <c r="CH46" s="219"/>
      <c r="CI46" s="169" t="n">
        <f aca="false">CI31+CI42+CI43+CI44</f>
        <v>3001.17034618278</v>
      </c>
      <c r="CJ46" s="169" t="n">
        <f aca="false">CJ31+CJ42+CJ43+CJ44</f>
        <v>19518.475336713</v>
      </c>
      <c r="CK46" s="220" t="n">
        <f aca="false">CI46+CJ46</f>
        <v>22519.6456828958</v>
      </c>
      <c r="CM46" s="175" t="n">
        <f aca="false">CM29-CM51</f>
        <v>-32936.8334709799</v>
      </c>
      <c r="CN46" s="221" t="n">
        <f aca="false">CJ46+CM46</f>
        <v>-13418.358134267</v>
      </c>
    </row>
    <row r="47" customFormat="false" ht="18.75" hidden="false" customHeight="true" outlineLevel="0" collapsed="false">
      <c r="A47" s="219"/>
      <c r="B47" s="198"/>
      <c r="C47" s="222"/>
      <c r="D47" s="222"/>
      <c r="E47" s="173"/>
      <c r="F47" s="223"/>
      <c r="G47" s="224" t="n">
        <v>-2416.759</v>
      </c>
      <c r="H47" s="223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25" t="n">
        <v>-1587.9813176</v>
      </c>
      <c r="AD47" s="225"/>
      <c r="AE47" s="225"/>
      <c r="AF47" s="225"/>
      <c r="AG47" s="225"/>
      <c r="AH47" s="225"/>
      <c r="AI47" s="225"/>
      <c r="AJ47" s="225"/>
      <c r="AK47" s="225"/>
      <c r="AL47" s="225"/>
      <c r="AM47" s="226"/>
      <c r="AN47" s="38"/>
      <c r="AO47" s="225" t="s">
        <v>0</v>
      </c>
      <c r="AP47" s="11"/>
      <c r="AQ47" s="219"/>
      <c r="AR47" s="11"/>
      <c r="AS47" s="227"/>
      <c r="AT47" s="11"/>
      <c r="AU47" s="225"/>
      <c r="AV47" s="11"/>
      <c r="AW47" s="225" t="n">
        <v>1</v>
      </c>
      <c r="AX47" s="225"/>
      <c r="AY47" s="225" t="n">
        <v>1</v>
      </c>
      <c r="AZ47" s="225"/>
      <c r="BA47" s="225" t="n">
        <v>1</v>
      </c>
      <c r="BB47" s="11"/>
      <c r="BC47" s="225"/>
      <c r="BD47" s="11"/>
      <c r="BE47" s="225"/>
      <c r="BF47" s="11"/>
      <c r="BG47" s="198"/>
      <c r="BH47" s="198"/>
      <c r="BI47" s="198"/>
      <c r="BJ47" s="198"/>
      <c r="BK47" s="198"/>
      <c r="BL47" s="198"/>
      <c r="BM47" s="198"/>
      <c r="BN47" s="198"/>
      <c r="BO47" s="198"/>
      <c r="BP47" s="11"/>
      <c r="BQ47" s="228"/>
      <c r="BR47" s="11"/>
      <c r="BS47" s="225" t="n">
        <v>1</v>
      </c>
      <c r="BT47" s="198"/>
      <c r="BU47" s="225" t="n">
        <v>1</v>
      </c>
      <c r="BV47" s="198"/>
      <c r="BW47" s="225"/>
      <c r="BX47" s="198"/>
      <c r="BY47" s="225"/>
      <c r="BZ47" s="198"/>
      <c r="CA47" s="225"/>
      <c r="CB47" s="198"/>
      <c r="CC47" s="228"/>
      <c r="CD47" s="198"/>
      <c r="CE47" s="215"/>
      <c r="CF47" s="168"/>
      <c r="CG47" s="219"/>
      <c r="CH47" s="219"/>
      <c r="CI47" s="219"/>
      <c r="CJ47" s="219"/>
      <c r="CK47" s="229"/>
      <c r="CN47" s="219"/>
    </row>
    <row r="48" customFormat="false" ht="14.1" hidden="false" customHeight="true" outlineLevel="0" collapsed="false">
      <c r="A48" s="230" t="s">
        <v>83</v>
      </c>
      <c r="B48" s="13"/>
      <c r="C48" s="231" t="n">
        <f aca="false">C27+C43-C50</f>
        <v>0</v>
      </c>
      <c r="D48" s="231"/>
      <c r="E48" s="231" t="n">
        <f aca="false">E27+E43-E50</f>
        <v>0</v>
      </c>
      <c r="F48" s="232"/>
      <c r="G48" s="231" t="n">
        <f aca="false">G27+G43-G50</f>
        <v>0.001</v>
      </c>
      <c r="H48" s="232"/>
      <c r="I48" s="227" t="n">
        <f aca="false">I27+I43-I50</f>
        <v>0</v>
      </c>
      <c r="J48" s="227"/>
      <c r="K48" s="227" t="n">
        <f aca="false">K27+K43-K50</f>
        <v>0</v>
      </c>
      <c r="L48" s="227"/>
      <c r="M48" s="227" t="n">
        <f aca="false">M27+M43-M50</f>
        <v>0</v>
      </c>
      <c r="N48" s="227"/>
      <c r="O48" s="227" t="n">
        <f aca="false">O27+O43-O50</f>
        <v>0</v>
      </c>
      <c r="P48" s="227"/>
      <c r="Q48" s="227" t="n">
        <f aca="false">Q27+Q43-Q50</f>
        <v>0</v>
      </c>
      <c r="R48" s="227"/>
      <c r="S48" s="227" t="n">
        <f aca="false">S27+S43-S50</f>
        <v>0</v>
      </c>
      <c r="T48" s="227"/>
      <c r="U48" s="227" t="n">
        <f aca="false">U27+U43-U50</f>
        <v>0</v>
      </c>
      <c r="V48" s="227"/>
      <c r="W48" s="227" t="n">
        <f aca="false">W27+W43-W50</f>
        <v>0</v>
      </c>
      <c r="X48" s="227"/>
      <c r="Y48" s="227" t="n">
        <f aca="false">Y27+Y43-Y50</f>
        <v>0</v>
      </c>
      <c r="Z48" s="227"/>
      <c r="AA48" s="227" t="n">
        <f aca="false">AA27+AA43-AA50</f>
        <v>0</v>
      </c>
      <c r="AB48" s="227"/>
      <c r="AC48" s="227" t="n">
        <f aca="false">AC27+AC43-AC50</f>
        <v>32639.99446</v>
      </c>
      <c r="AD48" s="227"/>
      <c r="AE48" s="227"/>
      <c r="AF48" s="227"/>
      <c r="AG48" s="227"/>
      <c r="AH48" s="227"/>
      <c r="AI48" s="227"/>
      <c r="AJ48" s="227"/>
      <c r="AK48" s="227"/>
      <c r="AL48" s="227"/>
      <c r="AM48" s="233" t="n">
        <f aca="false">AM27+AM43-AM50</f>
        <v>32046.1063311379</v>
      </c>
      <c r="AN48" s="234"/>
      <c r="AO48" s="227" t="n">
        <f aca="false">AO27+AO43-AO50</f>
        <v>0</v>
      </c>
      <c r="AP48" s="235"/>
      <c r="AQ48" s="227" t="n">
        <f aca="false">AQ27+AQ43-AQ50</f>
        <v>0</v>
      </c>
      <c r="AR48" s="235"/>
      <c r="AS48" s="227" t="n">
        <f aca="false">AS27+AS43-AS50</f>
        <v>0</v>
      </c>
      <c r="AT48" s="235"/>
      <c r="AU48" s="227" t="n">
        <f aca="false">AU27+AU43-AU50</f>
        <v>0</v>
      </c>
      <c r="AV48" s="235"/>
      <c r="AW48" s="227" t="n">
        <f aca="false">AW27+AW43-AW50</f>
        <v>0</v>
      </c>
      <c r="AX48" s="227"/>
      <c r="AY48" s="227" t="n">
        <f aca="false">AY27+AY43-AY50</f>
        <v>0</v>
      </c>
      <c r="AZ48" s="227"/>
      <c r="BA48" s="227" t="n">
        <f aca="false">BA27+BA43-BA50</f>
        <v>0</v>
      </c>
      <c r="BB48" s="235"/>
      <c r="BC48" s="227" t="n">
        <f aca="false">BC27+BC43-BC50</f>
        <v>0</v>
      </c>
      <c r="BD48" s="235"/>
      <c r="BE48" s="227" t="n">
        <f aca="false">BE27+BE43-BE50</f>
        <v>0</v>
      </c>
      <c r="BF48" s="235"/>
      <c r="BG48" s="227" t="n">
        <f aca="false">BG27+BG43-BG50</f>
        <v>0</v>
      </c>
      <c r="BH48" s="227"/>
      <c r="BI48" s="227" t="n">
        <f aca="false">BI27+BI43-BI50</f>
        <v>0</v>
      </c>
      <c r="BJ48" s="227"/>
      <c r="BK48" s="227" t="n">
        <f aca="false">BK27+BK43-BK50</f>
        <v>0</v>
      </c>
      <c r="BL48" s="227"/>
      <c r="BM48" s="227"/>
      <c r="BN48" s="227"/>
      <c r="BO48" s="227"/>
      <c r="BP48" s="235" t="s">
        <v>0</v>
      </c>
      <c r="BQ48" s="236" t="n">
        <f aca="false">+AO48+AQ48+AS48+AU48+AW48+AY48+BA48+BC48+BE48+BG48+BI48+BK48+BM48+BO48</f>
        <v>0</v>
      </c>
      <c r="BR48" s="235"/>
      <c r="BS48" s="227" t="n">
        <f aca="false">BS27+BS43-BS50</f>
        <v>0</v>
      </c>
      <c r="BT48" s="227"/>
      <c r="BU48" s="227" t="n">
        <f aca="false">BU27+BU43-BU50</f>
        <v>0</v>
      </c>
      <c r="BV48" s="227"/>
      <c r="BW48" s="227"/>
      <c r="BX48" s="227"/>
      <c r="BY48" s="227"/>
      <c r="BZ48" s="227"/>
      <c r="CA48" s="227"/>
      <c r="CB48" s="237"/>
      <c r="CC48" s="236" t="n">
        <f aca="false">CC27+CC43-CC50</f>
        <v>0</v>
      </c>
      <c r="CD48" s="43"/>
      <c r="CE48" s="143"/>
      <c r="CF48" s="230"/>
      <c r="CG48" s="230" t="str">
        <f aca="false">A48</f>
        <v>LTD Through November 30, 2001</v>
      </c>
      <c r="CH48" s="13"/>
      <c r="CI48" s="227"/>
      <c r="CJ48" s="227" t="n">
        <f aca="false">CJ27+CJ43-CJ50</f>
        <v>0</v>
      </c>
      <c r="CK48" s="238" t="n">
        <f aca="false">CK27+CK43-CK50</f>
        <v>0</v>
      </c>
      <c r="CN48" s="13"/>
    </row>
    <row r="49" customFormat="false" ht="14.1" hidden="false" customHeight="true" outlineLevel="0" collapsed="false">
      <c r="A49" s="168" t="s">
        <v>62</v>
      </c>
      <c r="B49" s="239"/>
      <c r="C49" s="240" t="n">
        <f aca="false">[1]Report!AA60+[2]Report!W60+([3]Report!C60+[3]Report!E60+[3]Report!G60+[3]Report!U60+[3]Report!AA60)+[4]Report!AA60/1000+[5]Report!W60</f>
        <v>953986.69615447</v>
      </c>
      <c r="D49" s="157"/>
      <c r="E49" s="241" t="n">
        <f aca="false">((([6]Report!AQ65-[6]Report!AE57+[7]Report!C60)/1000)+([7]Report!M60)/1000)</f>
        <v>489649.750996989</v>
      </c>
      <c r="F49" s="157"/>
      <c r="G49" s="240" t="n">
        <f aca="false">([8]Report!N40+[9]Report!AG60+[10]Report!AA60+[11]Report!AA60+[12]Report!AQ60+'[13]Financial Summary'!AQ60+[14]Report!N40+[15]Report!K60)/1000</f>
        <v>226721.0027009</v>
      </c>
      <c r="H49" s="157"/>
      <c r="I49" s="242" t="n">
        <f aca="false">[16]Report!AE60/1000+[17]Report!AE60/1000+[18]Report!AC60/1000</f>
        <v>-11854.9151825</v>
      </c>
      <c r="J49" s="159"/>
      <c r="K49" s="158" t="n">
        <f aca="false">[3]Report!I60+[3]Report!K60+[3]Report!S60</f>
        <v>0</v>
      </c>
      <c r="L49" s="159"/>
      <c r="M49" s="241" t="n">
        <f aca="false">[3]Report!Q60+[3]Report!W60+[3]Report!Y60</f>
        <v>722.878</v>
      </c>
      <c r="N49" s="159"/>
      <c r="O49" s="243" t="n">
        <f aca="false">(+[19]Report!AC60+[20]Report!AQ60+[21]Report!AK60+[22]Report!AA60)/1000</f>
        <v>-454690.7884748</v>
      </c>
      <c r="P49" s="159"/>
      <c r="Q49" s="242" t="n">
        <f aca="false">([23]Report!AS60+[24]Report!Q60+[25]Report!AQ60+[26]Report!AQ60+[27]Report!AE60)/1000</f>
        <v>19972.4745263</v>
      </c>
      <c r="R49" s="159"/>
      <c r="S49" s="242" t="n">
        <f aca="false">(+[28]Report!AE60+[29]Report!K60+[30]Report!AQ60+[31]Report!AQ60+[32]Report!AQ60+[33]Report!K60)/1000</f>
        <v>4599.87074</v>
      </c>
      <c r="T49" s="159"/>
      <c r="U49" s="240" t="n">
        <f aca="false">([34]Report!AM60+[35]Report!AK60+[36]Report!X60+[37]Report!O60+[38]Report!AQ60+[38]Report!M60+[39]Report!M60+[39]Report!Z60)/1000</f>
        <v>-213173.4770498</v>
      </c>
      <c r="V49" s="159"/>
      <c r="W49" s="242" t="n">
        <f aca="false">('[40]Financial Summary'!AC60+[41]Report!AQ60+[42]Report!W60+[43]Report!AQ60+[44]Report!AG60+[45]Report!CI60+[46]Report!AA60+[47]Report!W60)/1000</f>
        <v>19351.7993481</v>
      </c>
      <c r="X49" s="159"/>
      <c r="Y49" s="242" t="n">
        <f aca="false">(+[48]Report!AC60+[49]Report!K60)/1000</f>
        <v>7182.9005884</v>
      </c>
      <c r="Z49" s="159"/>
      <c r="AA49" s="242" t="n">
        <f aca="false">(+[50]Report!AM60)/1000</f>
        <v>19644.4228724</v>
      </c>
      <c r="AB49" s="159"/>
      <c r="AC49" s="156" t="n">
        <f aca="false">'[51]Power-Summary'!AZ61+'[52]Power-Summary'!AR61/1000+[3]Report!M60+'[53]Power Summary'!AN61/1000+[3]Report!O60</f>
        <v>1313234.97364617</v>
      </c>
      <c r="AD49" s="161"/>
      <c r="AE49" s="156"/>
      <c r="AF49" s="161"/>
      <c r="AG49" s="156"/>
      <c r="AH49" s="161"/>
      <c r="AI49" s="156"/>
      <c r="AJ49" s="161"/>
      <c r="AK49" s="156"/>
      <c r="AL49" s="161"/>
      <c r="AM49" s="162" t="n">
        <f aca="false">+C49+G49+I49+O49+Q49+S49+U49+W49+Y49+AA49</f>
        <v>571739.98622347</v>
      </c>
      <c r="AN49" s="38"/>
      <c r="AO49" s="156" t="n">
        <f aca="false">[54]Report!AG60+[55]Report!O60+[56]Report!AH60+[57]Report!G60+[58]Report!AC60+[59]Report!AA60+[61]Report!O60+[60]Report!I60</f>
        <v>23511.6252175736</v>
      </c>
      <c r="AP49" s="11"/>
      <c r="AQ49" s="158" t="n">
        <f aca="false">[62]Report!AC60+[63]Report!M60+[64]Report!C60+[65]Report!U60+[66]Report!U60+[67]Report!U60+[68]Report!AH60+[69]Report!AC60+[70]Report!AK60</f>
        <v>-40866.8719499202</v>
      </c>
      <c r="AR49" s="11"/>
      <c r="AS49" s="156" t="n">
        <f aca="false">[71]Report!Y60+[72]Report!$Y60+[73]Report!$AD60+[74]Report!AB60+[75]Report!W60+[76]Report!W60</f>
        <v>65021.4310838</v>
      </c>
      <c r="AT49" s="11"/>
      <c r="AU49" s="156" t="n">
        <f aca="false">[77]Report!AW60+[78]Report!AN60+[79]Report!S60+[80]Report!AI60+[81]Report!AQ60+[82]Report!AQ60+[83]Report!AQ60+[83]Report!BO60+[84]Report!AG60+[85]Report!X60+[87]Report!S60+[86]Report!X60+[88]Report!W60</f>
        <v>52062.5811937474</v>
      </c>
      <c r="AV49" s="11"/>
      <c r="AW49" s="158" t="n">
        <f aca="false">+[89]Report!AE60+[90]Report!W60</f>
        <v>161763.563536051</v>
      </c>
      <c r="AX49" s="158"/>
      <c r="AY49" s="158" t="n">
        <f aca="false">+[91]Report!W60</f>
        <v>-39666.6000586098</v>
      </c>
      <c r="AZ49" s="158"/>
      <c r="BA49" s="158" t="n">
        <f aca="false">+[92]Report!AD64/1000</f>
        <v>58338.7950829366</v>
      </c>
      <c r="BB49" s="11"/>
      <c r="BC49" s="156" t="n">
        <f aca="false">[93]Report!AL56</f>
        <v>49293.8040933772</v>
      </c>
      <c r="BD49" s="11"/>
      <c r="BE49" s="163" t="n">
        <f aca="false">CK49</f>
        <v>49083.2822142142</v>
      </c>
      <c r="BF49" s="11"/>
      <c r="BG49" s="158" t="n">
        <f aca="false">[94]Report!BQ56</f>
        <v>-18123.0678262817</v>
      </c>
      <c r="BH49" s="159"/>
      <c r="BI49" s="158" t="n">
        <f aca="false">+[95]Report!AE60</f>
        <v>21371.2286726747</v>
      </c>
      <c r="BJ49" s="159"/>
      <c r="BK49" s="160" t="n">
        <v>0</v>
      </c>
      <c r="BL49" s="159"/>
      <c r="BM49" s="159"/>
      <c r="BN49" s="159"/>
      <c r="BO49" s="159"/>
      <c r="BP49" s="164"/>
      <c r="BQ49" s="165" t="n">
        <f aca="false">+AO49+AQ49+AS49+AU49+AW49+AY49+BA49+BC49+BE49+BG49+BI49+BK49+BM49+BO49</f>
        <v>381789.771259563</v>
      </c>
      <c r="BR49" s="11"/>
      <c r="BS49" s="158" t="n">
        <f aca="false">[96]Report!F49/1000+[97]Report!$E$49/1000</f>
        <v>87116.96058</v>
      </c>
      <c r="BT49" s="159"/>
      <c r="BU49" s="160" t="n">
        <f aca="false">[98]Report!AR60</f>
        <v>148790.9645123</v>
      </c>
      <c r="BV49" s="159"/>
      <c r="BW49" s="158"/>
      <c r="BX49" s="159"/>
      <c r="BY49" s="158"/>
      <c r="BZ49" s="159"/>
      <c r="CA49" s="158"/>
      <c r="CB49" s="166"/>
      <c r="CC49" s="165" t="n">
        <f aca="false">+BS49+BU49+BW49+BY49+CA49</f>
        <v>235907.9250923</v>
      </c>
      <c r="CD49" s="166"/>
      <c r="CE49" s="167" t="n">
        <f aca="false">+CC49+BQ49+AM49</f>
        <v>1189437.68257533</v>
      </c>
      <c r="CF49" s="155"/>
      <c r="CG49" s="168" t="s">
        <v>62</v>
      </c>
      <c r="CH49" s="6"/>
      <c r="CI49" s="163" t="n">
        <f aca="false">+[99]Report!$C$60+[99]Report!$E$60+[99]Report!$G$60+[99]Report!$O$60+[99]Report!$Q$60+[99]Report!$Y$60+[99]Report!$AE$60+[99]Report!$AM$60+[99]Report!$AS$60+[99]Report!$AU$60+[99]Report!$AW$60</f>
        <v>-93887.93441914</v>
      </c>
      <c r="CJ49" s="163" t="n">
        <f aca="false">22151.3+CJ42+CJ43-4276+4350+SUM(RHO_DRIFT!C104:C160)-RHO_DRIFT!BE250-RHO_DRIFT!BD250-RHO_DRIFT!BC250+SUM(RHO_DRIFT!E163:E207)</f>
        <v>142971.216633354</v>
      </c>
      <c r="CK49" s="169" t="n">
        <f aca="false">CI49+CJ49</f>
        <v>49083.2822142142</v>
      </c>
      <c r="CN49" s="6"/>
    </row>
    <row r="50" customFormat="false" ht="14.1" hidden="false" customHeight="true" outlineLevel="0" collapsed="false">
      <c r="A50" s="168" t="s">
        <v>63</v>
      </c>
      <c r="B50" s="239"/>
      <c r="C50" s="156" t="n">
        <f aca="false">[1]Report!AA61+[2]Report!W61+([3]Report!C61+[3]Report!E61+[3]Report!G61+[3]Report!U61+[3]Report!AA61)+[4]Report!AA61/1000+[5]Report!W61</f>
        <v>0</v>
      </c>
      <c r="D50" s="157"/>
      <c r="E50" s="158" t="n">
        <f aca="false">([6]Report!AQ66+[7]Report!M61+[7]Report!C61)/1000</f>
        <v>-593.889128862112</v>
      </c>
      <c r="F50" s="157"/>
      <c r="G50" s="156" t="n">
        <f aca="false">([8]Report!N41+[9]Report!AG61+[10]Report!AA61+[11]Report!AA61+[12]Report!AQ61+'[13]Financial Summary'!AQ61+[14]Report!N41+[15]Report!K61)/1000</f>
        <v>0</v>
      </c>
      <c r="H50" s="157"/>
      <c r="I50" s="158" t="n">
        <f aca="false">[16]Report!AE61/1000+[17]Report!AE61/1000+[18]Report!AC61/1000</f>
        <v>0.003</v>
      </c>
      <c r="J50" s="159"/>
      <c r="K50" s="158" t="n">
        <f aca="false">[3]Report!I61+[3]Report!K61+[3]Report!S61</f>
        <v>0</v>
      </c>
      <c r="L50" s="159"/>
      <c r="M50" s="158" t="n">
        <f aca="false">[3]Report!Q61+[3]Report!W61+[3]Report!Y61</f>
        <v>0</v>
      </c>
      <c r="N50" s="159"/>
      <c r="O50" s="160" t="n">
        <f aca="false">(+[19]Report!AC61+[20]Report!AQ61+[21]Report!AK61+[22]Report!AA61)/1000</f>
        <v>0</v>
      </c>
      <c r="P50" s="159"/>
      <c r="Q50" s="158" t="n">
        <f aca="false">([23]Report!AS61+[24]Report!Q61+[25]Report!AQ61+[26]Report!AQ61+[27]Report!AE61)/1000</f>
        <v>0.002</v>
      </c>
      <c r="R50" s="159"/>
      <c r="S50" s="158" t="n">
        <f aca="false">(+[28]Report!AE61+[29]Report!K61+[30]Report!AQ61+[31]Report!AQ61+[32]Report!AQ61+[33]Report!K61)/1000</f>
        <v>0</v>
      </c>
      <c r="T50" s="159"/>
      <c r="U50" s="156" t="n">
        <f aca="false">([34]Report!AM61+[35]Report!AK61+[36]Report!X61+[37]Report!O61+[38]Report!AQ61+[38]Report!M61+[39]Report!M61+[39]Report!Z61)/1000</f>
        <v>0</v>
      </c>
      <c r="V50" s="159"/>
      <c r="W50" s="158" t="n">
        <f aca="false">('[40]Financial Summary'!AC61+[41]Report!AQ61+[42]Report!W61+[43]Report!AQ61+[44]Report!AG61+[45]Report!CI61+[46]Report!AA61+[47]Report!W61)/1000</f>
        <v>-0.008</v>
      </c>
      <c r="X50" s="159"/>
      <c r="Y50" s="158" t="n">
        <f aca="false">(+[48]Report!AC61+[49]Report!K61)/1000</f>
        <v>0</v>
      </c>
      <c r="Z50" s="159"/>
      <c r="AA50" s="158" t="n">
        <f aca="false">(+[50]Report!AM61)/1000</f>
        <v>0</v>
      </c>
      <c r="AB50" s="159"/>
      <c r="AC50" s="156" t="n">
        <f aca="false">'[51]Power-Summary'!AZ62+'[52]Power-Summary'!AR62/1000+[3]Report!M61+'[53]Power Summary'!AN62/1000+[3]Report!O61</f>
        <v>0</v>
      </c>
      <c r="AD50" s="161"/>
      <c r="AE50" s="156"/>
      <c r="AF50" s="161"/>
      <c r="AG50" s="156"/>
      <c r="AH50" s="161"/>
      <c r="AI50" s="156"/>
      <c r="AJ50" s="161"/>
      <c r="AK50" s="156"/>
      <c r="AL50" s="161"/>
      <c r="AM50" s="162" t="n">
        <f aca="false">+C50+G50+I50+O50+Q50+S50+U50+W50+Y50+AA50</f>
        <v>-0.003</v>
      </c>
      <c r="AN50" s="38"/>
      <c r="AO50" s="156" t="n">
        <f aca="false">[54]Report!AG61+[55]Report!O61+[56]Report!AH61+[57]Report!G61+[58]Report!AC61+[59]Report!AA61+[61]Report!O61+[60]Report!I61</f>
        <v>0</v>
      </c>
      <c r="AP50" s="11"/>
      <c r="AQ50" s="158" t="n">
        <f aca="false">[62]Report!AC61+[63]Report!M61+[64]Report!C61+[65]Report!U61+[66]Report!U61+[67]Report!U61+[68]Report!AH61+[69]Report!AC61+[70]Report!AK61</f>
        <v>-0.000864165999999386</v>
      </c>
      <c r="AR50" s="11"/>
      <c r="AS50" s="156" t="n">
        <f aca="false">[71]Report!Y61+[72]Report!$Y61+[73]Report!$AD61+[74]Report!AB61+[75]Report!W61+[76]Report!W61</f>
        <v>-446.825751320974</v>
      </c>
      <c r="AT50" s="11"/>
      <c r="AU50" s="156" t="n">
        <f aca="false">[77]Report!AW61+[78]Report!AN61+[79]Report!S61+[80]Report!AI61+[81]Report!AQ61+[82]Report!AQ61+[83]Report!AQ61+[83]Report!BO61+[84]Report!AG61+[85]Report!X61+[87]Report!S61+[86]Report!X61+[88]Report!W61</f>
        <v>0.340339999999977</v>
      </c>
      <c r="AV50" s="11"/>
      <c r="AW50" s="158" t="n">
        <f aca="false">+[89]Report!AE61+[90]Report!W61</f>
        <v>0</v>
      </c>
      <c r="AX50" s="158"/>
      <c r="AY50" s="158" t="n">
        <f aca="false">+[91]Report!W61</f>
        <v>0</v>
      </c>
      <c r="AZ50" s="158"/>
      <c r="BA50" s="158" t="n">
        <f aca="false">+[92]Report!AD65/1000</f>
        <v>0</v>
      </c>
      <c r="BB50" s="11"/>
      <c r="BC50" s="156" t="n">
        <f aca="false">[93]Report!$AL$61</f>
        <v>-127.611</v>
      </c>
      <c r="BD50" s="11"/>
      <c r="BE50" s="163" t="n">
        <f aca="false">CK50</f>
        <v>0</v>
      </c>
      <c r="BF50" s="11"/>
      <c r="BG50" s="158" t="n">
        <f aca="false">[94]Report!BQ61</f>
        <v>0</v>
      </c>
      <c r="BH50" s="159"/>
      <c r="BI50" s="158" t="n">
        <f aca="false">+[95]Report!AE61</f>
        <v>0</v>
      </c>
      <c r="BJ50" s="159"/>
      <c r="BK50" s="160" t="n">
        <v>0</v>
      </c>
      <c r="BL50" s="159"/>
      <c r="BM50" s="159"/>
      <c r="BN50" s="159"/>
      <c r="BO50" s="159"/>
      <c r="BP50" s="164"/>
      <c r="BQ50" s="165" t="n">
        <f aca="false">+AO50+AQ50+AS50+AU50+AW50+AY50+BA50+BC50+BE50+BG50+BI50+BK50+BM50+BO50</f>
        <v>-574.097275486974</v>
      </c>
      <c r="BR50" s="11"/>
      <c r="BS50" s="158" t="n">
        <f aca="false">[96]Report!F50/1000+[97]Report!$E$50/1000</f>
        <v>0</v>
      </c>
      <c r="BT50" s="159"/>
      <c r="BU50" s="160" t="n">
        <f aca="false">[98]Report!AR61</f>
        <v>0</v>
      </c>
      <c r="BV50" s="159"/>
      <c r="BW50" s="158"/>
      <c r="BX50" s="159"/>
      <c r="BY50" s="158"/>
      <c r="BZ50" s="159"/>
      <c r="CA50" s="158"/>
      <c r="CB50" s="166"/>
      <c r="CC50" s="165" t="n">
        <f aca="false">+BS50+BU50+BW50+BY50+CA50</f>
        <v>0</v>
      </c>
      <c r="CD50" s="166"/>
      <c r="CE50" s="167" t="n">
        <f aca="false">+CC50+BQ50+AM50</f>
        <v>-574.100275486974</v>
      </c>
      <c r="CF50" s="155"/>
      <c r="CG50" s="168" t="s">
        <v>63</v>
      </c>
      <c r="CH50" s="6"/>
      <c r="CI50" s="163" t="n">
        <f aca="false">[99]Report!$BW$61</f>
        <v>0</v>
      </c>
      <c r="CJ50" s="163" t="n">
        <v>0</v>
      </c>
      <c r="CK50" s="169" t="n">
        <f aca="false">CI50+CJ50</f>
        <v>0</v>
      </c>
      <c r="CN50" s="6"/>
    </row>
    <row r="51" customFormat="false" ht="14.1" hidden="false" customHeight="true" outlineLevel="0" collapsed="false">
      <c r="A51" s="168" t="s">
        <v>64</v>
      </c>
      <c r="B51" s="239"/>
      <c r="C51" s="156" t="n">
        <f aca="false">[1]Report!AA62+[2]Report!W62+([3]Report!C62+[3]Report!E62+[3]Report!G62+[3]Report!U62+[3]Report!AA62)+[4]Report!AA62/1000+[5]Report!W62</f>
        <v>1116480.541731</v>
      </c>
      <c r="D51" s="157"/>
      <c r="E51" s="158" t="n">
        <f aca="false">([6]Report!AQ67+[7]Report!M62+[7]Report!C62)/1000</f>
        <v>-362246.537524134</v>
      </c>
      <c r="F51" s="157"/>
      <c r="G51" s="156" t="n">
        <f aca="false">([8]Report!N42+[9]Report!AG62+[10]Report!AA62+[11]Report!AA62+[12]Report!AQ62+'[13]Financial Summary'!AQ62+[14]Report!N42+[15]Report!K62)/1000</f>
        <v>543647.0235228</v>
      </c>
      <c r="H51" s="157"/>
      <c r="I51" s="158" t="n">
        <f aca="false">[16]Report!AE62/1000+[17]Report!AE62/1000+[18]Report!AC62/1000</f>
        <v>179620.1961746</v>
      </c>
      <c r="J51" s="159"/>
      <c r="K51" s="158" t="n">
        <f aca="false">[3]Report!I62+[3]Report!K62+[3]Report!S62</f>
        <v>5241.4292737</v>
      </c>
      <c r="L51" s="159"/>
      <c r="M51" s="158" t="n">
        <f aca="false">[3]Report!Q62+[3]Report!W62+[3]Report!Y62</f>
        <v>170.8107745</v>
      </c>
      <c r="N51" s="159"/>
      <c r="O51" s="160" t="n">
        <f aca="false">(+[19]Report!AC62+[20]Report!AQ62+[21]Report!AK62+[22]Report!AA62)/1000</f>
        <v>766602.8972123</v>
      </c>
      <c r="P51" s="159"/>
      <c r="Q51" s="158" t="n">
        <f aca="false">([23]Report!AS62+[24]Report!Q62+[25]Report!AQ62+[26]Report!AQ62+[27]Report!AE62)/1000</f>
        <v>119745.4259442</v>
      </c>
      <c r="R51" s="159"/>
      <c r="S51" s="158" t="n">
        <f aca="false">(+[28]Report!AE62+[29]Report!K62+[30]Report!AQ62+[31]Report!AQ62+[32]Report!AQ62+[33]Report!K62)/1000</f>
        <v>48958.4937212</v>
      </c>
      <c r="T51" s="159"/>
      <c r="U51" s="156" t="n">
        <f aca="false">([34]Report!AM62+[35]Report!AK62+[36]Report!X62+[37]Report!O62+[38]Report!AQ62+[38]Report!M62+[39]Report!M62+[39]Report!Z62)/1000</f>
        <v>587814.8156076</v>
      </c>
      <c r="V51" s="159"/>
      <c r="W51" s="158" t="n">
        <f aca="false">('[40]Financial Summary'!AC62+[41]Report!AQ62+[42]Report!W62+[43]Report!AQ62+[44]Report!AG62+[45]Report!CI62+[46]Report!AA62+[47]Report!W62)/1000</f>
        <v>72454.3609613</v>
      </c>
      <c r="X51" s="159"/>
      <c r="Y51" s="158" t="n">
        <f aca="false">(+[48]Report!AC62+[49]Report!K62)/1000</f>
        <v>7669.8423432</v>
      </c>
      <c r="Z51" s="159"/>
      <c r="AA51" s="158" t="n">
        <f aca="false">(+[50]Report!AM62)/1000</f>
        <v>96524.5683009</v>
      </c>
      <c r="AB51" s="159"/>
      <c r="AC51" s="156" t="n">
        <f aca="false">'[51]Power-Summary'!AZ63+'[52]Power-Summary'!AR63/1000+[3]Report!M62+'[53]Power Summary'!AN63/1000+[3]Report!O62</f>
        <v>952770.419464924</v>
      </c>
      <c r="AD51" s="161"/>
      <c r="AE51" s="156"/>
      <c r="AF51" s="161"/>
      <c r="AG51" s="156"/>
      <c r="AH51" s="161"/>
      <c r="AI51" s="156"/>
      <c r="AJ51" s="161"/>
      <c r="AK51" s="156"/>
      <c r="AL51" s="161"/>
      <c r="AM51" s="162" t="n">
        <f aca="false">+C51+G51+I51+O51+Q51+S51+U51+W51+Y51+AA51</f>
        <v>3539518.1655191</v>
      </c>
      <c r="AN51" s="38"/>
      <c r="AO51" s="156" t="n">
        <f aca="false">[54]Report!AG62+[55]Report!O62+[56]Report!AH62+[57]Report!G62+[58]Report!AC62+[59]Report!AA62+[61]Report!O62+[60]Report!I62</f>
        <v>249688.557816282</v>
      </c>
      <c r="AP51" s="11"/>
      <c r="AQ51" s="158" t="n">
        <f aca="false">[62]Report!AC62+[63]Report!M62+[64]Report!C62+[65]Report!U62+[66]Report!U62+[67]Report!U62+[68]Report!AH62+[69]Report!AC62+[70]Report!AK62</f>
        <v>-63372.6903317901</v>
      </c>
      <c r="AR51" s="11"/>
      <c r="AS51" s="156" t="n">
        <f aca="false">[71]Report!Y62+[72]Report!$Y62+[73]Report!$AD62+[74]Report!AB62+[75]Report!W62+[76]Report!W62</f>
        <v>248952.559884979</v>
      </c>
      <c r="AT51" s="11"/>
      <c r="AU51" s="156" t="n">
        <f aca="false">[77]Report!AW62+[78]Report!AN62+[79]Report!S62+[80]Report!AI62+[81]Report!AQ62+[82]Report!AQ62+[83]Report!AQ62+[83]Report!BO62+[84]Report!AG62+[85]Report!X62+[87]Report!S62+[86]Report!X62+[88]Report!W62</f>
        <v>18165.9822535712</v>
      </c>
      <c r="AV51" s="11"/>
      <c r="AW51" s="158" t="n">
        <f aca="false">+[89]Report!AE62+[90]Report!W62</f>
        <v>20880.2004686117</v>
      </c>
      <c r="AX51" s="158"/>
      <c r="AY51" s="158" t="n">
        <f aca="false">+[91]Report!W62</f>
        <v>44277.2276996539</v>
      </c>
      <c r="AZ51" s="158"/>
      <c r="BA51" s="158" t="n">
        <f aca="false">+[92]Report!AD66/1000</f>
        <v>-5670.306</v>
      </c>
      <c r="BB51" s="11"/>
      <c r="BC51" s="156" t="n">
        <f aca="false">[93]Report!$AL$62</f>
        <v>-123638.2266824</v>
      </c>
      <c r="BD51" s="11"/>
      <c r="BE51" s="163" t="n">
        <f aca="false">CK51</f>
        <v>132532.883198792</v>
      </c>
      <c r="BF51" s="11"/>
      <c r="BG51" s="158" t="n">
        <f aca="false">[94]Report!BQ62</f>
        <v>26829.8684737302</v>
      </c>
      <c r="BH51" s="159"/>
      <c r="BI51" s="158" t="n">
        <f aca="false">+[95]Report!AE62</f>
        <v>286.402781299996</v>
      </c>
      <c r="BJ51" s="159"/>
      <c r="BK51" s="160" t="n">
        <v>-262.26269</v>
      </c>
      <c r="BL51" s="159"/>
      <c r="BM51" s="159"/>
      <c r="BN51" s="159"/>
      <c r="BO51" s="159"/>
      <c r="BP51" s="164"/>
      <c r="BQ51" s="165" t="n">
        <f aca="false">+AO51+AQ51+AS51+AU51+AW51+AY51+BA51+BC51+BE51+BG51+BI51+BK51+BM51+BO51</f>
        <v>548670.19687273</v>
      </c>
      <c r="BR51" s="11"/>
      <c r="BS51" s="158" t="n">
        <f aca="false">[96]Report!F51/1000+[97]Report!$E$51/1000</f>
        <v>18007.1951746</v>
      </c>
      <c r="BT51" s="159"/>
      <c r="BU51" s="160" t="n">
        <f aca="false">[98]Report!AR62</f>
        <v>-77553.8253139</v>
      </c>
      <c r="BV51" s="159"/>
      <c r="BW51" s="158"/>
      <c r="BX51" s="159"/>
      <c r="BY51" s="158"/>
      <c r="BZ51" s="159"/>
      <c r="CA51" s="158"/>
      <c r="CB51" s="166"/>
      <c r="CC51" s="165" t="n">
        <f aca="false">+BS51+BU51+BW51+BY51+CA51</f>
        <v>-59546.6301393</v>
      </c>
      <c r="CD51" s="166"/>
      <c r="CE51" s="167" t="n">
        <f aca="false">+CC51+BQ51+AM51</f>
        <v>4028641.73225253</v>
      </c>
      <c r="CF51" s="155"/>
      <c r="CG51" s="168" t="s">
        <v>64</v>
      </c>
      <c r="CH51" s="6"/>
      <c r="CI51" s="184" t="n">
        <f aca="false">[99]Report!$C$62+[99]Report!$E$62+[99]Report!$G$62+[99]Report!$O$62+[99]Report!$Q$62+[99]Report!$Y$62+[99]Report!$AE$62+[99]Report!$AM$62+[99]Report!$AS$62+[99]Report!$AU$62+[99]Report!$AW$62</f>
        <v>-100177.736640687</v>
      </c>
      <c r="CJ51" s="163" t="n">
        <f aca="false">RHO_DRIFT!BE250+RHO_DRIFT!BD250+RHO_DRIFT!BC250+SUM(RHO_DRIFT!G163:K207)+CJ44</f>
        <v>232710.619839479</v>
      </c>
      <c r="CK51" s="169" t="n">
        <f aca="false">CI51+CJ51</f>
        <v>132532.883198792</v>
      </c>
      <c r="CM51" s="175" t="n">
        <f aca="false">SUM(CJ49:CJ51)</f>
        <v>375681.836472833</v>
      </c>
      <c r="CN51" s="6"/>
    </row>
    <row r="52" customFormat="false" ht="14.1" hidden="false" customHeight="true" outlineLevel="0" collapsed="false">
      <c r="A52" s="174" t="s">
        <v>65</v>
      </c>
      <c r="B52" s="239"/>
      <c r="C52" s="163" t="n">
        <f aca="false">C29+C46</f>
        <v>2071502.0719114</v>
      </c>
      <c r="D52" s="163" t="n">
        <f aca="false">D29+D46</f>
        <v>0</v>
      </c>
      <c r="E52" s="163" t="n">
        <f aca="false">E29+E46</f>
        <v>1384619.73647434</v>
      </c>
      <c r="F52" s="157"/>
      <c r="G52" s="163" t="n">
        <f aca="false">G29+G46</f>
        <v>1295198.4269681</v>
      </c>
      <c r="H52" s="157"/>
      <c r="I52" s="171" t="n">
        <f aca="false">I29+I46</f>
        <v>526150.365987205</v>
      </c>
      <c r="J52" s="84"/>
      <c r="K52" s="171" t="n">
        <f aca="false">K29+K46</f>
        <v>5241.4284202</v>
      </c>
      <c r="L52" s="84"/>
      <c r="M52" s="171" t="n">
        <f aca="false">M29+M46</f>
        <v>894.0365216</v>
      </c>
      <c r="N52" s="84"/>
      <c r="O52" s="160" t="n">
        <f aca="false">(+[19]Report!AC63+[20]Report!AQ63+[21]Report!AK63+[22]Report!AA63)/1000</f>
        <v>311912.6595074</v>
      </c>
      <c r="P52" s="84"/>
      <c r="Q52" s="158" t="n">
        <f aca="false">([23]Report!AS63+[24]Report!Q63+[25]Report!AQ63+[26]Report!AQ63+[27]Report!AE63)/1000</f>
        <v>139717.9018465</v>
      </c>
      <c r="R52" s="84"/>
      <c r="S52" s="158" t="n">
        <f aca="false">(+[28]Report!AE63+[29]Report!K63+[30]Report!AQ63+[31]Report!AQ63+[32]Report!AQ63+[33]Report!K63)/1000</f>
        <v>53558.3644612</v>
      </c>
      <c r="T52" s="84"/>
      <c r="U52" s="156" t="n">
        <f aca="false">([34]Report!AM63+[35]Report!AK63+[36]Report!X63+[37]Report!O63+[38]Report!AQ63+[38]Report!M63+[39]Report!M63+[39]Report!Z63)/1000</f>
        <v>374641.3379047</v>
      </c>
      <c r="V52" s="84"/>
      <c r="W52" s="158" t="n">
        <f aca="false">('[40]Financial Summary'!AC63+[41]Report!AQ63+[42]Report!W63+[43]Report!AQ63+[44]Report!AG63+[45]Report!CI63+[46]Report!AA63+[47]Report!W63)/1000</f>
        <v>91806.1562825</v>
      </c>
      <c r="X52" s="84"/>
      <c r="Y52" s="158" t="n">
        <f aca="false">(+[48]Report!AC63+[49]Report!K63)/1000</f>
        <v>14852.7429219</v>
      </c>
      <c r="Z52" s="84"/>
      <c r="AA52" s="158" t="n">
        <f aca="false">(+[50]Report!AM63)/1000</f>
        <v>116168.9914372</v>
      </c>
      <c r="AB52" s="84"/>
      <c r="AC52" s="171" t="n">
        <f aca="false">AC29+AC46</f>
        <v>2965998.72078566</v>
      </c>
      <c r="AD52" s="84"/>
      <c r="AE52" s="171"/>
      <c r="AF52" s="84"/>
      <c r="AG52" s="171"/>
      <c r="AH52" s="84"/>
      <c r="AI52" s="171"/>
      <c r="AJ52" s="84"/>
      <c r="AK52" s="171"/>
      <c r="AL52" s="84"/>
      <c r="AM52" s="162" t="n">
        <f aca="false">+C52+G52+I52+O52+Q52+S52+U52+W52+Y52+AA52</f>
        <v>4995509.01922811</v>
      </c>
      <c r="AN52" s="38"/>
      <c r="AO52" s="156" t="n">
        <f aca="false">[54]Report!AG63+[55]Report!O63+[56]Report!AH63+[57]Report!G63+[58]Report!AC63+[59]Report!AA63+[61]Report!O63+[60]Report!I63</f>
        <v>273200.189263856</v>
      </c>
      <c r="AP52" s="11"/>
      <c r="AQ52" s="158" t="n">
        <f aca="false">[62]Report!AC63+[63]Report!M63+[64]Report!C63+[65]Report!U63+[66]Report!U63+[67]Report!U63+[68]Report!AH63+[69]Report!AC63+[70]Report!AK63</f>
        <v>-104239.563592791</v>
      </c>
      <c r="AR52" s="11"/>
      <c r="AS52" s="171" t="n">
        <f aca="false">AS29+AS46</f>
        <v>508647.404415351</v>
      </c>
      <c r="AT52" s="11"/>
      <c r="AU52" s="156" t="n">
        <f aca="false">[77]Report!AW63+[78]Report!AN63+[79]Report!S63+[80]Report!AI63+[81]Report!AQ63+[82]Report!AQ63+[83]Report!AQ63+[83]Report!BO63+[84]Report!AG63+[85]Report!X63+[87]Report!S63+[86]Report!X63+[88]Report!W63</f>
        <v>70227.2912423725</v>
      </c>
      <c r="AV52" s="11"/>
      <c r="AW52" s="163" t="n">
        <f aca="false">AW29+AW46</f>
        <v>182687.168519862</v>
      </c>
      <c r="AX52" s="163"/>
      <c r="AY52" s="163" t="n">
        <f aca="false">AY29+AY46</f>
        <v>4610.64151750578</v>
      </c>
      <c r="AZ52" s="163"/>
      <c r="BA52" s="163" t="n">
        <f aca="false">BA29+BA46</f>
        <v>52575.803</v>
      </c>
      <c r="BB52" s="11"/>
      <c r="BC52" s="171" t="n">
        <f aca="false">BC29+BC46</f>
        <v>-74443.6804704943</v>
      </c>
      <c r="BD52" s="11"/>
      <c r="BE52" s="163" t="n">
        <f aca="false">CK52</f>
        <v>868791.591643763</v>
      </c>
      <c r="BF52" s="11"/>
      <c r="BG52" s="163" t="n">
        <f aca="false">BG29+BG46</f>
        <v>8712.94035423947</v>
      </c>
      <c r="BH52" s="173"/>
      <c r="BI52" s="158" t="n">
        <f aca="false">+[95]Report!AE63</f>
        <v>21657.6312571352</v>
      </c>
      <c r="BJ52" s="173"/>
      <c r="BK52" s="160" t="n">
        <v>-261.426</v>
      </c>
      <c r="BL52" s="173"/>
      <c r="BM52" s="173"/>
      <c r="BN52" s="173"/>
      <c r="BO52" s="173"/>
      <c r="BP52" s="11"/>
      <c r="BQ52" s="165" t="n">
        <f aca="false">+AO52+AQ52+AS52+AU52+AW52+AY52+BA52+BC52+BE52+BG52+BI52+BK52+BM52+BO52</f>
        <v>1812165.9911508</v>
      </c>
      <c r="BR52" s="11"/>
      <c r="BS52" s="163" t="n">
        <f aca="false">BS29+BS46</f>
        <v>100725.0062445</v>
      </c>
      <c r="BT52" s="173"/>
      <c r="BU52" s="160" t="n">
        <f aca="false">[98]Report!AR63</f>
        <v>71237.1391979</v>
      </c>
      <c r="BV52" s="173"/>
      <c r="BW52" s="163"/>
      <c r="BX52" s="173"/>
      <c r="BY52" s="163"/>
      <c r="BZ52" s="173"/>
      <c r="CA52" s="163"/>
      <c r="CB52" s="166"/>
      <c r="CC52" s="165" t="n">
        <f aca="false">+BS52+BU52+BW52+BY52+CA52</f>
        <v>171962.1454424</v>
      </c>
      <c r="CD52" s="166"/>
      <c r="CE52" s="167" t="n">
        <f aca="false">+CC52+BQ52+AM52</f>
        <v>6979637.15582131</v>
      </c>
      <c r="CF52" s="155"/>
      <c r="CG52" s="174" t="s">
        <v>65</v>
      </c>
      <c r="CH52" s="6"/>
      <c r="CI52" s="163" t="n">
        <f aca="false">CI29+CI46</f>
        <v>506259.84120228</v>
      </c>
      <c r="CJ52" s="163" t="n">
        <f aca="false">CJ29+CJ46</f>
        <v>362531.750441483</v>
      </c>
      <c r="CK52" s="169" t="n">
        <f aca="false">CI52+CJ52</f>
        <v>868791.591643763</v>
      </c>
      <c r="CN52" s="182"/>
    </row>
    <row r="53" customFormat="false" ht="15.75" hidden="false" customHeight="false" outlineLevel="0" collapsed="false">
      <c r="A53" s="12"/>
      <c r="B53" s="239"/>
      <c r="C53" s="244"/>
      <c r="D53" s="224"/>
      <c r="E53" s="244"/>
      <c r="F53" s="224"/>
      <c r="G53" s="224"/>
      <c r="H53" s="224"/>
      <c r="I53" s="244"/>
      <c r="J53" s="244"/>
      <c r="K53" s="244"/>
      <c r="L53" s="244"/>
      <c r="M53" s="244"/>
      <c r="N53" s="244"/>
      <c r="O53" s="244"/>
      <c r="P53" s="244"/>
      <c r="Q53" s="244"/>
      <c r="R53" s="244"/>
      <c r="S53" s="244"/>
      <c r="T53" s="244"/>
      <c r="U53" s="244"/>
      <c r="V53" s="244"/>
      <c r="W53" s="244"/>
      <c r="X53" s="244"/>
      <c r="Y53" s="244"/>
      <c r="Z53" s="244"/>
      <c r="AA53" s="244"/>
      <c r="AB53" s="244"/>
      <c r="AC53" s="245"/>
      <c r="AD53" s="245"/>
      <c r="AE53" s="245"/>
      <c r="AF53" s="245"/>
      <c r="AG53" s="245"/>
      <c r="AH53" s="245"/>
      <c r="AI53" s="245"/>
      <c r="AJ53" s="245"/>
      <c r="AK53" s="245"/>
      <c r="AL53" s="245"/>
      <c r="AM53" s="245"/>
      <c r="AN53" s="38"/>
      <c r="AO53" s="244"/>
      <c r="AP53" s="11"/>
      <c r="AQ53" s="222"/>
      <c r="AR53" s="11"/>
      <c r="AS53" s="225"/>
      <c r="AT53" s="11"/>
      <c r="AU53" s="244"/>
      <c r="AV53" s="11"/>
      <c r="AW53" s="246"/>
      <c r="AX53" s="246"/>
      <c r="AY53" s="246"/>
      <c r="AZ53" s="246"/>
      <c r="BA53" s="246"/>
      <c r="BB53" s="11"/>
      <c r="BC53" s="13"/>
      <c r="BD53" s="11"/>
      <c r="BE53" s="222"/>
      <c r="BF53" s="11"/>
      <c r="BG53" s="173"/>
      <c r="BH53" s="173"/>
      <c r="BI53" s="173"/>
      <c r="BJ53" s="173"/>
      <c r="BK53" s="173"/>
      <c r="BL53" s="173"/>
      <c r="BM53" s="173"/>
      <c r="BN53" s="173"/>
      <c r="BO53" s="173"/>
      <c r="BP53" s="11"/>
      <c r="BQ53" s="247"/>
      <c r="BR53" s="11"/>
      <c r="BS53" s="246"/>
      <c r="BT53" s="173"/>
      <c r="BU53" s="246"/>
      <c r="BV53" s="173"/>
      <c r="BW53" s="246"/>
      <c r="BX53" s="173"/>
      <c r="BY53" s="246"/>
      <c r="BZ53" s="173"/>
      <c r="CA53" s="246"/>
      <c r="CB53" s="43"/>
      <c r="CC53" s="232"/>
      <c r="CD53" s="43"/>
      <c r="CE53" s="13"/>
      <c r="CF53" s="230"/>
      <c r="CG53" s="13" t="s">
        <v>0</v>
      </c>
      <c r="CH53" s="13"/>
      <c r="CI53" s="232"/>
      <c r="CJ53" s="232"/>
      <c r="CK53" s="248"/>
      <c r="CN53" s="249"/>
    </row>
    <row r="54" customFormat="false" ht="16.5" hidden="false" customHeight="true" outlineLevel="0" collapsed="false">
      <c r="A54" s="16"/>
      <c r="B54" s="58"/>
      <c r="C54" s="231"/>
      <c r="D54" s="232"/>
      <c r="E54" s="231"/>
      <c r="F54" s="232"/>
      <c r="G54" s="231"/>
      <c r="H54" s="232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4"/>
      <c r="AO54" s="231"/>
      <c r="AP54" s="234"/>
      <c r="AQ54" s="231"/>
      <c r="AR54" s="234"/>
      <c r="AS54" s="231"/>
      <c r="AT54" s="234"/>
      <c r="AU54" s="227"/>
      <c r="AV54" s="234"/>
      <c r="AW54" s="227"/>
      <c r="AX54" s="227"/>
      <c r="AY54" s="227"/>
      <c r="AZ54" s="227"/>
      <c r="BA54" s="227"/>
      <c r="BB54" s="234"/>
      <c r="BC54" s="231"/>
      <c r="BD54" s="234"/>
      <c r="BE54" s="231"/>
      <c r="BF54" s="234"/>
      <c r="BG54" s="231"/>
      <c r="BH54" s="231"/>
      <c r="BI54" s="231"/>
      <c r="BJ54" s="231"/>
      <c r="BK54" s="231"/>
      <c r="BL54" s="231"/>
      <c r="BM54" s="231"/>
      <c r="BN54" s="231"/>
      <c r="BO54" s="231"/>
      <c r="BP54" s="234"/>
      <c r="BQ54" s="58"/>
      <c r="BR54" s="234"/>
      <c r="BS54" s="227"/>
      <c r="BT54" s="231"/>
      <c r="BU54" s="227"/>
      <c r="BV54" s="231"/>
      <c r="BW54" s="227"/>
      <c r="BX54" s="231"/>
      <c r="BY54" s="227"/>
      <c r="BZ54" s="231"/>
      <c r="CA54" s="227"/>
      <c r="CB54" s="43"/>
      <c r="CC54" s="232"/>
      <c r="CD54" s="227"/>
      <c r="CE54" s="227"/>
      <c r="CF54" s="230"/>
      <c r="CG54" s="230" t="s">
        <v>84</v>
      </c>
      <c r="CH54" s="13"/>
      <c r="CI54" s="231" t="n">
        <f aca="false">CI52-SUM(CI49:CI51)</f>
        <v>700325.512262107</v>
      </c>
      <c r="CJ54" s="231" t="n">
        <f aca="false">CJ52-SUM(CJ49:CJ51)</f>
        <v>-13150.0860313507</v>
      </c>
      <c r="CK54" s="250" t="n">
        <f aca="false">CK52-SUM(CK49:CK51)</f>
        <v>687175.426230757</v>
      </c>
      <c r="CN54" s="13"/>
    </row>
    <row r="55" customFormat="false" ht="15.75" hidden="false" customHeight="false" outlineLevel="0" collapsed="false">
      <c r="A55" s="251"/>
      <c r="B55" s="239"/>
      <c r="C55" s="84"/>
      <c r="D55" s="17"/>
      <c r="E55" s="84"/>
      <c r="F55" s="17"/>
      <c r="G55" s="84"/>
      <c r="H55" s="17"/>
      <c r="I55" s="200"/>
      <c r="J55" s="200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38"/>
      <c r="AO55" s="84"/>
      <c r="AP55" s="38"/>
      <c r="AQ55" s="84"/>
      <c r="AR55" s="38"/>
      <c r="AS55" s="84"/>
      <c r="AT55" s="38"/>
      <c r="AU55" s="84"/>
      <c r="AV55" s="38"/>
      <c r="AW55" s="84"/>
      <c r="AX55" s="84"/>
      <c r="AY55" s="84"/>
      <c r="AZ55" s="84"/>
      <c r="BA55" s="84"/>
      <c r="BB55" s="38"/>
      <c r="BC55" s="84"/>
      <c r="BD55" s="38"/>
      <c r="BE55" s="84"/>
      <c r="BF55" s="38"/>
      <c r="BG55" s="84"/>
      <c r="BH55" s="84"/>
      <c r="BI55" s="84"/>
      <c r="BJ55" s="84"/>
      <c r="BK55" s="84"/>
      <c r="BL55" s="84"/>
      <c r="BM55" s="84"/>
      <c r="BN55" s="84"/>
      <c r="BO55" s="84"/>
      <c r="BP55" s="38"/>
      <c r="BQ55" s="84"/>
      <c r="BR55" s="38"/>
      <c r="BS55" s="84"/>
      <c r="BT55" s="84"/>
      <c r="BU55" s="84"/>
      <c r="BV55" s="84"/>
      <c r="BW55" s="84"/>
      <c r="BX55" s="84"/>
      <c r="BY55" s="84"/>
      <c r="BZ55" s="84"/>
      <c r="CA55" s="84"/>
      <c r="CB55" s="166"/>
      <c r="CC55" s="84"/>
      <c r="CD55" s="166"/>
      <c r="CE55" s="84"/>
      <c r="CF55" s="155"/>
      <c r="CG55" s="174" t="s">
        <v>65</v>
      </c>
      <c r="CH55" s="6"/>
      <c r="CI55" s="167" t="n">
        <v>73210.0406769551</v>
      </c>
      <c r="CJ55" s="167" t="n">
        <v>423746.881097223</v>
      </c>
      <c r="CK55" s="169" t="n">
        <v>496956.921774179</v>
      </c>
      <c r="CN55" s="6"/>
    </row>
    <row r="56" customFormat="false" ht="15.75" hidden="false" customHeight="false" outlineLevel="0" collapsed="false">
      <c r="A56" s="252"/>
      <c r="B56" s="227"/>
      <c r="C56" s="222"/>
      <c r="D56" s="157"/>
      <c r="E56" s="173"/>
      <c r="F56" s="157"/>
      <c r="G56" s="173"/>
      <c r="H56" s="157"/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38"/>
      <c r="AO56" s="244"/>
      <c r="AP56" s="38"/>
      <c r="AQ56" s="254"/>
      <c r="AR56" s="38"/>
      <c r="AS56" s="253"/>
      <c r="AT56" s="38"/>
      <c r="AU56" s="244"/>
      <c r="AV56" s="38"/>
      <c r="AW56" s="244"/>
      <c r="AX56" s="244"/>
      <c r="AY56" s="244"/>
      <c r="AZ56" s="244"/>
      <c r="BA56" s="244"/>
      <c r="BB56" s="38"/>
      <c r="BC56" s="255"/>
      <c r="BD56" s="38"/>
      <c r="BE56" s="244"/>
      <c r="BF56" s="38"/>
      <c r="BG56" s="244"/>
      <c r="BH56" s="244"/>
      <c r="BI56" s="244"/>
      <c r="BJ56" s="244"/>
      <c r="BK56" s="244"/>
      <c r="BL56" s="244"/>
      <c r="BM56" s="244"/>
      <c r="BN56" s="244"/>
      <c r="BO56" s="244"/>
      <c r="BP56" s="38"/>
      <c r="BQ56" s="253"/>
      <c r="BR56" s="38"/>
      <c r="BS56" s="244"/>
      <c r="BT56" s="244"/>
      <c r="BU56" s="244"/>
      <c r="BV56" s="244"/>
      <c r="BW56" s="244"/>
      <c r="BX56" s="244"/>
      <c r="BY56" s="244"/>
      <c r="BZ56" s="244"/>
      <c r="CA56" s="244"/>
      <c r="CB56" s="256"/>
      <c r="CC56" s="244"/>
      <c r="CD56" s="256"/>
      <c r="CE56" s="255"/>
      <c r="CF56" s="257"/>
      <c r="CG56" s="219"/>
      <c r="CH56" s="249"/>
      <c r="CI56" s="244"/>
      <c r="CJ56" s="244"/>
      <c r="CK56" s="258"/>
      <c r="CN56" s="249"/>
    </row>
    <row r="57" customFormat="false" ht="14.1" hidden="false" customHeight="true" outlineLevel="0" collapsed="false">
      <c r="A57" s="251"/>
      <c r="B57" s="252"/>
      <c r="C57" s="231"/>
      <c r="D57" s="232"/>
      <c r="E57" s="231"/>
      <c r="F57" s="232"/>
      <c r="G57" s="231"/>
      <c r="H57" s="232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  <c r="AC57" s="231"/>
      <c r="AD57" s="231"/>
      <c r="AE57" s="231"/>
      <c r="AF57" s="231"/>
      <c r="AG57" s="231"/>
      <c r="AH57" s="231"/>
      <c r="AI57" s="231"/>
      <c r="AJ57" s="231"/>
      <c r="AK57" s="231"/>
      <c r="AL57" s="231"/>
      <c r="AM57" s="231"/>
      <c r="AN57" s="234"/>
      <c r="AO57" s="231"/>
      <c r="AP57" s="234"/>
      <c r="AQ57" s="231"/>
      <c r="AR57" s="234"/>
      <c r="AS57" s="231"/>
      <c r="AT57" s="234"/>
      <c r="AU57" s="231"/>
      <c r="AV57" s="234"/>
      <c r="AW57" s="227"/>
      <c r="AX57" s="227"/>
      <c r="AY57" s="227"/>
      <c r="AZ57" s="227"/>
      <c r="BA57" s="227"/>
      <c r="BB57" s="234"/>
      <c r="BC57" s="231"/>
      <c r="BD57" s="234"/>
      <c r="BE57" s="231"/>
      <c r="BF57" s="234"/>
      <c r="BG57" s="231"/>
      <c r="BH57" s="231"/>
      <c r="BI57" s="231"/>
      <c r="BJ57" s="231"/>
      <c r="BK57" s="231"/>
      <c r="BL57" s="231"/>
      <c r="BM57" s="231"/>
      <c r="BN57" s="231"/>
      <c r="BO57" s="231"/>
      <c r="BP57" s="234"/>
      <c r="BQ57" s="17"/>
      <c r="BR57" s="234"/>
      <c r="BS57" s="227"/>
      <c r="BT57" s="231"/>
      <c r="BU57" s="227"/>
      <c r="BV57" s="231"/>
      <c r="BW57" s="227"/>
      <c r="BX57" s="231"/>
      <c r="BY57" s="227"/>
      <c r="BZ57" s="231"/>
      <c r="CA57" s="227"/>
      <c r="CB57" s="227"/>
      <c r="CC57" s="232"/>
      <c r="CD57" s="227"/>
      <c r="CE57" s="227"/>
      <c r="CF57" s="230"/>
      <c r="CG57" s="230" t="s">
        <v>85</v>
      </c>
      <c r="CH57" s="13"/>
      <c r="CI57" s="231" t="n">
        <f aca="false">SUM(CI58:CI60)-CI52+CI55</f>
        <v>-627115.471585152</v>
      </c>
      <c r="CJ57" s="231" t="n">
        <f aca="false">SUM(CJ58:CJ60)-CJ52+CJ55</f>
        <v>436896.967128574</v>
      </c>
      <c r="CK57" s="250" t="n">
        <f aca="false">SUM(CK58:CK60)-CK52+CK55</f>
        <v>-190218.504456578</v>
      </c>
      <c r="CN57" s="219"/>
    </row>
    <row r="58" customFormat="false" ht="14.1" hidden="false" customHeight="true" outlineLevel="0" collapsed="false">
      <c r="A58" s="15"/>
      <c r="B58" s="227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38"/>
      <c r="AO58" s="173"/>
      <c r="AP58" s="38"/>
      <c r="AQ58" s="173"/>
      <c r="AR58" s="38"/>
      <c r="AS58" s="173"/>
      <c r="AT58" s="38"/>
      <c r="AU58" s="173"/>
      <c r="AV58" s="38"/>
      <c r="AW58" s="173"/>
      <c r="AX58" s="173"/>
      <c r="AY58" s="173"/>
      <c r="AZ58" s="173"/>
      <c r="BA58" s="173"/>
      <c r="BB58" s="38"/>
      <c r="BC58" s="173"/>
      <c r="BD58" s="38"/>
      <c r="BE58" s="173"/>
      <c r="BF58" s="38"/>
      <c r="BG58" s="173"/>
      <c r="BH58" s="173"/>
      <c r="BI58" s="173"/>
      <c r="BJ58" s="173"/>
      <c r="BK58" s="173"/>
      <c r="BL58" s="173"/>
      <c r="BM58" s="173"/>
      <c r="BN58" s="173"/>
      <c r="BO58" s="173"/>
      <c r="BP58" s="38"/>
      <c r="BQ58" s="84"/>
      <c r="BR58" s="38"/>
      <c r="BS58" s="173"/>
      <c r="BT58" s="173"/>
      <c r="BU58" s="173"/>
      <c r="BV58" s="173"/>
      <c r="BW58" s="173"/>
      <c r="BX58" s="173"/>
      <c r="BY58" s="173"/>
      <c r="BZ58" s="173"/>
      <c r="CA58" s="173"/>
      <c r="CB58" s="166"/>
      <c r="CC58" s="84"/>
      <c r="CD58" s="166"/>
      <c r="CE58" s="84"/>
      <c r="CF58" s="155"/>
      <c r="CG58" s="155" t="s">
        <v>62</v>
      </c>
      <c r="CH58" s="6"/>
      <c r="CI58" s="163" t="n">
        <f aca="false">CI49</f>
        <v>-93887.93441914</v>
      </c>
      <c r="CJ58" s="163" t="n">
        <f aca="false">CJ49</f>
        <v>142971.216633354</v>
      </c>
      <c r="CK58" s="169" t="n">
        <f aca="false">CK49</f>
        <v>49083.2822142142</v>
      </c>
      <c r="CN58" s="6"/>
    </row>
    <row r="59" customFormat="false" ht="14.1" hidden="false" customHeight="true" outlineLevel="0" collapsed="false">
      <c r="A59" s="15"/>
      <c r="B59" s="4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38"/>
      <c r="AO59" s="173"/>
      <c r="AP59" s="38"/>
      <c r="AQ59" s="173"/>
      <c r="AR59" s="38"/>
      <c r="AS59" s="173"/>
      <c r="AT59" s="38"/>
      <c r="AU59" s="173"/>
      <c r="AV59" s="38"/>
      <c r="AW59" s="173"/>
      <c r="AX59" s="173"/>
      <c r="AY59" s="173"/>
      <c r="AZ59" s="173"/>
      <c r="BA59" s="173"/>
      <c r="BB59" s="38"/>
      <c r="BC59" s="173"/>
      <c r="BD59" s="38"/>
      <c r="BE59" s="173"/>
      <c r="BF59" s="38"/>
      <c r="BG59" s="173"/>
      <c r="BH59" s="173"/>
      <c r="BI59" s="173"/>
      <c r="BJ59" s="173"/>
      <c r="BK59" s="173"/>
      <c r="BL59" s="173"/>
      <c r="BM59" s="173"/>
      <c r="BN59" s="173"/>
      <c r="BO59" s="173"/>
      <c r="BP59" s="38"/>
      <c r="BQ59" s="84"/>
      <c r="BR59" s="38"/>
      <c r="BS59" s="173"/>
      <c r="BT59" s="173"/>
      <c r="BU59" s="173"/>
      <c r="BV59" s="173"/>
      <c r="BW59" s="173"/>
      <c r="BX59" s="173"/>
      <c r="BY59" s="173"/>
      <c r="BZ59" s="173"/>
      <c r="CA59" s="173"/>
      <c r="CB59" s="43"/>
      <c r="CC59" s="84"/>
      <c r="CD59" s="43"/>
      <c r="CE59" s="84"/>
      <c r="CF59" s="155"/>
      <c r="CG59" s="155" t="s">
        <v>86</v>
      </c>
      <c r="CH59" s="6"/>
      <c r="CI59" s="163" t="n">
        <f aca="false">CI50</f>
        <v>0</v>
      </c>
      <c r="CJ59" s="163" t="n">
        <f aca="false">CJ50</f>
        <v>0</v>
      </c>
      <c r="CK59" s="169" t="n">
        <f aca="false">CK50</f>
        <v>0</v>
      </c>
      <c r="CN59" s="6"/>
    </row>
    <row r="60" customFormat="false" ht="14.1" hidden="false" customHeight="true" outlineLevel="0" collapsed="false">
      <c r="A60" s="15"/>
      <c r="B60" s="4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38"/>
      <c r="AO60" s="173"/>
      <c r="AP60" s="38"/>
      <c r="AQ60" s="173"/>
      <c r="AR60" s="38"/>
      <c r="AS60" s="173"/>
      <c r="AT60" s="38"/>
      <c r="AU60" s="173"/>
      <c r="AV60" s="38"/>
      <c r="AW60" s="173"/>
      <c r="AX60" s="173"/>
      <c r="AY60" s="173"/>
      <c r="AZ60" s="173"/>
      <c r="BA60" s="173"/>
      <c r="BB60" s="38"/>
      <c r="BC60" s="173"/>
      <c r="BD60" s="38"/>
      <c r="BE60" s="173"/>
      <c r="BF60" s="38"/>
      <c r="BG60" s="173"/>
      <c r="BH60" s="173"/>
      <c r="BI60" s="173"/>
      <c r="BJ60" s="173"/>
      <c r="BK60" s="173"/>
      <c r="BL60" s="173"/>
      <c r="BM60" s="173"/>
      <c r="BN60" s="173"/>
      <c r="BO60" s="173"/>
      <c r="BP60" s="38"/>
      <c r="BQ60" s="84"/>
      <c r="BR60" s="38"/>
      <c r="BS60" s="173"/>
      <c r="BT60" s="173"/>
      <c r="BU60" s="173"/>
      <c r="BV60" s="173"/>
      <c r="BW60" s="173"/>
      <c r="BX60" s="173"/>
      <c r="BY60" s="173"/>
      <c r="BZ60" s="173"/>
      <c r="CA60" s="173"/>
      <c r="CB60" s="43"/>
      <c r="CC60" s="84"/>
      <c r="CD60" s="43"/>
      <c r="CE60" s="84"/>
      <c r="CF60" s="6"/>
      <c r="CG60" s="155" t="s">
        <v>64</v>
      </c>
      <c r="CH60" s="6"/>
      <c r="CI60" s="163" t="n">
        <f aca="false">CI51</f>
        <v>-100177.736640687</v>
      </c>
      <c r="CJ60" s="163" t="n">
        <f aca="false">CJ51</f>
        <v>232710.619839479</v>
      </c>
      <c r="CK60" s="169" t="n">
        <f aca="false">CK51</f>
        <v>132532.883198792</v>
      </c>
      <c r="CN60" s="6"/>
    </row>
    <row r="61" customFormat="false" ht="14.25" hidden="false" customHeight="true" outlineLevel="0" collapsed="false">
      <c r="A61" s="15"/>
      <c r="B61" s="43"/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38"/>
      <c r="AO61" s="173"/>
      <c r="AP61" s="38"/>
      <c r="AQ61" s="173"/>
      <c r="AR61" s="38"/>
      <c r="AS61" s="173"/>
      <c r="AT61" s="38"/>
      <c r="AU61" s="173"/>
      <c r="AV61" s="38"/>
      <c r="AW61" s="173"/>
      <c r="AX61" s="173"/>
      <c r="AY61" s="173"/>
      <c r="AZ61" s="173"/>
      <c r="BA61" s="173"/>
      <c r="BB61" s="38"/>
      <c r="BC61" s="173"/>
      <c r="BD61" s="38"/>
      <c r="BE61" s="173"/>
      <c r="BF61" s="38"/>
      <c r="BG61" s="173"/>
      <c r="BH61" s="173"/>
      <c r="BI61" s="173"/>
      <c r="BJ61" s="173"/>
      <c r="BK61" s="173"/>
      <c r="BL61" s="173"/>
      <c r="BM61" s="173"/>
      <c r="BN61" s="173"/>
      <c r="BO61" s="173"/>
      <c r="BP61" s="38"/>
      <c r="BQ61" s="84"/>
      <c r="BR61" s="38"/>
      <c r="BS61" s="173"/>
      <c r="BT61" s="173"/>
      <c r="BU61" s="173"/>
      <c r="BV61" s="173"/>
      <c r="BW61" s="173"/>
      <c r="BX61" s="173"/>
      <c r="BY61" s="173"/>
      <c r="BZ61" s="173"/>
      <c r="CA61" s="173"/>
      <c r="CB61" s="43"/>
      <c r="CC61" s="84"/>
      <c r="CD61" s="43"/>
      <c r="CE61" s="84"/>
      <c r="CF61" s="6"/>
      <c r="CG61" s="259" t="s">
        <v>65</v>
      </c>
      <c r="CH61" s="6"/>
      <c r="CI61" s="163" t="n">
        <f aca="false">CI52</f>
        <v>506259.84120228</v>
      </c>
      <c r="CJ61" s="163" t="n">
        <f aca="false">CJ52</f>
        <v>362531.750441483</v>
      </c>
      <c r="CK61" s="169" t="n">
        <f aca="false">CK52</f>
        <v>868791.591643763</v>
      </c>
      <c r="CN61" s="6"/>
    </row>
    <row r="62" customFormat="false" ht="13.5" hidden="false" customHeight="true" outlineLevel="0" collapsed="false">
      <c r="A62" s="15"/>
      <c r="B62" s="43"/>
      <c r="C62" s="173"/>
      <c r="D62" s="173"/>
      <c r="E62" s="173"/>
      <c r="F62" s="173"/>
      <c r="G62" s="173"/>
      <c r="H62" s="173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38"/>
      <c r="AO62" s="173"/>
      <c r="AP62" s="38"/>
      <c r="AQ62" s="173"/>
      <c r="AR62" s="38"/>
      <c r="AS62" s="84"/>
      <c r="AT62" s="38"/>
      <c r="AU62" s="173"/>
      <c r="AV62" s="38"/>
      <c r="AW62" s="173"/>
      <c r="AX62" s="173"/>
      <c r="AY62" s="173"/>
      <c r="AZ62" s="173"/>
      <c r="BA62" s="173"/>
      <c r="BB62" s="38"/>
      <c r="BC62" s="84"/>
      <c r="BD62" s="38"/>
      <c r="BE62" s="173"/>
      <c r="BF62" s="38"/>
      <c r="BG62" s="84"/>
      <c r="BH62" s="84"/>
      <c r="BI62" s="84"/>
      <c r="BJ62" s="84"/>
      <c r="BK62" s="84"/>
      <c r="BL62" s="84"/>
      <c r="BM62" s="84"/>
      <c r="BN62" s="84"/>
      <c r="BO62" s="84"/>
      <c r="BP62" s="38"/>
      <c r="BQ62" s="84"/>
      <c r="BR62" s="38"/>
      <c r="BS62" s="173"/>
      <c r="BT62" s="84"/>
      <c r="BU62" s="173"/>
      <c r="BV62" s="84"/>
      <c r="BW62" s="173"/>
      <c r="BX62" s="84"/>
      <c r="BY62" s="173"/>
      <c r="BZ62" s="84"/>
      <c r="CA62" s="173"/>
      <c r="CB62" s="43"/>
      <c r="CC62" s="84"/>
      <c r="CD62" s="43"/>
      <c r="CE62" s="84"/>
      <c r="CF62" s="6"/>
      <c r="CG62" s="15"/>
      <c r="CH62" s="18"/>
      <c r="CI62" s="173"/>
      <c r="CJ62" s="173"/>
      <c r="CK62" s="173"/>
      <c r="CN62" s="6"/>
    </row>
    <row r="63" customFormat="false" ht="16.5" hidden="false" customHeight="true" outlineLevel="0" collapsed="false">
      <c r="A63" s="252"/>
      <c r="B63" s="198"/>
      <c r="C63" s="173"/>
      <c r="D63" s="173"/>
      <c r="E63" s="173"/>
      <c r="F63" s="173"/>
      <c r="G63" s="173"/>
      <c r="H63" s="173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38"/>
      <c r="AO63" s="198"/>
      <c r="AP63" s="38"/>
      <c r="AQ63" s="198"/>
      <c r="AR63" s="38"/>
      <c r="AS63" s="252"/>
      <c r="AT63" s="38"/>
      <c r="AU63" s="198"/>
      <c r="AV63" s="38"/>
      <c r="AW63" s="198"/>
      <c r="AX63" s="198"/>
      <c r="AY63" s="198"/>
      <c r="AZ63" s="198"/>
      <c r="BA63" s="198"/>
      <c r="BB63" s="38"/>
      <c r="BC63" s="252"/>
      <c r="BD63" s="38"/>
      <c r="BE63" s="198"/>
      <c r="BF63" s="38"/>
      <c r="BG63" s="252"/>
      <c r="BH63" s="252"/>
      <c r="BI63" s="252"/>
      <c r="BJ63" s="252"/>
      <c r="BK63" s="252"/>
      <c r="BL63" s="252"/>
      <c r="BM63" s="252"/>
      <c r="BN63" s="252"/>
      <c r="BO63" s="252"/>
      <c r="BP63" s="38"/>
      <c r="BQ63" s="252"/>
      <c r="BR63" s="38"/>
      <c r="BS63" s="198"/>
      <c r="BT63" s="252"/>
      <c r="BU63" s="198"/>
      <c r="BV63" s="252"/>
      <c r="BW63" s="198"/>
      <c r="BX63" s="252"/>
      <c r="BY63" s="198"/>
      <c r="BZ63" s="252"/>
      <c r="CA63" s="198"/>
      <c r="CB63" s="198"/>
      <c r="CC63" s="252"/>
      <c r="CD63" s="198"/>
      <c r="CE63" s="260"/>
      <c r="CF63" s="219"/>
      <c r="CG63" s="252"/>
      <c r="CH63" s="252"/>
      <c r="CI63" s="198"/>
      <c r="CJ63" s="198"/>
      <c r="CK63" s="198"/>
      <c r="CN63" s="219"/>
    </row>
    <row r="64" customFormat="false" ht="14.1" hidden="false" customHeight="true" outlineLevel="0" collapsed="false">
      <c r="A64" s="252"/>
      <c r="B64" s="198"/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38"/>
      <c r="AO64" s="173"/>
      <c r="AP64" s="38"/>
      <c r="AQ64" s="173"/>
      <c r="AR64" s="38"/>
      <c r="AS64" s="173"/>
      <c r="AT64" s="38"/>
      <c r="AU64" s="173"/>
      <c r="AV64" s="38"/>
      <c r="AW64" s="173"/>
      <c r="AX64" s="173"/>
      <c r="AY64" s="173"/>
      <c r="AZ64" s="173"/>
      <c r="BA64" s="173"/>
      <c r="BB64" s="38"/>
      <c r="BC64" s="173"/>
      <c r="BD64" s="38"/>
      <c r="BE64" s="173"/>
      <c r="BF64" s="38"/>
      <c r="BG64" s="173"/>
      <c r="BH64" s="173"/>
      <c r="BI64" s="173"/>
      <c r="BJ64" s="173"/>
      <c r="BK64" s="173"/>
      <c r="BL64" s="173"/>
      <c r="BM64" s="173"/>
      <c r="BN64" s="173"/>
      <c r="BO64" s="173"/>
      <c r="BP64" s="38"/>
      <c r="BQ64" s="173"/>
      <c r="BR64" s="38"/>
      <c r="BS64" s="173"/>
      <c r="BT64" s="173"/>
      <c r="BU64" s="173"/>
      <c r="BV64" s="173"/>
      <c r="BW64" s="173"/>
      <c r="BX64" s="173"/>
      <c r="BY64" s="173"/>
      <c r="BZ64" s="173"/>
      <c r="CA64" s="173"/>
      <c r="CB64" s="198"/>
      <c r="CC64" s="84"/>
      <c r="CD64" s="198"/>
      <c r="CE64" s="84"/>
      <c r="CF64" s="219"/>
      <c r="CG64" s="252"/>
      <c r="CH64" s="252"/>
      <c r="CI64" s="173"/>
      <c r="CJ64" s="173"/>
      <c r="CK64" s="84"/>
      <c r="CN64" s="219"/>
    </row>
    <row r="65" customFormat="false" ht="14.1" hidden="false" customHeight="true" outlineLevel="0" collapsed="false">
      <c r="A65" s="15"/>
      <c r="B65" s="43"/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  <c r="AM65" s="173"/>
      <c r="AN65" s="38"/>
      <c r="AO65" s="173"/>
      <c r="AP65" s="38"/>
      <c r="AQ65" s="173"/>
      <c r="AR65" s="38"/>
      <c r="AS65" s="173"/>
      <c r="AT65" s="38"/>
      <c r="AU65" s="173"/>
      <c r="AV65" s="38"/>
      <c r="AW65" s="173"/>
      <c r="AX65" s="173"/>
      <c r="AY65" s="173"/>
      <c r="AZ65" s="173"/>
      <c r="BA65" s="173"/>
      <c r="BB65" s="38"/>
      <c r="BC65" s="173"/>
      <c r="BD65" s="38"/>
      <c r="BE65" s="173"/>
      <c r="BF65" s="38"/>
      <c r="BG65" s="173"/>
      <c r="BH65" s="173"/>
      <c r="BI65" s="173"/>
      <c r="BJ65" s="173"/>
      <c r="BK65" s="173"/>
      <c r="BL65" s="173"/>
      <c r="BM65" s="173"/>
      <c r="BN65" s="173"/>
      <c r="BO65" s="173"/>
      <c r="BP65" s="38"/>
      <c r="BQ65" s="173"/>
      <c r="BR65" s="38"/>
      <c r="BS65" s="173"/>
      <c r="BT65" s="173"/>
      <c r="BU65" s="173"/>
      <c r="BV65" s="173"/>
      <c r="BW65" s="173"/>
      <c r="BX65" s="173"/>
      <c r="BY65" s="173"/>
      <c r="BZ65" s="173"/>
      <c r="CA65" s="173"/>
      <c r="CB65" s="17"/>
      <c r="CC65" s="84"/>
      <c r="CD65" s="17"/>
      <c r="CE65" s="84"/>
      <c r="CF65" s="6"/>
      <c r="CG65" s="15"/>
      <c r="CH65" s="18"/>
      <c r="CI65" s="173"/>
      <c r="CJ65" s="173"/>
      <c r="CK65" s="84"/>
      <c r="CN65" s="6"/>
    </row>
    <row r="66" customFormat="false" ht="14.1" hidden="false" customHeight="true" outlineLevel="0" collapsed="false">
      <c r="A66" s="15"/>
      <c r="B66" s="43"/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  <c r="AL66" s="173"/>
      <c r="AM66" s="173"/>
      <c r="AN66" s="38"/>
      <c r="AO66" s="173"/>
      <c r="AP66" s="38"/>
      <c r="AQ66" s="173"/>
      <c r="AR66" s="38"/>
      <c r="AS66" s="173"/>
      <c r="AT66" s="38"/>
      <c r="AU66" s="173"/>
      <c r="AV66" s="38"/>
      <c r="AW66" s="173"/>
      <c r="AX66" s="173"/>
      <c r="AY66" s="173"/>
      <c r="AZ66" s="173"/>
      <c r="BA66" s="173"/>
      <c r="BB66" s="38"/>
      <c r="BC66" s="173"/>
      <c r="BD66" s="38"/>
      <c r="BE66" s="173"/>
      <c r="BF66" s="38"/>
      <c r="BG66" s="173"/>
      <c r="BH66" s="173"/>
      <c r="BI66" s="173"/>
      <c r="BJ66" s="173"/>
      <c r="BK66" s="173"/>
      <c r="BL66" s="173"/>
      <c r="BM66" s="173"/>
      <c r="BN66" s="173"/>
      <c r="BO66" s="173"/>
      <c r="BP66" s="38"/>
      <c r="BQ66" s="173"/>
      <c r="BR66" s="38"/>
      <c r="BS66" s="173"/>
      <c r="BT66" s="173"/>
      <c r="BU66" s="173"/>
      <c r="BV66" s="173"/>
      <c r="BW66" s="173"/>
      <c r="BX66" s="173"/>
      <c r="BY66" s="173"/>
      <c r="BZ66" s="173"/>
      <c r="CA66" s="173"/>
      <c r="CB66" s="17"/>
      <c r="CC66" s="84"/>
      <c r="CD66" s="17"/>
      <c r="CE66" s="84"/>
      <c r="CF66" s="6"/>
      <c r="CG66" s="15"/>
      <c r="CH66" s="18"/>
      <c r="CI66" s="173"/>
      <c r="CJ66" s="173"/>
      <c r="CK66" s="84"/>
      <c r="CN66" s="182"/>
      <c r="CO66" s="145"/>
      <c r="CP66" s="145"/>
      <c r="CQ66" s="145"/>
    </row>
    <row r="67" customFormat="false" ht="14.1" hidden="false" customHeight="true" outlineLevel="0" collapsed="false">
      <c r="A67" s="15"/>
      <c r="B67" s="43"/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  <c r="AM67" s="173"/>
      <c r="AN67" s="38"/>
      <c r="AO67" s="173"/>
      <c r="AP67" s="38"/>
      <c r="AQ67" s="173"/>
      <c r="AR67" s="38"/>
      <c r="AS67" s="173"/>
      <c r="AT67" s="38"/>
      <c r="AU67" s="173"/>
      <c r="AV67" s="38"/>
      <c r="AW67" s="173"/>
      <c r="AX67" s="173"/>
      <c r="AY67" s="173"/>
      <c r="AZ67" s="173"/>
      <c r="BA67" s="173"/>
      <c r="BB67" s="38"/>
      <c r="BC67" s="173"/>
      <c r="BD67" s="38"/>
      <c r="BE67" s="173"/>
      <c r="BF67" s="38"/>
      <c r="BG67" s="173"/>
      <c r="BH67" s="173"/>
      <c r="BI67" s="173"/>
      <c r="BJ67" s="173"/>
      <c r="BK67" s="173"/>
      <c r="BL67" s="173"/>
      <c r="BM67" s="173"/>
      <c r="BN67" s="173"/>
      <c r="BO67" s="173"/>
      <c r="BP67" s="38"/>
      <c r="BQ67" s="173"/>
      <c r="BR67" s="38"/>
      <c r="BS67" s="173"/>
      <c r="BT67" s="173"/>
      <c r="BU67" s="173"/>
      <c r="BV67" s="173"/>
      <c r="BW67" s="173"/>
      <c r="BX67" s="173"/>
      <c r="BY67" s="173"/>
      <c r="BZ67" s="173"/>
      <c r="CA67" s="173"/>
      <c r="CB67" s="17"/>
      <c r="CC67" s="84"/>
      <c r="CD67" s="17"/>
      <c r="CE67" s="84"/>
      <c r="CF67" s="6"/>
      <c r="CG67" s="15"/>
      <c r="CH67" s="18"/>
      <c r="CI67" s="173"/>
      <c r="CJ67" s="173"/>
      <c r="CK67" s="84"/>
      <c r="CN67" s="182"/>
      <c r="CO67" s="145"/>
      <c r="CP67" s="145"/>
      <c r="CQ67" s="145"/>
    </row>
    <row r="68" customFormat="false" ht="14.1" hidden="false" customHeight="true" outlineLevel="0" collapsed="false">
      <c r="A68" s="15"/>
      <c r="B68" s="43"/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  <c r="AM68" s="173"/>
      <c r="AN68" s="38"/>
      <c r="AO68" s="173"/>
      <c r="AP68" s="38"/>
      <c r="AQ68" s="173"/>
      <c r="AR68" s="38"/>
      <c r="AS68" s="173"/>
      <c r="AT68" s="38"/>
      <c r="AU68" s="173"/>
      <c r="AV68" s="38"/>
      <c r="AW68" s="173"/>
      <c r="AX68" s="173"/>
      <c r="AY68" s="173"/>
      <c r="AZ68" s="173"/>
      <c r="BA68" s="173"/>
      <c r="BB68" s="38"/>
      <c r="BC68" s="173"/>
      <c r="BD68" s="38"/>
      <c r="BE68" s="173"/>
      <c r="BF68" s="38"/>
      <c r="BG68" s="173"/>
      <c r="BH68" s="173"/>
      <c r="BI68" s="173"/>
      <c r="BJ68" s="173"/>
      <c r="BK68" s="173"/>
      <c r="BL68" s="173"/>
      <c r="BM68" s="173"/>
      <c r="BN68" s="173"/>
      <c r="BO68" s="173"/>
      <c r="BP68" s="38"/>
      <c r="BQ68" s="173"/>
      <c r="BR68" s="38"/>
      <c r="BS68" s="173"/>
      <c r="BT68" s="173"/>
      <c r="BU68" s="173"/>
      <c r="BV68" s="173"/>
      <c r="BW68" s="173"/>
      <c r="BX68" s="173"/>
      <c r="BY68" s="173"/>
      <c r="BZ68" s="173"/>
      <c r="CA68" s="173"/>
      <c r="CB68" s="17"/>
      <c r="CC68" s="84"/>
      <c r="CD68" s="17"/>
      <c r="CE68" s="84"/>
      <c r="CF68" s="6"/>
      <c r="CG68" s="15"/>
      <c r="CH68" s="18"/>
      <c r="CI68" s="173"/>
      <c r="CJ68" s="173"/>
      <c r="CK68" s="84"/>
      <c r="CN68" s="182"/>
      <c r="CO68" s="145"/>
      <c r="CP68" s="145"/>
      <c r="CQ68" s="145"/>
    </row>
    <row r="69" customFormat="false" ht="15.75" hidden="false" customHeight="true" outlineLevel="0" collapsed="false">
      <c r="A69" s="15"/>
      <c r="B69" s="43"/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  <c r="AM69" s="173"/>
      <c r="AN69" s="38"/>
      <c r="AO69" s="173"/>
      <c r="AP69" s="38"/>
      <c r="AQ69" s="173"/>
      <c r="AR69" s="38"/>
      <c r="AS69" s="173"/>
      <c r="AT69" s="38"/>
      <c r="AU69" s="173"/>
      <c r="AV69" s="38"/>
      <c r="AW69" s="173"/>
      <c r="AX69" s="173"/>
      <c r="AY69" s="173"/>
      <c r="AZ69" s="173"/>
      <c r="BA69" s="173"/>
      <c r="BB69" s="38"/>
      <c r="BC69" s="173"/>
      <c r="BD69" s="38"/>
      <c r="BE69" s="173"/>
      <c r="BF69" s="38"/>
      <c r="BG69" s="173"/>
      <c r="BH69" s="173"/>
      <c r="BI69" s="173"/>
      <c r="BJ69" s="173"/>
      <c r="BK69" s="173"/>
      <c r="BL69" s="173"/>
      <c r="BM69" s="173"/>
      <c r="BN69" s="173"/>
      <c r="BO69" s="173"/>
      <c r="BP69" s="38"/>
      <c r="BQ69" s="173"/>
      <c r="BR69" s="38"/>
      <c r="BS69" s="173"/>
      <c r="BT69" s="173"/>
      <c r="BU69" s="173"/>
      <c r="BV69" s="173"/>
      <c r="BW69" s="173"/>
      <c r="BX69" s="173"/>
      <c r="BY69" s="173"/>
      <c r="BZ69" s="173"/>
      <c r="CA69" s="173"/>
      <c r="CB69" s="17"/>
      <c r="CC69" s="173"/>
      <c r="CD69" s="58"/>
      <c r="CE69" s="173"/>
      <c r="CF69" s="12"/>
      <c r="CG69" s="15"/>
      <c r="CH69" s="18"/>
      <c r="CI69" s="173"/>
      <c r="CJ69" s="173"/>
      <c r="CK69" s="173"/>
      <c r="CN69" s="182"/>
      <c r="CO69" s="145"/>
      <c r="CP69" s="145"/>
      <c r="CQ69" s="145"/>
    </row>
    <row r="70" customFormat="false" ht="15" hidden="false" customHeight="true" outlineLevel="0" collapsed="false">
      <c r="A70" s="261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38"/>
      <c r="AO70" s="43"/>
      <c r="AP70" s="38"/>
      <c r="AQ70" s="43"/>
      <c r="AR70" s="38"/>
      <c r="AS70" s="43"/>
      <c r="AT70" s="38"/>
      <c r="AU70" s="43"/>
      <c r="AV70" s="38"/>
      <c r="AW70" s="43"/>
      <c r="AX70" s="43"/>
      <c r="AY70" s="43"/>
      <c r="AZ70" s="43"/>
      <c r="BA70" s="43"/>
      <c r="BB70" s="43"/>
      <c r="BC70" s="43"/>
      <c r="BD70" s="43"/>
      <c r="BE70" s="43"/>
      <c r="BF70" s="38"/>
      <c r="BG70" s="43"/>
      <c r="BH70" s="43"/>
      <c r="BI70" s="43"/>
      <c r="BJ70" s="43"/>
      <c r="BK70" s="43"/>
      <c r="BL70" s="43"/>
      <c r="BM70" s="43"/>
      <c r="BN70" s="43"/>
      <c r="BO70" s="43"/>
      <c r="BP70" s="38"/>
      <c r="BQ70" s="43"/>
      <c r="BR70" s="38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237"/>
      <c r="CJ70" s="43"/>
      <c r="CK70" s="43"/>
      <c r="CN70" s="43"/>
      <c r="CO70" s="43"/>
      <c r="CP70" s="43"/>
      <c r="CQ70" s="43"/>
    </row>
  </sheetData>
  <mergeCells count="1">
    <mergeCell ref="AS9:BD9"/>
  </mergeCells>
  <printOptions headings="false" gridLines="false" gridLinesSet="true" horizontalCentered="false" verticalCentered="false"/>
  <pageMargins left="0.640277777777778" right="0.329861111111111" top="0.984027777777778" bottom="0.984027777777778" header="0.511811023622047" footer="0.5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&amp;L&amp;8O:\NAES\PBCS\2001\2QTR\Jun\&amp;F {&amp;A}&amp;R&amp;8Page &amp;P of &amp;N
&amp;D   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9">
              <controlPr defaultSize="0" print="false" autoFill="0" autoPict="0" macro="Module1.Macro2">
                <anchor moveWithCells="true" sizeWithCells="false">
                  <from>
                    <xdr:col>2</xdr:col>
                    <xdr:colOff>221400</xdr:colOff>
                    <xdr:row>0</xdr:row>
                    <xdr:rowOff>95760</xdr:rowOff>
                  </from>
                  <to>
                    <xdr:col>3</xdr:col>
                    <xdr:colOff>200880</xdr:colOff>
                    <xdr:row>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10">
              <controlPr defaultSize="0" print="false" autoFill="0" autoPict="0" macro="Module1.Macro4">
                <anchor moveWithCells="true" sizeWithCells="false">
                  <from>
                    <xdr:col>6</xdr:col>
                    <xdr:colOff>0</xdr:colOff>
                    <xdr:row>0</xdr:row>
                    <xdr:rowOff>86040</xdr:rowOff>
                  </from>
                  <to>
                    <xdr:col>7</xdr:col>
                    <xdr:colOff>-843840</xdr:colOff>
                    <xdr:row>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11">
              <controlPr defaultSize="0" print="false" autoFill="0" autoPict="0" macro="Module1.Macro3">
                <anchor moveWithCells="true" sizeWithCells="false">
                  <from>
                    <xdr:col>6</xdr:col>
                    <xdr:colOff>604080</xdr:colOff>
                    <xdr:row>0</xdr:row>
                    <xdr:rowOff>67320</xdr:rowOff>
                  </from>
                  <to>
                    <xdr:col>40</xdr:col>
                    <xdr:colOff>665640</xdr:colOff>
                    <xdr:row>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2">
              <controlPr defaultSize="0" print="false" autoFill="0" autoPict="0" macro="Module1.Chgrho">
                <anchor moveWithCells="true" sizeWithCells="false">
                  <from>
                    <xdr:col>40</xdr:col>
                    <xdr:colOff>915120</xdr:colOff>
                    <xdr:row>0</xdr:row>
                    <xdr:rowOff>86040</xdr:rowOff>
                  </from>
                  <to>
                    <xdr:col>42</xdr:col>
                    <xdr:colOff>745560</xdr:colOff>
                    <xdr:row>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13">
              <controlPr defaultSize="0" print="false" autoFill="0" autoPict="0" macro="Module2.change_links">
                <anchor moveWithCells="true" sizeWithCells="false">
                  <from>
                    <xdr:col>2</xdr:col>
                    <xdr:colOff>0</xdr:colOff>
                    <xdr:row>9</xdr:row>
                    <xdr:rowOff>123480</xdr:rowOff>
                  </from>
                  <to>
                    <xdr:col>3</xdr:col>
                    <xdr:colOff>200880</xdr:colOff>
                    <xdr:row>14</xdr:row>
                    <xdr:rowOff>152280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14">
              <controlPr defaultSize="0" print="false" autoFill="0" autoPict="0" macro="Update_Links.Firm_Books">
                <anchor moveWithCells="true" sizeWithCells="false">
                  <from>
                    <xdr:col>2</xdr:col>
                    <xdr:colOff>0</xdr:colOff>
                    <xdr:row>4</xdr:row>
                    <xdr:rowOff>0</xdr:rowOff>
                  </from>
                  <to>
                    <xdr:col>3</xdr:col>
                    <xdr:colOff>-18720</xdr:colOff>
                    <xdr:row>5</xdr:row>
                    <xdr:rowOff>-18720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16">
              <controlPr defaultSize="0" print="false" autoFill="0" autoPict="0" macro="Update_Links.Update_SINGAPORE">
                <anchor moveWithCells="true" sizeWithCells="false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-18720</xdr:colOff>
                    <xdr:row>5</xdr:row>
                    <xdr:rowOff>-18720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21">
              <controlPr defaultSize="0" print="false" autoFill="0" autoPict="0" macro="Update_Links.Bandwidth">
                <anchor moveWithCells="true" sizeWithCells="false">
                  <from>
                    <xdr:col>48</xdr:col>
                    <xdr:colOff>0</xdr:colOff>
                    <xdr:row>4</xdr:row>
                    <xdr:rowOff>0</xdr:rowOff>
                  </from>
                  <to>
                    <xdr:col>49</xdr:col>
                    <xdr:colOff>-1326960</xdr:colOff>
                    <xdr:row>5</xdr:row>
                    <xdr:rowOff>-18720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28">
              <controlPr defaultSize="0" print="false" autoFill="0" autoPict="0" macro="Update_Links.LONDON_update">
                <anchor moveWithCells="true" sizeWithCells="false">
                  <from>
                    <xdr:col>8</xdr:col>
                    <xdr:colOff>50040</xdr:colOff>
                    <xdr:row>4</xdr:row>
                    <xdr:rowOff>0</xdr:rowOff>
                  </from>
                  <to>
                    <xdr:col>14</xdr:col>
                    <xdr:colOff>20520</xdr:colOff>
                    <xdr:row>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29">
              <controlPr defaultSize="0" print="false" autoFill="0" autoPict="0" macro="Update_Links.Emerging_Prod">
                <anchor moveWithCells="true" sizeWithCells="false">
                  <from>
                    <xdr:col>14</xdr:col>
                    <xdr:colOff>331560</xdr:colOff>
                    <xdr:row>4</xdr:row>
                    <xdr:rowOff>27720</xdr:rowOff>
                  </from>
                  <to>
                    <xdr:col>16</xdr:col>
                    <xdr:colOff>403560</xdr:colOff>
                    <xdr:row>5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30">
              <controlPr defaultSize="0" print="false" autoFill="0" autoPict="0" macro="Update_Links.Interest_Rate">
                <anchor moveWithCells="true" sizeWithCells="false">
                  <from>
                    <xdr:col>16</xdr:col>
                    <xdr:colOff>633960</xdr:colOff>
                    <xdr:row>4</xdr:row>
                    <xdr:rowOff>0</xdr:rowOff>
                  </from>
                  <to>
                    <xdr:col>18</xdr:col>
                    <xdr:colOff>735480</xdr:colOff>
                    <xdr:row>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31">
              <controlPr defaultSize="0" print="false" autoFill="0" autoPict="0" macro="Update_Links.Southern_cone_update">
                <anchor moveWithCells="true" sizeWithCells="false">
                  <from>
                    <xdr:col>19</xdr:col>
                    <xdr:colOff>150480</xdr:colOff>
                    <xdr:row>4</xdr:row>
                    <xdr:rowOff>0</xdr:rowOff>
                  </from>
                  <to>
                    <xdr:col>22</xdr:col>
                    <xdr:colOff>242640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32">
              <controlPr defaultSize="0" print="false" autoFill="0" autoPict="0" macro="Update_Links.Power">
                <anchor moveWithCells="true" sizeWithCells="false">
                  <from>
                    <xdr:col>22</xdr:col>
                    <xdr:colOff>472680</xdr:colOff>
                    <xdr:row>4</xdr:row>
                    <xdr:rowOff>0</xdr:rowOff>
                  </from>
                  <to>
                    <xdr:col>24</xdr:col>
                    <xdr:colOff>735480</xdr:colOff>
                    <xdr:row>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7" name="Button 33">
              <controlPr defaultSize="0" print="false" autoFill="0" autoPict="0" macro="Update_Links.LONDON_update">
                <anchor moveWithCells="true" sizeWithCells="false">
                  <from>
                    <xdr:col>26</xdr:col>
                    <xdr:colOff>30600</xdr:colOff>
                    <xdr:row>4</xdr:row>
                    <xdr:rowOff>9360</xdr:rowOff>
                  </from>
                  <to>
                    <xdr:col>40</xdr:col>
                    <xdr:colOff>454320</xdr:colOff>
                    <xdr:row>5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8" name="Button 34">
              <controlPr defaultSize="0" print="false" autoFill="0" autoPict="0" macro="Update_Links.LONDON_update">
                <anchor moveWithCells="true" sizeWithCells="false">
                  <from>
                    <xdr:col>40</xdr:col>
                    <xdr:colOff>1056240</xdr:colOff>
                    <xdr:row>4</xdr:row>
                    <xdr:rowOff>9360</xdr:rowOff>
                  </from>
                  <to>
                    <xdr:col>42</xdr:col>
                    <xdr:colOff>805680</xdr:colOff>
                    <xdr:row>5</xdr:row>
                    <xdr:rowOff>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89"/>
  <sheetViews>
    <sheetView showFormulas="false" showGridLines="false" showRowColHeaders="true" showZeros="true" rightToLeft="false" tabSelected="false" showOutlineSymbols="true" defaultGridColor="true" view="normal" topLeftCell="AZ114" colorId="64" zoomScale="75" zoomScaleNormal="75" zoomScalePageLayoutView="100" workbookViewId="0">
      <selection pane="topLeft" activeCell="BJ141" activeCellId="0" sqref="BJ141:BK239"/>
    </sheetView>
  </sheetViews>
  <sheetFormatPr defaultColWidth="14.28125" defaultRowHeight="15.75" customHeight="true" zeroHeight="false" outlineLevelRow="0" outlineLevelCol="0"/>
  <cols>
    <col collapsed="false" customWidth="true" hidden="false" outlineLevel="0" max="1" min="1" style="6" width="33.85"/>
    <col collapsed="false" customWidth="true" hidden="false" outlineLevel="0" max="2" min="2" style="43" width="4.28"/>
    <col collapsed="false" customWidth="true" hidden="false" outlineLevel="0" max="3" min="3" style="6" width="23.41"/>
    <col collapsed="false" customWidth="true" hidden="false" outlineLevel="0" max="4" min="4" style="13" width="1.99"/>
    <col collapsed="false" customWidth="true" hidden="false" outlineLevel="0" max="5" min="5" style="6" width="23.41"/>
    <col collapsed="false" customWidth="true" hidden="false" outlineLevel="0" max="6" min="6" style="139" width="1.99"/>
    <col collapsed="false" customWidth="true" hidden="false" outlineLevel="0" max="7" min="7" style="6" width="22.99"/>
    <col collapsed="false" customWidth="true" hidden="true" outlineLevel="0" max="8" min="8" style="139" width="2.7"/>
    <col collapsed="false" customWidth="true" hidden="true" outlineLevel="0" max="9" min="9" style="6" width="1.85"/>
    <col collapsed="false" customWidth="true" hidden="false" outlineLevel="0" max="10" min="10" style="11" width="1.99"/>
    <col collapsed="false" customWidth="true" hidden="false" outlineLevel="0" max="11" min="11" style="6" width="22.99"/>
    <col collapsed="false" customWidth="true" hidden="false" outlineLevel="0" max="12" min="12" style="11" width="1.99"/>
    <col collapsed="false" customWidth="true" hidden="false" outlineLevel="0" max="13" min="13" style="6" width="23.56"/>
    <col collapsed="false" customWidth="true" hidden="false" outlineLevel="0" max="14" min="14" style="11" width="1.99"/>
    <col collapsed="false" customWidth="true" hidden="false" outlineLevel="0" max="15" min="15" style="6" width="24.13"/>
    <col collapsed="false" customWidth="true" hidden="false" outlineLevel="0" max="16" min="16" style="11" width="1.99"/>
    <col collapsed="false" customWidth="true" hidden="false" outlineLevel="0" max="17" min="17" style="13" width="23.7"/>
    <col collapsed="false" customWidth="true" hidden="false" outlineLevel="0" max="18" min="18" style="11" width="0.56"/>
    <col collapsed="false" customWidth="true" hidden="true" outlineLevel="0" max="19" min="19" style="6" width="2.99"/>
    <col collapsed="false" customWidth="true" hidden="false" outlineLevel="0" max="20" min="20" style="11" width="1.41"/>
    <col collapsed="false" customWidth="true" hidden="false" outlineLevel="0" max="21" min="21" style="6" width="23.7"/>
    <col collapsed="false" customWidth="true" hidden="false" outlineLevel="0" max="22" min="22" style="11" width="3.42"/>
    <col collapsed="false" customWidth="true" hidden="false" outlineLevel="0" max="23" min="23" style="6" width="23.85"/>
    <col collapsed="false" customWidth="true" hidden="false" outlineLevel="0" max="24" min="24" style="11" width="1.28"/>
    <col collapsed="false" customWidth="true" hidden="false" outlineLevel="0" max="25" min="25" style="6" width="16.7"/>
    <col collapsed="false" customWidth="true" hidden="false" outlineLevel="0" max="26" min="26" style="11" width="0.99"/>
    <col collapsed="false" customWidth="true" hidden="false" outlineLevel="0" max="27" min="27" style="6" width="11.85"/>
    <col collapsed="false" customWidth="true" hidden="false" outlineLevel="0" max="28" min="28" style="11" width="0.99"/>
    <col collapsed="false" customWidth="true" hidden="false" outlineLevel="0" max="29" min="29" style="6" width="10.99"/>
    <col collapsed="false" customWidth="true" hidden="false" outlineLevel="0" max="30" min="30" style="11" width="0.99"/>
    <col collapsed="false" customWidth="true" hidden="false" outlineLevel="0" max="31" min="31" style="6" width="12.14"/>
    <col collapsed="false" customWidth="true" hidden="false" outlineLevel="0" max="32" min="32" style="11" width="0.99"/>
    <col collapsed="false" customWidth="true" hidden="false" outlineLevel="0" max="33" min="33" style="6" width="12.14"/>
    <col collapsed="false" customWidth="true" hidden="false" outlineLevel="0" max="34" min="34" style="11" width="0.99"/>
    <col collapsed="false" customWidth="true" hidden="false" outlineLevel="0" max="35" min="35" style="6" width="14.7"/>
    <col collapsed="false" customWidth="true" hidden="false" outlineLevel="0" max="36" min="36" style="13" width="0.99"/>
    <col collapsed="false" customWidth="true" hidden="false" outlineLevel="0" max="37" min="37" style="6" width="12.14"/>
    <col collapsed="false" customWidth="true" hidden="false" outlineLevel="0" max="38" min="38" style="13" width="0.99"/>
    <col collapsed="false" customWidth="true" hidden="false" outlineLevel="0" max="39" min="39" style="6" width="14.85"/>
    <col collapsed="false" customWidth="true" hidden="false" outlineLevel="0" max="40" min="40" style="6" width="12.14"/>
    <col collapsed="false" customWidth="true" hidden="false" outlineLevel="0" max="41" min="41" style="6" width="34.41"/>
    <col collapsed="false" customWidth="true" hidden="false" outlineLevel="0" max="42" min="42" style="6" width="10.99"/>
    <col collapsed="false" customWidth="true" hidden="false" outlineLevel="0" max="44" min="43" style="6" width="14.41"/>
    <col collapsed="false" customWidth="true" hidden="false" outlineLevel="0" max="45" min="45" style="6" width="16.13"/>
    <col collapsed="false" customWidth="true" hidden="false" outlineLevel="0" max="46" min="46" style="6" width="10.41"/>
    <col collapsed="false" customWidth="true" hidden="false" outlineLevel="0" max="47" min="47" style="6" width="6.41"/>
    <col collapsed="false" customWidth="true" hidden="false" outlineLevel="0" max="48" min="48" style="6" width="34.41"/>
    <col collapsed="false" customWidth="true" hidden="false" outlineLevel="0" max="49" min="49" style="6" width="8.99"/>
    <col collapsed="false" customWidth="true" hidden="false" outlineLevel="0" max="50" min="50" style="6" width="13.28"/>
    <col collapsed="false" customWidth="true" hidden="true" outlineLevel="0" max="51" min="51" style="6" width="13.28"/>
    <col collapsed="false" customWidth="true" hidden="false" outlineLevel="0" max="52" min="52" style="6" width="12.7"/>
    <col collapsed="false" customWidth="true" hidden="false" outlineLevel="0" max="53" min="53" style="6" width="15.99"/>
    <col collapsed="false" customWidth="true" hidden="false" outlineLevel="0" max="54" min="54" style="6" width="17.42"/>
    <col collapsed="false" customWidth="true" hidden="false" outlineLevel="0" max="55" min="55" style="6" width="16.7"/>
    <col collapsed="false" customWidth="true" hidden="false" outlineLevel="0" max="56" min="56" style="6" width="14.56"/>
    <col collapsed="false" customWidth="true" hidden="false" outlineLevel="0" max="57" min="57" style="6" width="15.28"/>
    <col collapsed="false" customWidth="true" hidden="false" outlineLevel="0" max="58" min="58" style="6" width="20.85"/>
    <col collapsed="false" customWidth="true" hidden="false" outlineLevel="0" max="60" min="59" style="6" width="14.41"/>
    <col collapsed="false" customWidth="true" hidden="false" outlineLevel="0" max="61" min="61" style="6" width="19.7"/>
    <col collapsed="false" customWidth="true" hidden="false" outlineLevel="0" max="63" min="62" style="6" width="14.14"/>
    <col collapsed="false" customWidth="false" hidden="false" outlineLevel="0" max="64" min="64" style="6" width="14.28"/>
    <col collapsed="false" customWidth="true" hidden="false" outlineLevel="0" max="65" min="65" style="6" width="22.42"/>
    <col collapsed="false" customWidth="true" hidden="false" outlineLevel="0" max="66" min="66" style="6" width="16.42"/>
    <col collapsed="false" customWidth="false" hidden="false" outlineLevel="0" max="120" min="67" style="50" width="14.28"/>
    <col collapsed="false" customWidth="false" hidden="false" outlineLevel="0" max="257" min="121" style="6" width="14.28"/>
  </cols>
  <sheetData>
    <row r="1" customFormat="false" ht="15.75" hidden="true" customHeight="false" outlineLevel="0" collapsed="false"/>
    <row r="2" customFormat="false" ht="15.75" hidden="true" customHeight="false" outlineLevel="0" collapsed="false"/>
    <row r="3" customFormat="false" ht="15.75" hidden="true" customHeight="false" outlineLevel="0" collapsed="false"/>
    <row r="4" customFormat="false" ht="15.75" hidden="true" customHeight="false" outlineLevel="0" collapsed="false"/>
    <row r="5" customFormat="false" ht="15.75" hidden="true" customHeight="false" outlineLevel="0" collapsed="false"/>
    <row r="6" customFormat="false" ht="15.75" hidden="true" customHeight="false" outlineLevel="0" collapsed="false"/>
    <row r="7" customFormat="false" ht="15.75" hidden="true" customHeight="false" outlineLevel="0" collapsed="false"/>
    <row r="8" customFormat="false" ht="15.75" hidden="true" customHeight="false" outlineLevel="0" collapsed="false"/>
    <row r="9" customFormat="false" ht="15.75" hidden="true" customHeight="false" outlineLevel="0" collapsed="false"/>
    <row r="10" customFormat="false" ht="15.75" hidden="true" customHeight="false" outlineLevel="0" collapsed="false"/>
    <row r="11" customFormat="false" ht="15.75" hidden="true" customHeight="false" outlineLevel="0" collapsed="false"/>
    <row r="12" customFormat="false" ht="15.75" hidden="true" customHeight="false" outlineLevel="0" collapsed="false"/>
    <row r="13" customFormat="false" ht="15.75" hidden="true" customHeight="false" outlineLevel="0" collapsed="false"/>
    <row r="14" customFormat="false" ht="15.75" hidden="true" customHeight="false" outlineLevel="0" collapsed="false"/>
    <row r="15" customFormat="false" ht="15.75" hidden="true" customHeight="false" outlineLevel="0" collapsed="false"/>
    <row r="16" customFormat="false" ht="15.75" hidden="true" customHeight="false" outlineLevel="0" collapsed="false"/>
    <row r="17" customFormat="false" ht="15.75" hidden="true" customHeight="false" outlineLevel="0" collapsed="false"/>
    <row r="18" customFormat="false" ht="15.75" hidden="true" customHeight="false" outlineLevel="0" collapsed="false"/>
    <row r="19" customFormat="false" ht="15.75" hidden="true" customHeight="false" outlineLevel="0" collapsed="false"/>
    <row r="20" customFormat="false" ht="15.75" hidden="true" customHeight="false" outlineLevel="0" collapsed="false"/>
    <row r="21" customFormat="false" ht="15.75" hidden="true" customHeight="false" outlineLevel="0" collapsed="false"/>
    <row r="22" customFormat="false" ht="15.75" hidden="true" customHeight="false" outlineLevel="0" collapsed="false"/>
    <row r="23" customFormat="false" ht="15.75" hidden="true" customHeight="false" outlineLevel="0" collapsed="false"/>
    <row r="24" customFormat="false" ht="15.75" hidden="true" customHeight="false" outlineLevel="0" collapsed="false"/>
    <row r="25" customFormat="false" ht="15.75" hidden="true" customHeight="false" outlineLevel="0" collapsed="false"/>
    <row r="26" customFormat="false" ht="15.75" hidden="true" customHeight="false" outlineLevel="0" collapsed="false"/>
    <row r="27" customFormat="false" ht="15.75" hidden="true" customHeight="false" outlineLevel="0" collapsed="false"/>
    <row r="28" customFormat="false" ht="15.75" hidden="true" customHeight="false" outlineLevel="0" collapsed="false"/>
    <row r="29" customFormat="false" ht="15.75" hidden="true" customHeight="false" outlineLevel="0" collapsed="false"/>
    <row r="30" customFormat="false" ht="15.75" hidden="true" customHeight="false" outlineLevel="0" collapsed="false"/>
    <row r="31" customFormat="false" ht="15.75" hidden="true" customHeight="false" outlineLevel="0" collapsed="false"/>
    <row r="32" customFormat="false" ht="15.75" hidden="true" customHeight="false" outlineLevel="0" collapsed="false"/>
    <row r="33" customFormat="false" ht="15.75" hidden="true" customHeight="false" outlineLevel="0" collapsed="false"/>
    <row r="34" customFormat="false" ht="15.75" hidden="true" customHeight="false" outlineLevel="0" collapsed="false"/>
    <row r="35" customFormat="false" ht="15.75" hidden="true" customHeight="false" outlineLevel="0" collapsed="false"/>
    <row r="36" customFormat="false" ht="15.75" hidden="true" customHeight="false" outlineLevel="0" collapsed="false"/>
    <row r="37" customFormat="false" ht="15.75" hidden="true" customHeight="false" outlineLevel="0" collapsed="false"/>
    <row r="38" customFormat="false" ht="15.75" hidden="true" customHeight="false" outlineLevel="0" collapsed="false"/>
    <row r="39" customFormat="false" ht="15.75" hidden="true" customHeight="false" outlineLevel="0" collapsed="false"/>
    <row r="40" customFormat="false" ht="15.75" hidden="true" customHeight="false" outlineLevel="0" collapsed="false"/>
    <row r="41" customFormat="false" ht="15.75" hidden="true" customHeight="false" outlineLevel="0" collapsed="false"/>
    <row r="42" customFormat="false" ht="15.75" hidden="true" customHeight="false" outlineLevel="0" collapsed="false"/>
    <row r="43" customFormat="false" ht="15.75" hidden="true" customHeight="false" outlineLevel="0" collapsed="false"/>
    <row r="44" customFormat="false" ht="15.75" hidden="true" customHeight="false" outlineLevel="0" collapsed="false"/>
    <row r="45" customFormat="false" ht="15.75" hidden="true" customHeight="false" outlineLevel="0" collapsed="false"/>
    <row r="46" customFormat="false" ht="15.75" hidden="true" customHeight="false" outlineLevel="0" collapsed="false"/>
    <row r="47" customFormat="false" ht="15.75" hidden="true" customHeight="false" outlineLevel="0" collapsed="false"/>
    <row r="48" customFormat="false" ht="15.75" hidden="true" customHeight="false" outlineLevel="0" collapsed="false"/>
    <row r="49" customFormat="false" ht="15.75" hidden="true" customHeight="false" outlineLevel="0" collapsed="false"/>
    <row r="50" customFormat="false" ht="15.75" hidden="true" customHeight="false" outlineLevel="0" collapsed="false"/>
    <row r="51" customFormat="false" ht="15.75" hidden="true" customHeight="false" outlineLevel="0" collapsed="false"/>
    <row r="52" customFormat="false" ht="15.75" hidden="true" customHeight="false" outlineLevel="0" collapsed="false"/>
    <row r="53" customFormat="false" ht="15.75" hidden="true" customHeight="false" outlineLevel="0" collapsed="false"/>
    <row r="54" customFormat="false" ht="15.75" hidden="true" customHeight="false" outlineLevel="0" collapsed="false"/>
    <row r="55" customFormat="false" ht="15.75" hidden="true" customHeight="false" outlineLevel="0" collapsed="false"/>
    <row r="56" customFormat="false" ht="15.75" hidden="true" customHeight="false" outlineLevel="0" collapsed="false"/>
    <row r="57" customFormat="false" ht="15.75" hidden="true" customHeight="false" outlineLevel="0" collapsed="false"/>
    <row r="58" customFormat="false" ht="15.75" hidden="true" customHeight="false" outlineLevel="0" collapsed="false"/>
    <row r="59" customFormat="false" ht="15.75" hidden="true" customHeight="false" outlineLevel="0" collapsed="false"/>
    <row r="60" customFormat="false" ht="15.75" hidden="true" customHeight="false" outlineLevel="0" collapsed="false"/>
    <row r="61" customFormat="false" ht="15.75" hidden="true" customHeight="false" outlineLevel="0" collapsed="false"/>
    <row r="62" customFormat="false" ht="15.75" hidden="true" customHeight="false" outlineLevel="0" collapsed="false"/>
    <row r="63" customFormat="false" ht="15.75" hidden="true" customHeight="false" outlineLevel="0" collapsed="false"/>
    <row r="64" customFormat="false" ht="15.75" hidden="true" customHeight="false" outlineLevel="0" collapsed="false"/>
    <row r="65" customFormat="false" ht="15.75" hidden="true" customHeight="false" outlineLevel="0" collapsed="false"/>
    <row r="66" customFormat="false" ht="15.75" hidden="true" customHeight="false" outlineLevel="0" collapsed="false"/>
    <row r="67" customFormat="false" ht="15.75" hidden="true" customHeight="false" outlineLevel="0" collapsed="false"/>
    <row r="68" customFormat="false" ht="15.75" hidden="true" customHeight="false" outlineLevel="0" collapsed="false"/>
    <row r="69" customFormat="false" ht="15.75" hidden="true" customHeight="false" outlineLevel="0" collapsed="false"/>
    <row r="70" customFormat="false" ht="15.75" hidden="true" customHeight="false" outlineLevel="0" collapsed="false"/>
    <row r="71" customFormat="false" ht="15.75" hidden="true" customHeight="false" outlineLevel="0" collapsed="false"/>
    <row r="72" customFormat="false" ht="15.75" hidden="true" customHeight="false" outlineLevel="0" collapsed="false"/>
    <row r="73" customFormat="false" ht="15.75" hidden="true" customHeight="false" outlineLevel="0" collapsed="false"/>
    <row r="74" customFormat="false" ht="15.75" hidden="true" customHeight="false" outlineLevel="0" collapsed="false"/>
    <row r="75" customFormat="false" ht="15.75" hidden="true" customHeight="false" outlineLevel="0" collapsed="false"/>
    <row r="76" customFormat="false" ht="15.75" hidden="true" customHeight="false" outlineLevel="0" collapsed="false"/>
    <row r="77" customFormat="false" ht="15.75" hidden="true" customHeight="false" outlineLevel="0" collapsed="false"/>
    <row r="78" customFormat="false" ht="15.75" hidden="true" customHeight="false" outlineLevel="0" collapsed="false"/>
    <row r="79" customFormat="false" ht="15.75" hidden="true" customHeight="false" outlineLevel="0" collapsed="false"/>
    <row r="80" customFormat="false" ht="15.75" hidden="true" customHeight="false" outlineLevel="0" collapsed="false"/>
    <row r="81" customFormat="false" ht="15.75" hidden="true" customHeight="false" outlineLevel="0" collapsed="false"/>
    <row r="82" customFormat="false" ht="15.75" hidden="true" customHeight="false" outlineLevel="0" collapsed="false"/>
    <row r="83" customFormat="false" ht="15.75" hidden="true" customHeight="false" outlineLevel="0" collapsed="false"/>
    <row r="84" customFormat="false" ht="15.75" hidden="true" customHeight="false" outlineLevel="0" collapsed="false"/>
    <row r="85" customFormat="false" ht="15.75" hidden="true" customHeight="false" outlineLevel="0" collapsed="false"/>
    <row r="86" customFormat="false" ht="15.75" hidden="true" customHeight="false" outlineLevel="0" collapsed="false"/>
    <row r="87" customFormat="false" ht="15.75" hidden="true" customHeight="false" outlineLevel="0" collapsed="false"/>
    <row r="88" customFormat="false" ht="15.75" hidden="true" customHeight="false" outlineLevel="0" collapsed="false"/>
    <row r="89" customFormat="false" ht="15.75" hidden="true" customHeight="false" outlineLevel="0" collapsed="false"/>
    <row r="90" customFormat="false" ht="15.75" hidden="true" customHeight="false" outlineLevel="0" collapsed="false"/>
    <row r="91" customFormat="false" ht="15.75" hidden="true" customHeight="false" outlineLevel="0" collapsed="false"/>
    <row r="92" customFormat="false" ht="15.75" hidden="true" customHeight="false" outlineLevel="0" collapsed="false"/>
    <row r="93" customFormat="false" ht="15.75" hidden="true" customHeight="false" outlineLevel="0" collapsed="false"/>
    <row r="94" customFormat="false" ht="15.75" hidden="true" customHeight="false" outlineLevel="0" collapsed="false"/>
    <row r="95" customFormat="false" ht="15.75" hidden="true" customHeight="false" outlineLevel="0" collapsed="false"/>
    <row r="96" customFormat="false" ht="15.75" hidden="true" customHeight="false" outlineLevel="0" collapsed="false"/>
    <row r="97" customFormat="false" ht="15.75" hidden="true" customHeight="false" outlineLevel="0" collapsed="false"/>
    <row r="98" customFormat="false" ht="14.1" hidden="true" customHeight="true" outlineLevel="0" collapsed="false">
      <c r="AP98" s="262"/>
      <c r="AU98" s="262"/>
      <c r="AW98" s="262"/>
      <c r="BA98" s="262"/>
      <c r="BB98" s="262"/>
      <c r="BC98" s="262"/>
      <c r="BD98" s="262"/>
      <c r="BE98" s="262"/>
      <c r="BF98" s="262"/>
      <c r="BG98" s="262"/>
      <c r="BH98" s="262"/>
      <c r="BI98" s="262"/>
      <c r="BJ98" s="262"/>
      <c r="BK98" s="262"/>
      <c r="BL98" s="262"/>
      <c r="BM98" s="262"/>
      <c r="BN98" s="262"/>
      <c r="BO98" s="262"/>
      <c r="BP98" s="262"/>
      <c r="BQ98" s="262"/>
      <c r="BR98" s="262"/>
      <c r="BS98" s="262"/>
      <c r="BT98" s="262"/>
      <c r="BU98" s="262"/>
      <c r="BV98" s="262"/>
      <c r="BW98" s="262"/>
      <c r="BX98" s="262"/>
      <c r="BY98" s="262"/>
      <c r="BZ98" s="262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2"/>
      <c r="CL98" s="262"/>
      <c r="CM98" s="262"/>
      <c r="CN98" s="262"/>
      <c r="CO98" s="262"/>
      <c r="CP98" s="262"/>
      <c r="CQ98" s="262"/>
      <c r="CR98" s="262"/>
      <c r="CS98" s="262"/>
      <c r="CT98" s="262"/>
      <c r="CU98" s="262"/>
      <c r="CV98" s="262"/>
      <c r="CW98" s="262"/>
      <c r="CX98" s="262"/>
      <c r="CY98" s="262"/>
      <c r="CZ98" s="262"/>
      <c r="DA98" s="262"/>
      <c r="DB98" s="262"/>
      <c r="DC98" s="262"/>
      <c r="DD98" s="262"/>
      <c r="DE98" s="262"/>
      <c r="DF98" s="262"/>
      <c r="DG98" s="262"/>
      <c r="DH98" s="262"/>
      <c r="DI98" s="262"/>
      <c r="DJ98" s="262"/>
      <c r="DK98" s="262"/>
      <c r="DL98" s="262"/>
      <c r="DM98" s="262"/>
      <c r="DN98" s="262"/>
      <c r="DO98" s="262"/>
      <c r="DP98" s="262"/>
      <c r="DQ98" s="262"/>
      <c r="DR98" s="262"/>
      <c r="DS98" s="262"/>
      <c r="DT98" s="262"/>
      <c r="DU98" s="262"/>
      <c r="DV98" s="262"/>
      <c r="DW98" s="262"/>
      <c r="DX98" s="262"/>
      <c r="DY98" s="262"/>
      <c r="DZ98" s="262"/>
      <c r="EA98" s="262"/>
      <c r="EB98" s="262"/>
      <c r="EC98" s="262"/>
      <c r="ED98" s="262"/>
      <c r="EE98" s="262"/>
      <c r="EF98" s="262"/>
      <c r="EG98" s="262"/>
      <c r="EH98" s="262"/>
      <c r="EI98" s="262"/>
      <c r="EJ98" s="262"/>
      <c r="EK98" s="262"/>
      <c r="EL98" s="262"/>
      <c r="EM98" s="262"/>
      <c r="EN98" s="262"/>
      <c r="EO98" s="262"/>
      <c r="EP98" s="262"/>
      <c r="EQ98" s="262"/>
      <c r="ER98" s="262"/>
      <c r="ES98" s="262"/>
      <c r="ET98" s="262"/>
      <c r="EU98" s="262"/>
      <c r="EV98" s="262"/>
      <c r="EW98" s="262"/>
      <c r="EX98" s="262"/>
      <c r="EY98" s="262"/>
      <c r="EZ98" s="262"/>
      <c r="FA98" s="262"/>
      <c r="FB98" s="262"/>
      <c r="FC98" s="262"/>
      <c r="FD98" s="262"/>
      <c r="FE98" s="262"/>
      <c r="FF98" s="262"/>
      <c r="FG98" s="262"/>
      <c r="FH98" s="262"/>
      <c r="FI98" s="262"/>
      <c r="FJ98" s="262"/>
      <c r="FK98" s="262"/>
      <c r="FL98" s="262"/>
      <c r="FM98" s="262"/>
      <c r="FN98" s="262"/>
      <c r="FO98" s="262"/>
      <c r="FP98" s="262"/>
      <c r="FQ98" s="262"/>
      <c r="FR98" s="262"/>
      <c r="FS98" s="262"/>
      <c r="FT98" s="262"/>
      <c r="FU98" s="262"/>
      <c r="FV98" s="262"/>
      <c r="FW98" s="262"/>
      <c r="FX98" s="262"/>
      <c r="FY98" s="262"/>
      <c r="FZ98" s="262"/>
      <c r="GA98" s="262"/>
      <c r="GB98" s="262"/>
      <c r="GC98" s="262"/>
      <c r="GD98" s="262"/>
      <c r="GE98" s="262"/>
      <c r="GF98" s="262"/>
      <c r="GG98" s="262"/>
      <c r="GH98" s="262"/>
      <c r="GI98" s="262"/>
      <c r="GJ98" s="262"/>
      <c r="GK98" s="262"/>
      <c r="GL98" s="262"/>
      <c r="GM98" s="262"/>
      <c r="GN98" s="262"/>
      <c r="GO98" s="262"/>
      <c r="GP98" s="262"/>
      <c r="GQ98" s="262"/>
      <c r="GR98" s="262"/>
      <c r="GS98" s="262"/>
      <c r="GT98" s="262"/>
      <c r="GU98" s="262"/>
      <c r="GV98" s="262"/>
      <c r="GW98" s="262"/>
      <c r="GX98" s="262"/>
      <c r="GY98" s="262"/>
      <c r="GZ98" s="262"/>
      <c r="HA98" s="262"/>
      <c r="HB98" s="262"/>
      <c r="HC98" s="262"/>
      <c r="HD98" s="262"/>
      <c r="HE98" s="262"/>
      <c r="HF98" s="262"/>
      <c r="HG98" s="262"/>
      <c r="HH98" s="262"/>
      <c r="HI98" s="262"/>
      <c r="HJ98" s="262"/>
      <c r="HK98" s="262"/>
      <c r="HL98" s="262"/>
      <c r="HM98" s="262"/>
      <c r="HN98" s="262"/>
      <c r="HO98" s="262"/>
      <c r="HP98" s="262"/>
      <c r="HQ98" s="262"/>
      <c r="HR98" s="262"/>
      <c r="HS98" s="262"/>
      <c r="HT98" s="262"/>
      <c r="HU98" s="262"/>
      <c r="HV98" s="262"/>
      <c r="HW98" s="262"/>
      <c r="HX98" s="262"/>
      <c r="HY98" s="262"/>
      <c r="HZ98" s="262"/>
      <c r="IA98" s="262"/>
      <c r="IB98" s="262"/>
      <c r="IC98" s="262"/>
      <c r="ID98" s="262"/>
      <c r="IE98" s="262"/>
      <c r="IF98" s="262"/>
      <c r="IG98" s="262"/>
      <c r="IH98" s="262"/>
      <c r="II98" s="262"/>
      <c r="IJ98" s="262"/>
      <c r="IK98" s="262"/>
      <c r="IL98" s="262"/>
      <c r="IM98" s="262"/>
      <c r="IN98" s="262"/>
      <c r="IO98" s="262"/>
      <c r="IP98" s="262"/>
      <c r="IQ98" s="262"/>
      <c r="IR98" s="262"/>
      <c r="IS98" s="262"/>
      <c r="IT98" s="262"/>
      <c r="IU98" s="262"/>
      <c r="IV98" s="262"/>
      <c r="IW98" s="262"/>
    </row>
    <row r="99" customFormat="false" ht="14.1" hidden="true" customHeight="true" outlineLevel="0" collapsed="false">
      <c r="A99" s="263"/>
      <c r="B99" s="264"/>
      <c r="C99" s="262"/>
      <c r="D99" s="264"/>
      <c r="E99" s="262"/>
      <c r="F99" s="264"/>
      <c r="G99" s="262"/>
      <c r="H99" s="264"/>
      <c r="I99" s="262"/>
      <c r="K99" s="262"/>
      <c r="M99" s="262"/>
      <c r="O99" s="262"/>
      <c r="Q99" s="264"/>
      <c r="S99" s="262"/>
      <c r="U99" s="262"/>
      <c r="W99" s="262"/>
      <c r="Y99" s="262"/>
      <c r="AA99" s="262"/>
      <c r="AC99" s="262"/>
      <c r="AE99" s="262"/>
      <c r="AG99" s="262"/>
      <c r="AI99" s="262"/>
      <c r="AJ99" s="264"/>
      <c r="AK99" s="262"/>
      <c r="AL99" s="264"/>
      <c r="AM99" s="262"/>
      <c r="AN99" s="262"/>
      <c r="AO99" s="263"/>
      <c r="AP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2"/>
      <c r="BF99" s="262"/>
      <c r="BG99" s="262"/>
      <c r="BH99" s="262"/>
      <c r="BI99" s="262"/>
      <c r="BJ99" s="262"/>
      <c r="BK99" s="262"/>
      <c r="BL99" s="262"/>
      <c r="BM99" s="262"/>
      <c r="BN99" s="262"/>
      <c r="BO99" s="262"/>
      <c r="BP99" s="262"/>
      <c r="BQ99" s="262"/>
      <c r="BR99" s="262"/>
      <c r="BS99" s="262"/>
      <c r="BT99" s="262"/>
      <c r="BU99" s="262"/>
      <c r="BV99" s="262"/>
      <c r="BW99" s="262"/>
      <c r="BX99" s="262"/>
      <c r="BY99" s="262"/>
      <c r="BZ99" s="262"/>
      <c r="CA99" s="262"/>
      <c r="CB99" s="262"/>
      <c r="CC99" s="262"/>
      <c r="CD99" s="262"/>
      <c r="CE99" s="262"/>
      <c r="CF99" s="262"/>
      <c r="CG99" s="262"/>
      <c r="CH99" s="262"/>
      <c r="CI99" s="262"/>
      <c r="CJ99" s="262"/>
      <c r="CK99" s="262"/>
      <c r="CL99" s="262"/>
      <c r="CM99" s="262"/>
      <c r="CN99" s="262"/>
      <c r="CO99" s="262"/>
      <c r="CP99" s="262"/>
      <c r="CQ99" s="262"/>
      <c r="CR99" s="262"/>
      <c r="CS99" s="262"/>
      <c r="CT99" s="262"/>
      <c r="CU99" s="262"/>
      <c r="CV99" s="262"/>
      <c r="CW99" s="262"/>
      <c r="CX99" s="262"/>
      <c r="CY99" s="262"/>
      <c r="CZ99" s="262"/>
      <c r="DA99" s="262"/>
      <c r="DB99" s="262"/>
      <c r="DC99" s="262"/>
      <c r="DD99" s="262"/>
      <c r="DE99" s="262"/>
      <c r="DF99" s="262"/>
      <c r="DG99" s="262"/>
      <c r="DH99" s="262"/>
      <c r="DI99" s="262"/>
      <c r="DJ99" s="262"/>
      <c r="DK99" s="262"/>
      <c r="DL99" s="262"/>
      <c r="DM99" s="262"/>
      <c r="DN99" s="262"/>
      <c r="DO99" s="262"/>
      <c r="DP99" s="262"/>
      <c r="DQ99" s="262"/>
      <c r="DR99" s="262"/>
      <c r="DS99" s="262"/>
      <c r="DT99" s="262"/>
      <c r="DU99" s="262"/>
      <c r="DV99" s="262"/>
      <c r="DW99" s="262"/>
      <c r="DX99" s="262"/>
      <c r="DY99" s="262"/>
      <c r="DZ99" s="262"/>
      <c r="EA99" s="262"/>
      <c r="EB99" s="262"/>
      <c r="EC99" s="262"/>
      <c r="ED99" s="262"/>
      <c r="EE99" s="262"/>
      <c r="EF99" s="262"/>
      <c r="EG99" s="262"/>
      <c r="EH99" s="262"/>
      <c r="EI99" s="262"/>
      <c r="EJ99" s="262"/>
      <c r="EK99" s="262"/>
      <c r="EL99" s="262"/>
      <c r="EM99" s="262"/>
      <c r="EN99" s="262"/>
      <c r="EO99" s="262"/>
      <c r="EP99" s="262"/>
      <c r="EQ99" s="262"/>
      <c r="ER99" s="262"/>
      <c r="ES99" s="262"/>
      <c r="ET99" s="262"/>
      <c r="EU99" s="262"/>
      <c r="EV99" s="262"/>
      <c r="EW99" s="262"/>
      <c r="EX99" s="262"/>
      <c r="EY99" s="262"/>
      <c r="EZ99" s="262"/>
      <c r="FA99" s="262"/>
      <c r="FB99" s="262"/>
      <c r="FC99" s="262"/>
      <c r="FD99" s="262"/>
      <c r="FE99" s="262"/>
      <c r="FF99" s="262"/>
      <c r="FG99" s="262"/>
      <c r="FH99" s="262"/>
      <c r="FI99" s="262"/>
      <c r="FJ99" s="262"/>
      <c r="FK99" s="262"/>
      <c r="FL99" s="262"/>
      <c r="FM99" s="262"/>
      <c r="FN99" s="262"/>
      <c r="FO99" s="262"/>
      <c r="FP99" s="262"/>
      <c r="FQ99" s="262"/>
      <c r="FR99" s="262"/>
      <c r="FS99" s="262"/>
      <c r="FT99" s="262"/>
      <c r="FU99" s="262"/>
      <c r="FV99" s="262"/>
      <c r="FW99" s="262"/>
      <c r="FX99" s="262"/>
      <c r="FY99" s="262"/>
      <c r="FZ99" s="262"/>
      <c r="GA99" s="262"/>
      <c r="GB99" s="262"/>
      <c r="GC99" s="262"/>
      <c r="GD99" s="262"/>
      <c r="GE99" s="262"/>
      <c r="GF99" s="262"/>
      <c r="GG99" s="262"/>
      <c r="GH99" s="262"/>
      <c r="GI99" s="262"/>
      <c r="GJ99" s="262"/>
      <c r="GK99" s="262"/>
      <c r="GL99" s="262"/>
      <c r="GM99" s="262"/>
      <c r="GN99" s="262"/>
      <c r="GO99" s="262"/>
      <c r="GP99" s="262"/>
      <c r="GQ99" s="262"/>
      <c r="GR99" s="262"/>
      <c r="GS99" s="262"/>
      <c r="GT99" s="262"/>
      <c r="GU99" s="262"/>
      <c r="GV99" s="262"/>
      <c r="GW99" s="262"/>
      <c r="GX99" s="262"/>
      <c r="GY99" s="262"/>
      <c r="GZ99" s="262"/>
      <c r="HA99" s="262"/>
      <c r="HB99" s="262"/>
      <c r="HC99" s="262"/>
      <c r="HD99" s="262"/>
      <c r="HE99" s="262"/>
      <c r="HF99" s="262"/>
      <c r="HG99" s="262"/>
      <c r="HH99" s="262"/>
      <c r="HI99" s="262"/>
      <c r="HJ99" s="262"/>
      <c r="HK99" s="262"/>
      <c r="HL99" s="262"/>
      <c r="HM99" s="262"/>
      <c r="HN99" s="262"/>
      <c r="HO99" s="262"/>
      <c r="HP99" s="262"/>
      <c r="HQ99" s="262"/>
      <c r="HR99" s="262"/>
      <c r="HS99" s="262"/>
      <c r="HT99" s="262"/>
      <c r="HU99" s="262"/>
      <c r="HV99" s="262"/>
      <c r="HW99" s="262"/>
      <c r="HX99" s="262"/>
      <c r="HY99" s="262"/>
      <c r="HZ99" s="262"/>
      <c r="IA99" s="262"/>
      <c r="IB99" s="262"/>
      <c r="IC99" s="262"/>
      <c r="ID99" s="262"/>
      <c r="IE99" s="262"/>
      <c r="IF99" s="262"/>
      <c r="IG99" s="262"/>
      <c r="IH99" s="262"/>
      <c r="II99" s="262"/>
      <c r="IJ99" s="262"/>
      <c r="IK99" s="262"/>
      <c r="IL99" s="262"/>
      <c r="IM99" s="262"/>
      <c r="IN99" s="262"/>
      <c r="IO99" s="262"/>
      <c r="IP99" s="262"/>
      <c r="IQ99" s="262"/>
      <c r="IR99" s="262"/>
      <c r="IS99" s="262"/>
      <c r="IT99" s="262"/>
      <c r="IU99" s="262"/>
      <c r="IV99" s="262"/>
      <c r="IW99" s="262"/>
    </row>
    <row r="100" customFormat="false" ht="14.1" hidden="true" customHeight="true" outlineLevel="0" collapsed="false">
      <c r="A100" s="263"/>
      <c r="B100" s="264"/>
      <c r="C100" s="262"/>
      <c r="D100" s="264"/>
      <c r="E100" s="262"/>
      <c r="F100" s="264"/>
      <c r="G100" s="262"/>
      <c r="H100" s="264"/>
      <c r="I100" s="262"/>
      <c r="K100" s="262"/>
      <c r="M100" s="262"/>
      <c r="O100" s="262"/>
      <c r="Q100" s="264"/>
      <c r="S100" s="262"/>
      <c r="U100" s="262"/>
      <c r="W100" s="262"/>
      <c r="Y100" s="262"/>
      <c r="AA100" s="262"/>
      <c r="AC100" s="262"/>
      <c r="AE100" s="262"/>
      <c r="AG100" s="262"/>
      <c r="AI100" s="262"/>
      <c r="AJ100" s="264"/>
      <c r="AK100" s="262"/>
      <c r="AL100" s="264"/>
      <c r="AM100" s="262"/>
      <c r="AN100" s="262"/>
      <c r="AO100" s="262"/>
      <c r="AP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2"/>
      <c r="EG100" s="262"/>
      <c r="EH100" s="262"/>
      <c r="EI100" s="262"/>
      <c r="EJ100" s="262"/>
      <c r="EK100" s="262"/>
      <c r="EL100" s="262"/>
      <c r="EM100" s="262"/>
      <c r="EN100" s="262"/>
      <c r="EO100" s="262"/>
      <c r="EP100" s="262"/>
      <c r="EQ100" s="262"/>
      <c r="ER100" s="262"/>
      <c r="ES100" s="262"/>
      <c r="ET100" s="262"/>
      <c r="EU100" s="262"/>
      <c r="EV100" s="262"/>
      <c r="EW100" s="262"/>
      <c r="EX100" s="262"/>
      <c r="EY100" s="262"/>
      <c r="EZ100" s="262"/>
      <c r="FA100" s="262"/>
      <c r="FB100" s="262"/>
      <c r="FC100" s="262"/>
      <c r="FD100" s="262"/>
      <c r="FE100" s="262"/>
      <c r="FF100" s="262"/>
      <c r="FG100" s="262"/>
      <c r="FH100" s="262"/>
      <c r="FI100" s="262"/>
      <c r="FJ100" s="262"/>
      <c r="FK100" s="262"/>
      <c r="FL100" s="262"/>
      <c r="FM100" s="262"/>
      <c r="FN100" s="262"/>
      <c r="FO100" s="262"/>
      <c r="FP100" s="262"/>
      <c r="FQ100" s="262"/>
      <c r="FR100" s="262"/>
      <c r="FS100" s="262"/>
      <c r="FT100" s="262"/>
      <c r="FU100" s="262"/>
      <c r="FV100" s="262"/>
      <c r="FW100" s="262"/>
      <c r="FX100" s="262"/>
      <c r="FY100" s="262"/>
      <c r="FZ100" s="262"/>
      <c r="GA100" s="262"/>
      <c r="GB100" s="262"/>
      <c r="GC100" s="262"/>
      <c r="GD100" s="262"/>
      <c r="GE100" s="262"/>
      <c r="GF100" s="262"/>
      <c r="GG100" s="262"/>
      <c r="GH100" s="262"/>
      <c r="GI100" s="262"/>
      <c r="GJ100" s="262"/>
      <c r="GK100" s="262"/>
      <c r="GL100" s="262"/>
      <c r="GM100" s="262"/>
      <c r="GN100" s="262"/>
      <c r="GO100" s="262"/>
      <c r="GP100" s="262"/>
      <c r="GQ100" s="262"/>
      <c r="GR100" s="262"/>
      <c r="GS100" s="262"/>
      <c r="GT100" s="262"/>
      <c r="GU100" s="262"/>
      <c r="GV100" s="262"/>
      <c r="GW100" s="262"/>
      <c r="GX100" s="262"/>
      <c r="GY100" s="262"/>
      <c r="GZ100" s="262"/>
      <c r="HA100" s="262"/>
      <c r="HB100" s="262"/>
      <c r="HC100" s="262"/>
      <c r="HD100" s="262"/>
      <c r="HE100" s="262"/>
      <c r="HF100" s="262"/>
      <c r="HG100" s="262"/>
      <c r="HH100" s="262"/>
      <c r="HI100" s="262"/>
      <c r="HJ100" s="262"/>
      <c r="HK100" s="262"/>
      <c r="HL100" s="262"/>
      <c r="HM100" s="262"/>
      <c r="HN100" s="262"/>
      <c r="HO100" s="262"/>
      <c r="HP100" s="262"/>
      <c r="HQ100" s="262"/>
      <c r="HR100" s="262"/>
      <c r="HS100" s="262"/>
      <c r="HT100" s="262"/>
      <c r="HU100" s="262"/>
      <c r="HV100" s="262"/>
      <c r="HW100" s="262"/>
      <c r="HX100" s="262"/>
      <c r="HY100" s="262"/>
      <c r="HZ100" s="262"/>
      <c r="IA100" s="262"/>
      <c r="IB100" s="262"/>
      <c r="IC100" s="262"/>
      <c r="ID100" s="262"/>
      <c r="IE100" s="262"/>
      <c r="IF100" s="262"/>
      <c r="IG100" s="262"/>
      <c r="IH100" s="262"/>
      <c r="II100" s="262"/>
      <c r="IJ100" s="262"/>
      <c r="IK100" s="262"/>
      <c r="IL100" s="262"/>
      <c r="IM100" s="262"/>
      <c r="IN100" s="262"/>
      <c r="IO100" s="262"/>
      <c r="IP100" s="262"/>
      <c r="IQ100" s="262"/>
      <c r="IR100" s="262"/>
      <c r="IS100" s="262"/>
      <c r="IT100" s="262"/>
      <c r="IU100" s="262"/>
      <c r="IV100" s="262"/>
      <c r="IW100" s="262"/>
    </row>
    <row r="101" customFormat="false" ht="14.1" hidden="true" customHeight="true" outlineLevel="0" collapsed="false">
      <c r="A101" s="263"/>
      <c r="B101" s="264"/>
      <c r="C101" s="262"/>
      <c r="D101" s="264"/>
      <c r="E101" s="262"/>
      <c r="F101" s="264"/>
      <c r="G101" s="262"/>
      <c r="H101" s="264"/>
      <c r="I101" s="262"/>
      <c r="K101" s="262"/>
      <c r="M101" s="262"/>
      <c r="O101" s="262"/>
      <c r="Q101" s="264"/>
      <c r="S101" s="262"/>
      <c r="U101" s="262"/>
      <c r="W101" s="184"/>
      <c r="Y101" s="262"/>
      <c r="AA101" s="262"/>
      <c r="AC101" s="262"/>
      <c r="AE101" s="262"/>
      <c r="AG101" s="262"/>
      <c r="AI101" s="262"/>
      <c r="AJ101" s="264"/>
      <c r="AK101" s="262"/>
      <c r="AL101" s="264"/>
      <c r="AM101" s="262"/>
      <c r="AN101" s="262"/>
      <c r="AO101" s="262"/>
      <c r="AP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2"/>
      <c r="BF101" s="262"/>
      <c r="BG101" s="262"/>
      <c r="BH101" s="262"/>
      <c r="BI101" s="262"/>
      <c r="BJ101" s="262"/>
      <c r="BK101" s="262"/>
      <c r="BL101" s="262"/>
      <c r="BM101" s="262"/>
      <c r="BN101" s="262"/>
      <c r="BO101" s="262"/>
      <c r="BP101" s="262"/>
      <c r="BQ101" s="262"/>
      <c r="BR101" s="262"/>
      <c r="BS101" s="262"/>
      <c r="BT101" s="262"/>
      <c r="BU101" s="262"/>
      <c r="BV101" s="262"/>
      <c r="BW101" s="262"/>
      <c r="BX101" s="262"/>
      <c r="BY101" s="262"/>
      <c r="BZ101" s="262"/>
      <c r="CA101" s="262"/>
      <c r="CB101" s="262"/>
      <c r="CC101" s="262"/>
      <c r="CD101" s="262"/>
      <c r="CE101" s="262"/>
      <c r="CF101" s="262"/>
      <c r="CG101" s="262"/>
      <c r="CH101" s="262"/>
      <c r="CI101" s="262"/>
      <c r="CJ101" s="262"/>
      <c r="CK101" s="262"/>
      <c r="CL101" s="262"/>
      <c r="CM101" s="262"/>
      <c r="CN101" s="262"/>
      <c r="CO101" s="262"/>
      <c r="CP101" s="262"/>
      <c r="CQ101" s="262"/>
      <c r="CR101" s="262"/>
      <c r="CS101" s="262"/>
      <c r="CT101" s="262"/>
      <c r="CU101" s="262"/>
      <c r="CV101" s="262"/>
      <c r="CW101" s="262"/>
      <c r="CX101" s="262"/>
      <c r="CY101" s="262"/>
      <c r="CZ101" s="262"/>
      <c r="DA101" s="262"/>
      <c r="DB101" s="262"/>
      <c r="DC101" s="262"/>
      <c r="DD101" s="262"/>
      <c r="DE101" s="262"/>
      <c r="DF101" s="262"/>
      <c r="DG101" s="262"/>
      <c r="DH101" s="262"/>
      <c r="DI101" s="262"/>
      <c r="DJ101" s="262"/>
      <c r="DK101" s="262"/>
      <c r="DL101" s="262"/>
      <c r="DM101" s="262"/>
      <c r="DN101" s="262"/>
      <c r="DO101" s="262"/>
      <c r="DP101" s="262"/>
      <c r="DQ101" s="262"/>
      <c r="DR101" s="262"/>
      <c r="DS101" s="262"/>
      <c r="DT101" s="262"/>
      <c r="DU101" s="262"/>
      <c r="DV101" s="262"/>
      <c r="DW101" s="262"/>
      <c r="DX101" s="262"/>
      <c r="DY101" s="262"/>
      <c r="DZ101" s="262"/>
      <c r="EA101" s="262"/>
      <c r="EB101" s="262"/>
      <c r="EC101" s="262"/>
      <c r="ED101" s="262"/>
      <c r="EE101" s="262"/>
      <c r="EF101" s="262"/>
      <c r="EG101" s="262"/>
      <c r="EH101" s="262"/>
      <c r="EI101" s="262"/>
      <c r="EJ101" s="262"/>
      <c r="EK101" s="262"/>
      <c r="EL101" s="262"/>
      <c r="EM101" s="262"/>
      <c r="EN101" s="262"/>
      <c r="EO101" s="262"/>
      <c r="EP101" s="262"/>
      <c r="EQ101" s="262"/>
      <c r="ER101" s="262"/>
      <c r="ES101" s="262"/>
      <c r="ET101" s="262"/>
      <c r="EU101" s="262"/>
      <c r="EV101" s="262"/>
      <c r="EW101" s="262"/>
      <c r="EX101" s="262"/>
      <c r="EY101" s="262"/>
      <c r="EZ101" s="262"/>
      <c r="FA101" s="262"/>
      <c r="FB101" s="262"/>
      <c r="FC101" s="262"/>
      <c r="FD101" s="262"/>
      <c r="FE101" s="262"/>
      <c r="FF101" s="262"/>
      <c r="FG101" s="262"/>
      <c r="FH101" s="262"/>
      <c r="FI101" s="262"/>
      <c r="FJ101" s="262"/>
      <c r="FK101" s="262"/>
      <c r="FL101" s="262"/>
      <c r="FM101" s="262"/>
      <c r="FN101" s="262"/>
      <c r="FO101" s="262"/>
      <c r="FP101" s="262"/>
      <c r="FQ101" s="262"/>
      <c r="FR101" s="262"/>
      <c r="FS101" s="262"/>
      <c r="FT101" s="262"/>
      <c r="FU101" s="262"/>
      <c r="FV101" s="262"/>
      <c r="FW101" s="262"/>
      <c r="FX101" s="262"/>
      <c r="FY101" s="262"/>
      <c r="FZ101" s="262"/>
      <c r="GA101" s="262"/>
      <c r="GB101" s="262"/>
      <c r="GC101" s="262"/>
      <c r="GD101" s="262"/>
      <c r="GE101" s="262"/>
      <c r="GF101" s="262"/>
      <c r="GG101" s="262"/>
      <c r="GH101" s="262"/>
      <c r="GI101" s="262"/>
      <c r="GJ101" s="262"/>
      <c r="GK101" s="262"/>
      <c r="GL101" s="262"/>
      <c r="GM101" s="262"/>
      <c r="GN101" s="262"/>
      <c r="GO101" s="262"/>
      <c r="GP101" s="262"/>
      <c r="GQ101" s="262"/>
      <c r="GR101" s="262"/>
      <c r="GS101" s="262"/>
      <c r="GT101" s="262"/>
      <c r="GU101" s="262"/>
      <c r="GV101" s="262"/>
      <c r="GW101" s="262"/>
      <c r="GX101" s="262"/>
      <c r="GY101" s="262"/>
      <c r="GZ101" s="262"/>
      <c r="HA101" s="262"/>
      <c r="HB101" s="262"/>
      <c r="HC101" s="262"/>
      <c r="HD101" s="262"/>
      <c r="HE101" s="262"/>
      <c r="HF101" s="262"/>
      <c r="HG101" s="262"/>
      <c r="HH101" s="262"/>
      <c r="HI101" s="262"/>
      <c r="HJ101" s="262"/>
      <c r="HK101" s="262"/>
      <c r="HL101" s="262"/>
      <c r="HM101" s="262"/>
      <c r="HN101" s="262"/>
      <c r="HO101" s="262"/>
      <c r="HP101" s="262"/>
      <c r="HQ101" s="262"/>
      <c r="HR101" s="262"/>
      <c r="HS101" s="262"/>
      <c r="HT101" s="262"/>
      <c r="HU101" s="262"/>
      <c r="HV101" s="262"/>
      <c r="HW101" s="262"/>
      <c r="HX101" s="262"/>
      <c r="HY101" s="262"/>
      <c r="HZ101" s="262"/>
      <c r="IA101" s="262"/>
      <c r="IB101" s="262"/>
      <c r="IC101" s="262"/>
      <c r="ID101" s="262"/>
      <c r="IE101" s="262"/>
      <c r="IF101" s="262"/>
      <c r="IG101" s="262"/>
      <c r="IH101" s="262"/>
      <c r="II101" s="262"/>
      <c r="IJ101" s="262"/>
      <c r="IK101" s="262"/>
      <c r="IL101" s="262"/>
      <c r="IM101" s="262"/>
      <c r="IN101" s="262"/>
      <c r="IO101" s="262"/>
      <c r="IP101" s="262"/>
      <c r="IQ101" s="262"/>
      <c r="IR101" s="262"/>
      <c r="IS101" s="262"/>
      <c r="IT101" s="262"/>
      <c r="IU101" s="262"/>
      <c r="IV101" s="262"/>
      <c r="IW101" s="262"/>
    </row>
    <row r="102" customFormat="false" ht="14.1" hidden="false" customHeight="true" outlineLevel="0" collapsed="false">
      <c r="A102" s="155"/>
      <c r="B102" s="264"/>
      <c r="C102" s="265"/>
      <c r="D102" s="147"/>
      <c r="E102" s="265"/>
      <c r="F102" s="266"/>
      <c r="G102" s="265"/>
      <c r="H102" s="266"/>
      <c r="I102" s="265"/>
      <c r="K102" s="265"/>
      <c r="M102" s="265"/>
      <c r="O102" s="265"/>
      <c r="Q102" s="147"/>
      <c r="S102" s="265"/>
      <c r="U102" s="267"/>
      <c r="W102" s="184"/>
      <c r="Y102" s="267"/>
      <c r="AA102" s="182"/>
      <c r="AC102" s="182"/>
      <c r="AE102" s="182"/>
      <c r="AG102" s="268"/>
      <c r="AI102" s="268"/>
      <c r="AJ102" s="147"/>
      <c r="AK102" s="268"/>
      <c r="AL102" s="147"/>
      <c r="AM102" s="268"/>
      <c r="AO102" s="178"/>
      <c r="BD102" s="145"/>
      <c r="BE102" s="145"/>
      <c r="BF102" s="145"/>
      <c r="BG102" s="145"/>
      <c r="BH102" s="145"/>
    </row>
    <row r="103" customFormat="false" ht="14.1" hidden="false" customHeight="true" outlineLevel="0" collapsed="false">
      <c r="A103" s="262" t="s">
        <v>87</v>
      </c>
      <c r="B103" s="264"/>
      <c r="C103" s="182"/>
      <c r="D103" s="143"/>
      <c r="E103" s="182"/>
      <c r="F103" s="144"/>
      <c r="G103" s="182"/>
      <c r="H103" s="144"/>
      <c r="I103" s="182"/>
      <c r="K103" s="182"/>
      <c r="M103" s="182"/>
      <c r="O103" s="182"/>
      <c r="Q103" s="143"/>
      <c r="S103" s="182"/>
      <c r="U103" s="170"/>
      <c r="W103" s="184"/>
      <c r="Y103" s="170"/>
      <c r="AA103" s="182"/>
      <c r="AC103" s="182"/>
      <c r="AE103" s="182"/>
      <c r="AG103" s="268"/>
      <c r="AI103" s="268"/>
      <c r="AJ103" s="147"/>
      <c r="AK103" s="268"/>
      <c r="AL103" s="147"/>
      <c r="AM103" s="268"/>
      <c r="AO103" s="178"/>
      <c r="BD103" s="145"/>
      <c r="BE103" s="145"/>
      <c r="BF103" s="145"/>
      <c r="BG103" s="145"/>
      <c r="BH103" s="145"/>
    </row>
    <row r="104" customFormat="false" ht="14.1" hidden="false" customHeight="true" outlineLevel="0" collapsed="false">
      <c r="A104" s="262" t="s">
        <v>88</v>
      </c>
      <c r="B104" s="262"/>
      <c r="C104" s="269" t="n">
        <v>6493</v>
      </c>
      <c r="D104" s="270"/>
      <c r="E104" s="271" t="s">
        <v>88</v>
      </c>
      <c r="F104" s="272"/>
      <c r="G104" s="271" t="n">
        <v>6493</v>
      </c>
      <c r="H104" s="272"/>
      <c r="I104" s="271" t="n">
        <v>6493</v>
      </c>
      <c r="K104" s="271"/>
      <c r="M104" s="271"/>
      <c r="O104" s="271"/>
      <c r="Q104" s="270"/>
      <c r="S104" s="271"/>
      <c r="U104" s="273"/>
      <c r="W104" s="184"/>
      <c r="Y104" s="273"/>
      <c r="AA104" s="182"/>
      <c r="AC104" s="182"/>
      <c r="AE104" s="182"/>
      <c r="AG104" s="268"/>
      <c r="AI104" s="268"/>
      <c r="AJ104" s="147"/>
      <c r="AK104" s="268"/>
      <c r="AL104" s="147"/>
      <c r="AM104" s="268"/>
      <c r="BD104" s="145"/>
      <c r="BE104" s="145"/>
      <c r="BF104" s="145"/>
      <c r="BG104" s="145"/>
      <c r="BH104" s="145"/>
    </row>
    <row r="105" customFormat="false" ht="14.1" hidden="false" customHeight="true" outlineLevel="0" collapsed="false">
      <c r="A105" s="262" t="s">
        <v>89</v>
      </c>
      <c r="B105" s="262"/>
      <c r="C105" s="269" t="n">
        <v>1658</v>
      </c>
      <c r="D105" s="270"/>
      <c r="E105" s="271" t="s">
        <v>89</v>
      </c>
      <c r="F105" s="272"/>
      <c r="G105" s="271" t="n">
        <v>1658</v>
      </c>
      <c r="H105" s="272"/>
      <c r="I105" s="271" t="n">
        <v>1658</v>
      </c>
      <c r="K105" s="271"/>
      <c r="M105" s="271"/>
      <c r="O105" s="271"/>
      <c r="Q105" s="270"/>
      <c r="S105" s="271"/>
      <c r="U105" s="273"/>
      <c r="W105" s="273"/>
      <c r="Y105" s="273"/>
      <c r="AA105" s="182"/>
      <c r="AC105" s="182"/>
      <c r="AE105" s="182"/>
      <c r="AJ105" s="147"/>
      <c r="AK105" s="268"/>
      <c r="AL105" s="147"/>
      <c r="AM105" s="268"/>
      <c r="BD105" s="145"/>
      <c r="BE105" s="145"/>
      <c r="BF105" s="145"/>
      <c r="BG105" s="145"/>
      <c r="BH105" s="145"/>
    </row>
    <row r="106" customFormat="false" ht="14.1" hidden="false" customHeight="true" outlineLevel="0" collapsed="false">
      <c r="A106" s="262"/>
      <c r="B106" s="262"/>
      <c r="C106" s="269" t="n">
        <v>3817</v>
      </c>
      <c r="D106" s="270"/>
      <c r="E106" s="271" t="s">
        <v>87</v>
      </c>
      <c r="F106" s="272"/>
      <c r="G106" s="271" t="n">
        <v>3817</v>
      </c>
      <c r="H106" s="272"/>
      <c r="I106" s="271" t="n">
        <v>3817</v>
      </c>
      <c r="K106" s="271"/>
      <c r="M106" s="271"/>
      <c r="O106" s="271"/>
      <c r="Q106" s="270"/>
      <c r="S106" s="271"/>
      <c r="U106" s="271"/>
      <c r="W106" s="271"/>
      <c r="Y106" s="271"/>
      <c r="AA106" s="182"/>
      <c r="AC106" s="182"/>
      <c r="AE106" s="182"/>
      <c r="AJ106" s="147"/>
      <c r="AK106" s="268"/>
      <c r="BD106" s="145"/>
      <c r="BE106" s="145"/>
      <c r="BF106" s="145"/>
      <c r="BG106" s="145"/>
      <c r="BH106" s="145"/>
    </row>
    <row r="107" customFormat="false" ht="14.1" hidden="false" customHeight="true" outlineLevel="0" collapsed="false">
      <c r="A107" s="262" t="s">
        <v>90</v>
      </c>
      <c r="B107" s="262"/>
      <c r="C107" s="269" t="n">
        <v>-24</v>
      </c>
      <c r="D107" s="270"/>
      <c r="E107" s="271" t="s">
        <v>90</v>
      </c>
      <c r="F107" s="272"/>
      <c r="G107" s="271" t="n">
        <v>-24</v>
      </c>
      <c r="H107" s="272"/>
      <c r="I107" s="271" t="n">
        <v>-24</v>
      </c>
      <c r="K107" s="271"/>
      <c r="M107" s="271"/>
      <c r="O107" s="271"/>
      <c r="Q107" s="270"/>
      <c r="S107" s="271"/>
      <c r="U107" s="271"/>
      <c r="W107" s="271"/>
      <c r="Y107" s="271"/>
      <c r="AA107" s="182"/>
      <c r="AC107" s="182"/>
      <c r="AE107" s="182"/>
      <c r="AJ107" s="147"/>
      <c r="AK107" s="268"/>
      <c r="BD107" s="145"/>
      <c r="BE107" s="145"/>
      <c r="BF107" s="145"/>
      <c r="BG107" s="145"/>
      <c r="BH107" s="145"/>
    </row>
    <row r="108" customFormat="false" ht="14.1" hidden="false" customHeight="true" outlineLevel="0" collapsed="false">
      <c r="A108" s="262" t="s">
        <v>91</v>
      </c>
      <c r="B108" s="262"/>
      <c r="C108" s="269" t="n">
        <f aca="false">2597-402</f>
        <v>2195</v>
      </c>
      <c r="D108" s="270"/>
      <c r="E108" s="271" t="s">
        <v>91</v>
      </c>
      <c r="F108" s="272"/>
      <c r="G108" s="271" t="n">
        <v>2195</v>
      </c>
      <c r="H108" s="272"/>
      <c r="I108" s="271" t="n">
        <v>2195</v>
      </c>
      <c r="K108" s="271"/>
      <c r="M108" s="271"/>
      <c r="O108" s="271"/>
      <c r="Q108" s="270"/>
      <c r="S108" s="271"/>
      <c r="U108" s="271"/>
      <c r="W108" s="271"/>
      <c r="Y108" s="271"/>
      <c r="AA108" s="182"/>
      <c r="AC108" s="182"/>
      <c r="AE108" s="182"/>
      <c r="AJ108" s="147"/>
      <c r="AK108" s="268"/>
      <c r="BD108" s="145"/>
      <c r="BE108" s="145"/>
      <c r="BF108" s="145"/>
      <c r="BG108" s="145"/>
      <c r="BH108" s="145"/>
    </row>
    <row r="109" customFormat="false" ht="14.1" hidden="false" customHeight="true" outlineLevel="0" collapsed="false">
      <c r="A109" s="262" t="s">
        <v>92</v>
      </c>
      <c r="B109" s="262"/>
      <c r="C109" s="269" t="n">
        <v>1737</v>
      </c>
      <c r="D109" s="270"/>
      <c r="E109" s="271" t="s">
        <v>92</v>
      </c>
      <c r="F109" s="272"/>
      <c r="G109" s="271" t="n">
        <v>1737</v>
      </c>
      <c r="H109" s="272"/>
      <c r="I109" s="271" t="n">
        <v>1737</v>
      </c>
      <c r="K109" s="271"/>
      <c r="M109" s="271"/>
      <c r="O109" s="271"/>
      <c r="Q109" s="270"/>
      <c r="S109" s="271"/>
      <c r="U109" s="271"/>
      <c r="W109" s="271"/>
      <c r="Y109" s="271"/>
      <c r="AJ109" s="147"/>
      <c r="AK109" s="268"/>
      <c r="BD109" s="145"/>
      <c r="BE109" s="145"/>
      <c r="BF109" s="145"/>
      <c r="BG109" s="145"/>
      <c r="BH109" s="145"/>
    </row>
    <row r="110" customFormat="false" ht="14.1" hidden="false" customHeight="true" outlineLevel="0" collapsed="false">
      <c r="A110" s="262" t="s">
        <v>93</v>
      </c>
      <c r="B110" s="262"/>
      <c r="C110" s="269" t="n">
        <v>1162</v>
      </c>
      <c r="D110" s="274"/>
      <c r="E110" s="275" t="s">
        <v>93</v>
      </c>
      <c r="F110" s="276"/>
      <c r="G110" s="275" t="n">
        <v>1162</v>
      </c>
      <c r="H110" s="276"/>
      <c r="I110" s="275" t="n">
        <v>1162</v>
      </c>
      <c r="K110" s="275"/>
      <c r="M110" s="275"/>
      <c r="O110" s="275"/>
      <c r="Q110" s="274"/>
      <c r="S110" s="275"/>
      <c r="U110" s="275"/>
      <c r="W110" s="275"/>
      <c r="Y110" s="275"/>
      <c r="AJ110" s="147"/>
      <c r="AK110" s="268"/>
      <c r="BD110" s="145"/>
      <c r="BE110" s="145"/>
      <c r="BF110" s="145"/>
      <c r="BG110" s="145"/>
      <c r="BH110" s="145"/>
    </row>
    <row r="111" customFormat="false" ht="14.1" hidden="false" customHeight="true" outlineLevel="0" collapsed="false">
      <c r="A111" s="262" t="s">
        <v>94</v>
      </c>
      <c r="B111" s="262"/>
      <c r="C111" s="269" t="n">
        <v>1907</v>
      </c>
      <c r="D111" s="274"/>
      <c r="E111" s="275" t="s">
        <v>94</v>
      </c>
      <c r="F111" s="276"/>
      <c r="G111" s="275" t="n">
        <v>1907</v>
      </c>
      <c r="H111" s="276"/>
      <c r="I111" s="275" t="n">
        <v>1907</v>
      </c>
      <c r="K111" s="275"/>
      <c r="M111" s="275"/>
      <c r="O111" s="275"/>
      <c r="Q111" s="274"/>
      <c r="S111" s="275"/>
      <c r="U111" s="275"/>
      <c r="W111" s="275"/>
      <c r="Y111" s="275"/>
      <c r="AJ111" s="147"/>
      <c r="AK111" s="268"/>
      <c r="BD111" s="145"/>
      <c r="BE111" s="145"/>
      <c r="BF111" s="145"/>
      <c r="BG111" s="145"/>
      <c r="BH111" s="145"/>
    </row>
    <row r="112" customFormat="false" ht="14.1" hidden="false" customHeight="true" outlineLevel="0" collapsed="false">
      <c r="A112" s="262" t="s">
        <v>95</v>
      </c>
      <c r="B112" s="262"/>
      <c r="C112" s="269" t="n">
        <v>528</v>
      </c>
      <c r="D112" s="274"/>
      <c r="E112" s="275" t="s">
        <v>95</v>
      </c>
      <c r="F112" s="276"/>
      <c r="G112" s="275" t="n">
        <v>528</v>
      </c>
      <c r="H112" s="276"/>
      <c r="I112" s="275" t="n">
        <v>528</v>
      </c>
      <c r="K112" s="275"/>
      <c r="M112" s="275"/>
      <c r="O112" s="275"/>
      <c r="Q112" s="274"/>
      <c r="S112" s="275"/>
      <c r="U112" s="275"/>
      <c r="W112" s="275"/>
      <c r="Y112" s="275"/>
      <c r="AJ112" s="147"/>
      <c r="AK112" s="268"/>
      <c r="BD112" s="145"/>
      <c r="BE112" s="145"/>
      <c r="BF112" s="145"/>
      <c r="BG112" s="145"/>
      <c r="BH112" s="145"/>
    </row>
    <row r="113" customFormat="false" ht="14.1" hidden="false" customHeight="true" outlineLevel="0" collapsed="false">
      <c r="A113" s="262" t="s">
        <v>96</v>
      </c>
      <c r="B113" s="262"/>
      <c r="C113" s="269" t="n">
        <v>2662</v>
      </c>
      <c r="D113" s="274"/>
      <c r="E113" s="275" t="s">
        <v>96</v>
      </c>
      <c r="F113" s="276"/>
      <c r="G113" s="275" t="n">
        <v>2662</v>
      </c>
      <c r="H113" s="276"/>
      <c r="I113" s="275" t="n">
        <v>2662</v>
      </c>
      <c r="K113" s="275"/>
      <c r="M113" s="275"/>
      <c r="O113" s="275"/>
      <c r="Q113" s="274"/>
      <c r="S113" s="275"/>
      <c r="U113" s="275"/>
      <c r="W113" s="275"/>
      <c r="Y113" s="275"/>
      <c r="AJ113" s="147"/>
      <c r="AK113" s="268"/>
      <c r="AL113" s="147"/>
      <c r="AM113" s="268"/>
      <c r="BE113" s="145"/>
      <c r="BF113" s="57"/>
      <c r="BG113" s="277"/>
      <c r="BH113" s="277"/>
      <c r="BI113" s="18"/>
      <c r="BJ113" s="277"/>
      <c r="BK113" s="277"/>
    </row>
    <row r="114" customFormat="false" ht="14.1" hidden="false" customHeight="true" outlineLevel="0" collapsed="false">
      <c r="A114" s="262" t="s">
        <v>97</v>
      </c>
      <c r="B114" s="262"/>
      <c r="C114" s="269" t="n">
        <f aca="false">2713+15629</f>
        <v>18342</v>
      </c>
      <c r="D114" s="274"/>
      <c r="E114" s="275" t="s">
        <v>97</v>
      </c>
      <c r="F114" s="276"/>
      <c r="G114" s="275" t="n">
        <v>18342</v>
      </c>
      <c r="H114" s="276"/>
      <c r="I114" s="275" t="n">
        <v>18342</v>
      </c>
      <c r="K114" s="275"/>
      <c r="M114" s="275"/>
      <c r="O114" s="275"/>
      <c r="Q114" s="274"/>
      <c r="S114" s="275"/>
      <c r="U114" s="275"/>
      <c r="W114" s="275"/>
      <c r="Y114" s="275"/>
      <c r="AJ114" s="147"/>
      <c r="AK114" s="268"/>
      <c r="AL114" s="147"/>
      <c r="AM114" s="268"/>
      <c r="BC114" s="107"/>
      <c r="BD114" s="50"/>
      <c r="BE114" s="152"/>
      <c r="BF114" s="57"/>
      <c r="BG114" s="277"/>
      <c r="BH114" s="277"/>
      <c r="BI114" s="18"/>
      <c r="BJ114" s="277"/>
      <c r="BK114" s="277"/>
    </row>
    <row r="115" customFormat="false" ht="14.1" hidden="false" customHeight="true" outlineLevel="0" collapsed="false">
      <c r="A115" s="262" t="s">
        <v>98</v>
      </c>
      <c r="B115" s="262"/>
      <c r="C115" s="269" t="n">
        <v>6299</v>
      </c>
      <c r="D115" s="274"/>
      <c r="E115" s="275" t="s">
        <v>98</v>
      </c>
      <c r="F115" s="276"/>
      <c r="G115" s="275" t="n">
        <v>6299</v>
      </c>
      <c r="H115" s="276"/>
      <c r="I115" s="275" t="n">
        <v>6299</v>
      </c>
      <c r="K115" s="275"/>
      <c r="M115" s="275"/>
      <c r="O115" s="275"/>
      <c r="Q115" s="274"/>
      <c r="S115" s="275"/>
      <c r="U115" s="275"/>
      <c r="W115" s="275"/>
      <c r="Y115" s="275"/>
      <c r="AG115" s="268"/>
      <c r="AI115" s="268"/>
      <c r="AJ115" s="147"/>
      <c r="AK115" s="268"/>
      <c r="AL115" s="147"/>
      <c r="AM115" s="268"/>
      <c r="BC115" s="50"/>
      <c r="BD115" s="50"/>
      <c r="BE115" s="152"/>
      <c r="BF115" s="57"/>
      <c r="BG115" s="278"/>
      <c r="BH115" s="278"/>
      <c r="BI115" s="18"/>
      <c r="BJ115" s="278"/>
      <c r="BK115" s="278"/>
    </row>
    <row r="116" customFormat="false" ht="14.1" hidden="false" customHeight="true" outlineLevel="0" collapsed="false">
      <c r="A116" s="265" t="s">
        <v>99</v>
      </c>
      <c r="B116" s="264"/>
      <c r="C116" s="279" t="n">
        <v>7008</v>
      </c>
      <c r="D116" s="147"/>
      <c r="E116" s="265" t="s">
        <v>99</v>
      </c>
      <c r="F116" s="266"/>
      <c r="G116" s="265" t="n">
        <v>7008</v>
      </c>
      <c r="H116" s="266"/>
      <c r="I116" s="265" t="n">
        <v>7008</v>
      </c>
      <c r="K116" s="265"/>
      <c r="M116" s="265"/>
      <c r="O116" s="265"/>
      <c r="Q116" s="147"/>
      <c r="S116" s="265"/>
      <c r="U116" s="265"/>
      <c r="W116" s="265"/>
      <c r="Y116" s="265"/>
      <c r="AG116" s="268"/>
      <c r="AI116" s="268"/>
      <c r="AJ116" s="147"/>
      <c r="AK116" s="268"/>
      <c r="AL116" s="147"/>
      <c r="AM116" s="268"/>
      <c r="BC116" s="107"/>
      <c r="BD116" s="280"/>
      <c r="BE116" s="170"/>
      <c r="BF116" s="57"/>
      <c r="BG116" s="277"/>
      <c r="BH116" s="277"/>
      <c r="BI116" s="18"/>
      <c r="BJ116" s="277"/>
      <c r="BK116" s="277"/>
    </row>
    <row r="117" customFormat="false" ht="14.1" hidden="false" customHeight="true" outlineLevel="0" collapsed="false">
      <c r="A117" s="265" t="s">
        <v>100</v>
      </c>
      <c r="B117" s="264"/>
      <c r="C117" s="279" t="n">
        <v>2317</v>
      </c>
      <c r="D117" s="147"/>
      <c r="E117" s="265"/>
      <c r="F117" s="266"/>
      <c r="G117" s="265"/>
      <c r="H117" s="266"/>
      <c r="I117" s="265"/>
      <c r="K117" s="265"/>
      <c r="M117" s="265"/>
      <c r="O117" s="265"/>
      <c r="Q117" s="147"/>
      <c r="S117" s="265"/>
      <c r="U117" s="265"/>
      <c r="W117" s="265"/>
      <c r="Y117" s="265"/>
      <c r="AG117" s="268"/>
      <c r="AI117" s="268"/>
      <c r="AJ117" s="147"/>
      <c r="AK117" s="268"/>
      <c r="AL117" s="147"/>
      <c r="AM117" s="268"/>
      <c r="BC117" s="107"/>
      <c r="BD117" s="280"/>
      <c r="BE117" s="170"/>
      <c r="BF117" s="57"/>
      <c r="BG117" s="278"/>
      <c r="BH117" s="278"/>
      <c r="BI117" s="18"/>
      <c r="BJ117" s="278"/>
      <c r="BK117" s="278"/>
    </row>
    <row r="118" customFormat="false" ht="14.1" hidden="false" customHeight="true" outlineLevel="0" collapsed="false">
      <c r="A118" s="265" t="s">
        <v>101</v>
      </c>
      <c r="B118" s="264"/>
      <c r="C118" s="279" t="n">
        <v>2713</v>
      </c>
      <c r="D118" s="147"/>
      <c r="E118" s="265"/>
      <c r="F118" s="266"/>
      <c r="G118" s="265"/>
      <c r="H118" s="266"/>
      <c r="I118" s="265"/>
      <c r="K118" s="265"/>
      <c r="M118" s="265"/>
      <c r="O118" s="265"/>
      <c r="Q118" s="147"/>
      <c r="S118" s="265"/>
      <c r="U118" s="265"/>
      <c r="W118" s="265"/>
      <c r="Y118" s="265"/>
      <c r="AG118" s="268"/>
      <c r="AI118" s="268"/>
      <c r="AJ118" s="147"/>
      <c r="AK118" s="268"/>
      <c r="AL118" s="147"/>
      <c r="AM118" s="268"/>
      <c r="BC118" s="107"/>
      <c r="BD118" s="280"/>
      <c r="BE118" s="170"/>
      <c r="BF118" s="57"/>
      <c r="BG118" s="277"/>
      <c r="BH118" s="277"/>
      <c r="BI118" s="18"/>
      <c r="BJ118" s="277"/>
      <c r="BK118" s="277"/>
    </row>
    <row r="119" customFormat="false" ht="14.1" hidden="false" customHeight="true" outlineLevel="0" collapsed="false">
      <c r="A119" s="265" t="s">
        <v>102</v>
      </c>
      <c r="B119" s="264"/>
      <c r="C119" s="279" t="n">
        <v>-855</v>
      </c>
      <c r="D119" s="147"/>
      <c r="E119" s="265"/>
      <c r="F119" s="266"/>
      <c r="G119" s="265"/>
      <c r="H119" s="266"/>
      <c r="I119" s="265"/>
      <c r="K119" s="265"/>
      <c r="M119" s="265"/>
      <c r="O119" s="265"/>
      <c r="Q119" s="147"/>
      <c r="S119" s="265"/>
      <c r="U119" s="265"/>
      <c r="W119" s="265"/>
      <c r="Y119" s="265"/>
      <c r="AG119" s="268"/>
      <c r="AI119" s="268"/>
      <c r="AJ119" s="147"/>
      <c r="AK119" s="268"/>
      <c r="AL119" s="147"/>
      <c r="AM119" s="268"/>
      <c r="BC119" s="107"/>
      <c r="BD119" s="280"/>
      <c r="BE119" s="170"/>
      <c r="BF119" s="57"/>
      <c r="BG119" s="281"/>
      <c r="BH119" s="281"/>
      <c r="BI119" s="18"/>
      <c r="BJ119" s="281"/>
      <c r="BK119" s="281"/>
    </row>
    <row r="120" customFormat="false" ht="14.1" hidden="false" customHeight="true" outlineLevel="0" collapsed="false">
      <c r="A120" s="265" t="s">
        <v>103</v>
      </c>
      <c r="B120" s="264"/>
      <c r="C120" s="279" t="n">
        <v>6580</v>
      </c>
      <c r="D120" s="147"/>
      <c r="E120" s="265"/>
      <c r="F120" s="266"/>
      <c r="G120" s="265"/>
      <c r="H120" s="266"/>
      <c r="I120" s="265"/>
      <c r="K120" s="265"/>
      <c r="M120" s="265"/>
      <c r="O120" s="265"/>
      <c r="Q120" s="147"/>
      <c r="S120" s="265"/>
      <c r="U120" s="265"/>
      <c r="W120" s="265"/>
      <c r="Y120" s="265"/>
      <c r="AG120" s="268"/>
      <c r="AI120" s="268"/>
      <c r="AJ120" s="147"/>
      <c r="AK120" s="268"/>
      <c r="AL120" s="147"/>
      <c r="AM120" s="268"/>
      <c r="BC120" s="107"/>
      <c r="BD120" s="280"/>
      <c r="BE120" s="170"/>
      <c r="BF120" s="57"/>
      <c r="BG120" s="277"/>
      <c r="BH120" s="277"/>
      <c r="BI120" s="18"/>
      <c r="BJ120" s="277"/>
      <c r="BK120" s="277"/>
    </row>
    <row r="121" customFormat="false" ht="14.1" hidden="false" customHeight="true" outlineLevel="0" collapsed="false">
      <c r="A121" s="265" t="s">
        <v>104</v>
      </c>
      <c r="B121" s="264"/>
      <c r="C121" s="279" t="n">
        <v>20191</v>
      </c>
      <c r="D121" s="147"/>
      <c r="E121" s="265"/>
      <c r="F121" s="266"/>
      <c r="G121" s="265"/>
      <c r="H121" s="266"/>
      <c r="I121" s="265"/>
      <c r="K121" s="265"/>
      <c r="M121" s="265"/>
      <c r="O121" s="265"/>
      <c r="Q121" s="147"/>
      <c r="S121" s="265"/>
      <c r="U121" s="265"/>
      <c r="W121" s="265"/>
      <c r="Y121" s="265"/>
      <c r="AG121" s="268"/>
      <c r="AI121" s="268"/>
      <c r="AJ121" s="147"/>
      <c r="AK121" s="268"/>
      <c r="AL121" s="147"/>
      <c r="AM121" s="268"/>
      <c r="BC121" s="107"/>
      <c r="BD121" s="280"/>
      <c r="BE121" s="170"/>
      <c r="BF121" s="57"/>
      <c r="BG121" s="277"/>
      <c r="BH121" s="277"/>
      <c r="BI121" s="18"/>
      <c r="BJ121" s="277"/>
      <c r="BK121" s="277"/>
    </row>
    <row r="122" customFormat="false" ht="14.1" hidden="false" customHeight="true" outlineLevel="0" collapsed="false">
      <c r="A122" s="265" t="s">
        <v>105</v>
      </c>
      <c r="B122" s="264"/>
      <c r="C122" s="279" t="n">
        <v>27324</v>
      </c>
      <c r="D122" s="147"/>
      <c r="E122" s="265"/>
      <c r="F122" s="266"/>
      <c r="G122" s="265"/>
      <c r="H122" s="266"/>
      <c r="I122" s="265"/>
      <c r="K122" s="265"/>
      <c r="M122" s="265"/>
      <c r="O122" s="265"/>
      <c r="Q122" s="147"/>
      <c r="S122" s="265"/>
      <c r="U122" s="265"/>
      <c r="W122" s="265"/>
      <c r="Y122" s="265"/>
      <c r="AG122" s="268"/>
      <c r="AI122" s="268"/>
      <c r="AJ122" s="147"/>
      <c r="AK122" s="268"/>
      <c r="AL122" s="147"/>
      <c r="AM122" s="268"/>
      <c r="BC122" s="107"/>
      <c r="BD122" s="280"/>
      <c r="BE122" s="170"/>
      <c r="BF122" s="152"/>
      <c r="BG122" s="184"/>
      <c r="BH122" s="184"/>
      <c r="BI122" s="18"/>
      <c r="BJ122" s="278"/>
      <c r="BK122" s="278"/>
    </row>
    <row r="123" customFormat="false" ht="14.1" hidden="false" customHeight="true" outlineLevel="0" collapsed="false">
      <c r="A123" s="265" t="s">
        <v>106</v>
      </c>
      <c r="B123" s="264"/>
      <c r="C123" s="279" t="n">
        <v>4772</v>
      </c>
      <c r="D123" s="147"/>
      <c r="E123" s="265"/>
      <c r="F123" s="266"/>
      <c r="G123" s="265"/>
      <c r="H123" s="266"/>
      <c r="I123" s="265"/>
      <c r="K123" s="265"/>
      <c r="M123" s="265"/>
      <c r="O123" s="265"/>
      <c r="Q123" s="147"/>
      <c r="S123" s="265"/>
      <c r="U123" s="265"/>
      <c r="W123" s="265"/>
      <c r="Y123" s="265"/>
      <c r="AG123" s="268"/>
      <c r="AI123" s="268"/>
      <c r="AJ123" s="147"/>
      <c r="AK123" s="268"/>
      <c r="AL123" s="147"/>
      <c r="AM123" s="268"/>
      <c r="BC123" s="50"/>
      <c r="BD123" s="152"/>
      <c r="BE123" s="170"/>
      <c r="BF123" s="152"/>
      <c r="BG123" s="184"/>
      <c r="BH123" s="184"/>
      <c r="BI123" s="18"/>
      <c r="BJ123" s="282"/>
      <c r="BK123" s="282"/>
    </row>
    <row r="124" customFormat="false" ht="14.1" hidden="false" customHeight="true" outlineLevel="0" collapsed="false">
      <c r="A124" s="265" t="s">
        <v>107</v>
      </c>
      <c r="B124" s="264"/>
      <c r="C124" s="279" t="n">
        <v>15831.975</v>
      </c>
      <c r="D124" s="147"/>
      <c r="E124" s="265"/>
      <c r="F124" s="266"/>
      <c r="G124" s="265"/>
      <c r="H124" s="266"/>
      <c r="I124" s="265"/>
      <c r="K124" s="265"/>
      <c r="M124" s="265"/>
      <c r="O124" s="265"/>
      <c r="Q124" s="147"/>
      <c r="S124" s="265"/>
      <c r="U124" s="265"/>
      <c r="W124" s="265"/>
      <c r="Y124" s="265"/>
      <c r="AG124" s="268"/>
      <c r="AI124" s="268"/>
      <c r="AJ124" s="147"/>
      <c r="AK124" s="268"/>
      <c r="AL124" s="147"/>
      <c r="AM124" s="268"/>
      <c r="BC124" s="50"/>
      <c r="BD124" s="152"/>
      <c r="BE124" s="152"/>
      <c r="BF124" s="152"/>
      <c r="BG124" s="29"/>
      <c r="BH124" s="29"/>
      <c r="BI124" s="18"/>
      <c r="BJ124" s="277"/>
      <c r="BK124" s="277"/>
      <c r="BL124" s="283"/>
    </row>
    <row r="125" customFormat="false" ht="14.1" hidden="false" customHeight="true" outlineLevel="0" collapsed="false">
      <c r="A125" s="265" t="s">
        <v>108</v>
      </c>
      <c r="B125" s="264"/>
      <c r="C125" s="279" t="n">
        <v>44559</v>
      </c>
      <c r="D125" s="147"/>
      <c r="E125" s="265"/>
      <c r="F125" s="266"/>
      <c r="G125" s="265"/>
      <c r="H125" s="266"/>
      <c r="I125" s="265"/>
      <c r="K125" s="265"/>
      <c r="M125" s="265"/>
      <c r="O125" s="284"/>
      <c r="Q125" s="147"/>
      <c r="S125" s="265"/>
      <c r="U125" s="265"/>
      <c r="W125" s="265"/>
      <c r="Y125" s="265"/>
      <c r="AG125" s="268"/>
      <c r="AI125" s="268"/>
      <c r="AJ125" s="147"/>
      <c r="AK125" s="268"/>
      <c r="AL125" s="147"/>
      <c r="AM125" s="268"/>
      <c r="BD125" s="145"/>
      <c r="BE125" s="145"/>
      <c r="BF125" s="152"/>
      <c r="BG125" s="29"/>
      <c r="BH125" s="29"/>
      <c r="BI125" s="18"/>
      <c r="BJ125" s="277"/>
      <c r="BK125" s="277"/>
      <c r="BL125" s="285"/>
      <c r="BM125" s="18"/>
      <c r="BN125" s="18"/>
    </row>
    <row r="126" customFormat="false" ht="14.1" hidden="false" customHeight="true" outlineLevel="0" collapsed="false">
      <c r="A126" s="265" t="s">
        <v>109</v>
      </c>
      <c r="B126" s="264"/>
      <c r="C126" s="279" t="n">
        <v>8009.768</v>
      </c>
      <c r="D126" s="147"/>
      <c r="E126" s="265"/>
      <c r="F126" s="266"/>
      <c r="G126" s="265"/>
      <c r="H126" s="266"/>
      <c r="I126" s="265"/>
      <c r="K126" s="265"/>
      <c r="M126" s="265"/>
      <c r="O126" s="265"/>
      <c r="Q126" s="147"/>
      <c r="S126" s="265"/>
      <c r="U126" s="265"/>
      <c r="W126" s="265"/>
      <c r="Y126" s="265"/>
      <c r="AG126" s="268"/>
      <c r="AI126" s="268"/>
      <c r="AJ126" s="147"/>
      <c r="AK126" s="268"/>
      <c r="AL126" s="147"/>
      <c r="AM126" s="268"/>
      <c r="BD126" s="145"/>
      <c r="BE126" s="145"/>
      <c r="BF126" s="152"/>
      <c r="BG126" s="29"/>
      <c r="BH126" s="29"/>
      <c r="BI126" s="18"/>
      <c r="BJ126" s="277"/>
      <c r="BK126" s="277"/>
      <c r="BL126" s="18"/>
      <c r="BM126" s="18"/>
      <c r="BN126" s="18"/>
    </row>
    <row r="127" customFormat="false" ht="14.1" hidden="false" customHeight="true" outlineLevel="0" collapsed="false">
      <c r="A127" s="265" t="s">
        <v>110</v>
      </c>
      <c r="B127" s="264"/>
      <c r="C127" s="279" t="n">
        <v>-7094.0409</v>
      </c>
      <c r="D127" s="147"/>
      <c r="E127" s="265"/>
      <c r="F127" s="266"/>
      <c r="G127" s="265"/>
      <c r="H127" s="266"/>
      <c r="I127" s="265"/>
      <c r="K127" s="265"/>
      <c r="M127" s="265"/>
      <c r="O127" s="265"/>
      <c r="Q127" s="147"/>
      <c r="S127" s="265"/>
      <c r="U127" s="265"/>
      <c r="W127" s="265"/>
      <c r="Y127" s="265"/>
      <c r="AG127" s="268"/>
      <c r="AI127" s="268"/>
      <c r="AJ127" s="147"/>
      <c r="AK127" s="268"/>
      <c r="AL127" s="147"/>
      <c r="AM127" s="268"/>
      <c r="BD127" s="145"/>
      <c r="BE127" s="145"/>
      <c r="BF127" s="152"/>
      <c r="BG127" s="29"/>
      <c r="BH127" s="29"/>
      <c r="BI127" s="18"/>
      <c r="BJ127" s="277"/>
      <c r="BK127" s="277"/>
      <c r="BL127" s="285"/>
      <c r="BM127" s="285"/>
      <c r="BN127" s="18"/>
    </row>
    <row r="128" customFormat="false" ht="14.1" hidden="false" customHeight="true" outlineLevel="0" collapsed="false">
      <c r="A128" s="265" t="s">
        <v>111</v>
      </c>
      <c r="C128" s="286" t="n">
        <v>15884.33549</v>
      </c>
      <c r="BE128" s="7"/>
      <c r="BF128" s="281"/>
      <c r="BG128" s="287"/>
      <c r="BH128" s="287"/>
      <c r="BI128" s="18"/>
      <c r="BJ128" s="285"/>
      <c r="BK128" s="285"/>
      <c r="BL128" s="285"/>
      <c r="BM128" s="285"/>
      <c r="BN128" s="18"/>
    </row>
    <row r="129" customFormat="false" ht="16.5" hidden="false" customHeight="true" outlineLevel="0" collapsed="false">
      <c r="A129" s="265" t="s">
        <v>112</v>
      </c>
      <c r="C129" s="286" t="n">
        <v>14710.86105</v>
      </c>
      <c r="BD129" s="288"/>
      <c r="BF129" s="289" t="s">
        <v>113</v>
      </c>
      <c r="BG129" s="289"/>
      <c r="BH129" s="290" t="s">
        <v>114</v>
      </c>
      <c r="BI129" s="290"/>
      <c r="BJ129" s="291" t="s">
        <v>115</v>
      </c>
      <c r="BK129" s="291"/>
      <c r="BL129" s="292"/>
      <c r="BM129" s="292"/>
      <c r="BN129" s="18"/>
    </row>
    <row r="130" customFormat="false" ht="15.75" hidden="false" customHeight="true" outlineLevel="0" collapsed="false">
      <c r="A130" s="265" t="s">
        <v>116</v>
      </c>
      <c r="C130" s="286" t="n">
        <v>17788.2361417447</v>
      </c>
      <c r="BF130" s="293" t="s">
        <v>117</v>
      </c>
      <c r="BG130" s="294" t="s">
        <v>57</v>
      </c>
      <c r="BH130" s="295" t="s">
        <v>117</v>
      </c>
      <c r="BI130" s="296" t="s">
        <v>57</v>
      </c>
      <c r="BJ130" s="297" t="s">
        <v>117</v>
      </c>
      <c r="BK130" s="298" t="s">
        <v>57</v>
      </c>
      <c r="BL130" s="285"/>
      <c r="BM130" s="285"/>
      <c r="BN130" s="18"/>
    </row>
    <row r="131" customFormat="false" ht="15.75" hidden="false" customHeight="false" outlineLevel="0" collapsed="false">
      <c r="A131" s="265" t="s">
        <v>118</v>
      </c>
      <c r="C131" s="286" t="n">
        <v>23335.332</v>
      </c>
      <c r="BC131" s="50"/>
      <c r="BD131" s="50"/>
      <c r="BE131" s="63" t="s">
        <v>41</v>
      </c>
      <c r="BF131" s="299" t="n">
        <f aca="false">[99]Report!$AK$42+[99]Report!$BI$42</f>
        <v>174.195404657534</v>
      </c>
      <c r="BG131" s="300" t="n">
        <f aca="false">[99]Report!$AK$48+[99]Report!$BI$48</f>
        <v>1815.05750846673</v>
      </c>
      <c r="BH131" s="301" t="n">
        <f aca="false">BG141+BG144+BG147+BG150+BG153+BG156+BG159+BG162+BG165+BG168+BG171+BG174+BG177+BG180+BG183+BG186</f>
        <v>857.476531059109</v>
      </c>
      <c r="BI131" s="302" t="n">
        <f aca="false">+BG142+BG145+BG148+BG151+BG154+BG157+BG160+BG163+BG166+BG169+BG172+BG175+BG178+BG181+BG184+BG187</f>
        <v>1493.88559770729</v>
      </c>
      <c r="BJ131" s="303" t="n">
        <f aca="false">BF131-BH131</f>
        <v>-683.281126401576</v>
      </c>
      <c r="BK131" s="304" t="n">
        <f aca="false">BG131-BI131</f>
        <v>321.171910759438</v>
      </c>
      <c r="BL131" s="292"/>
      <c r="BM131" s="292"/>
      <c r="BN131" s="18"/>
    </row>
    <row r="132" customFormat="false" ht="15.75" hidden="false" customHeight="true" outlineLevel="0" collapsed="false">
      <c r="A132" s="265" t="s">
        <v>119</v>
      </c>
      <c r="C132" s="286" t="n">
        <f aca="false">43059-252.211</f>
        <v>42806.789</v>
      </c>
      <c r="BC132" s="50"/>
      <c r="BD132" s="305"/>
      <c r="BE132" s="63" t="s">
        <v>52</v>
      </c>
      <c r="BF132" s="306" t="n">
        <f aca="false">[99]Report!$K$42+[99]Report!$U$42+[99]Report!$W$42++[99]Report!$AY$42+[99]Report!$BG$42+[99]Report!$BK$42</f>
        <v>53313.6420535943</v>
      </c>
      <c r="BG132" s="307" t="n">
        <f aca="false">[99]Report!$K$48+[99]Report!$U$48+[99]Report!$W$48++[99]Report!$AY$48+[99]Report!$BG$48+[99]Report!$BK$48</f>
        <v>-9814.11607236556</v>
      </c>
      <c r="BH132" s="308" t="n">
        <f aca="false">+BG191+BG194+BG197+BG200+BG204+BG207+BG210+BG213+BG216+BG219</f>
        <v>19989.5991507266</v>
      </c>
      <c r="BI132" s="309" t="n">
        <f aca="false">+BG192+BG195+BG198+BG201+BG205+BG208+BG211+BG214+BG217+BG220</f>
        <v>-7700.38305556081</v>
      </c>
      <c r="BJ132" s="310" t="n">
        <f aca="false">BF132-BH132</f>
        <v>33324.0429028677</v>
      </c>
      <c r="BK132" s="311" t="n">
        <f aca="false">BG132-BI132</f>
        <v>-2113.73301680475</v>
      </c>
      <c r="BL132" s="312"/>
      <c r="BM132" s="312"/>
      <c r="BN132" s="18"/>
    </row>
    <row r="133" customFormat="false" ht="14.1" hidden="false" customHeight="true" outlineLevel="0" collapsed="false">
      <c r="A133" s="265" t="s">
        <v>120</v>
      </c>
      <c r="C133" s="313" t="n">
        <v>9533.82</v>
      </c>
      <c r="BC133" s="50"/>
      <c r="BD133" s="305"/>
      <c r="BE133" s="63" t="s">
        <v>55</v>
      </c>
      <c r="BF133" s="306" t="n">
        <f aca="false">[99]Report!$BO$42</f>
        <v>-7281.03938739746</v>
      </c>
      <c r="BG133" s="307" t="n">
        <f aca="false">[99]Report!$BO$48</f>
        <v>1162.77168805234</v>
      </c>
      <c r="BH133" s="314" t="n">
        <f aca="false">BG227+BG230</f>
        <v>-4817.3689015</v>
      </c>
      <c r="BI133" s="307" t="n">
        <f aca="false">BG228+BG231</f>
        <v>-239.4209194</v>
      </c>
      <c r="BJ133" s="310" t="n">
        <f aca="false">BF133-BH133</f>
        <v>-2463.67048589745</v>
      </c>
      <c r="BK133" s="311" t="n">
        <f aca="false">BG133-BI133</f>
        <v>1402.19260745234</v>
      </c>
      <c r="BL133" s="18"/>
      <c r="BM133" s="18"/>
      <c r="BN133" s="18"/>
    </row>
    <row r="134" customFormat="false" ht="14.1" hidden="false" customHeight="true" outlineLevel="0" collapsed="false">
      <c r="A134" s="265" t="s">
        <v>121</v>
      </c>
      <c r="C134" s="286" t="n">
        <v>-27666.648</v>
      </c>
      <c r="BC134" s="50"/>
      <c r="BD134" s="305"/>
      <c r="BE134" s="63" t="s">
        <v>122</v>
      </c>
      <c r="BF134" s="315" t="n">
        <f aca="false">+[99]Report!$BM$42</f>
        <v>-20826.0302745395</v>
      </c>
      <c r="BG134" s="316" t="n">
        <f aca="false">+[99]Report!$BM$48</f>
        <v>4760.26882110189</v>
      </c>
      <c r="BH134" s="317"/>
      <c r="BI134" s="316"/>
      <c r="BJ134" s="310" t="n">
        <f aca="false">BF134-BH134</f>
        <v>-20826.0302745395</v>
      </c>
      <c r="BK134" s="311" t="n">
        <f aca="false">BG134-BI134</f>
        <v>4760.26882110189</v>
      </c>
      <c r="BL134" s="18"/>
      <c r="BM134" s="18"/>
      <c r="BN134" s="18"/>
    </row>
    <row r="135" customFormat="false" ht="14.1" hidden="false" customHeight="true" outlineLevel="0" collapsed="false">
      <c r="A135" s="265" t="s">
        <v>123</v>
      </c>
      <c r="C135" s="318" t="n">
        <v>-10015.150007</v>
      </c>
      <c r="BC135" s="50"/>
      <c r="BD135" s="305"/>
      <c r="BE135" s="63" t="s">
        <v>124</v>
      </c>
      <c r="BF135" s="315" t="n">
        <f aca="false">+[99]Report!$BE$42</f>
        <v>-582.866186371724</v>
      </c>
      <c r="BG135" s="316" t="n">
        <f aca="false">+[99]Report!$BE$48</f>
        <v>134.932629510226</v>
      </c>
      <c r="BH135" s="317" t="n">
        <f aca="false">+BG235+BG238</f>
        <v>-735.595417959019</v>
      </c>
      <c r="BI135" s="316" t="n">
        <f aca="false">+BG236+BG239</f>
        <v>89.8965511329006</v>
      </c>
      <c r="BJ135" s="310" t="n">
        <f aca="false">BF135-BH135</f>
        <v>152.729231587295</v>
      </c>
      <c r="BK135" s="311" t="n">
        <f aca="false">BG135-BI135</f>
        <v>45.0360783773256</v>
      </c>
      <c r="BL135" s="18"/>
      <c r="BM135" s="18"/>
      <c r="BN135" s="18"/>
    </row>
    <row r="136" customFormat="false" ht="14.1" hidden="false" customHeight="true" outlineLevel="0" collapsed="false">
      <c r="A136" s="265" t="s">
        <v>125</v>
      </c>
      <c r="C136" s="318" t="n">
        <v>-9143.63754029763</v>
      </c>
      <c r="BB136" s="50"/>
      <c r="BC136" s="50"/>
      <c r="BD136" s="50"/>
      <c r="BE136" s="63" t="s">
        <v>126</v>
      </c>
      <c r="BF136" s="319" t="n">
        <f aca="false">[99]Report!$I$42+[99]Report!$S$42+[99]Report!$AA$42+[99]Report!$AG$42+[99]Report!$BC$42</f>
        <v>-9777.68314337223</v>
      </c>
      <c r="BG136" s="320" t="n">
        <f aca="false">[99]Report!$I$48+[99]Report!$S$48+[99]Report!$AA$48+[99]Report!$AG$48+[99]Report!$BC$48</f>
        <v>6439.3422953765</v>
      </c>
      <c r="BH136" s="321"/>
      <c r="BI136" s="322"/>
      <c r="BJ136" s="323" t="n">
        <f aca="false">BF136-BH136</f>
        <v>-9777.68314337223</v>
      </c>
      <c r="BK136" s="324" t="n">
        <f aca="false">BG136-BI136</f>
        <v>6439.3422953765</v>
      </c>
      <c r="BM136" s="50"/>
      <c r="BN136" s="50"/>
    </row>
    <row r="137" customFormat="false" ht="16.5" hidden="false" customHeight="false" outlineLevel="0" collapsed="false">
      <c r="A137" s="265" t="s">
        <v>127</v>
      </c>
      <c r="C137" s="318" t="n">
        <v>-2930.07626697845</v>
      </c>
      <c r="AZ137" s="30"/>
      <c r="BA137" s="325" t="s">
        <v>113</v>
      </c>
      <c r="BB137" s="325"/>
      <c r="BC137" s="326" t="s">
        <v>114</v>
      </c>
      <c r="BD137" s="326"/>
      <c r="BE137" s="327" t="s">
        <v>128</v>
      </c>
      <c r="BF137" s="6" t="s">
        <v>129</v>
      </c>
      <c r="BG137" s="328"/>
      <c r="BM137" s="50"/>
      <c r="BN137" s="50"/>
    </row>
    <row r="138" customFormat="false" ht="17.25" hidden="false" customHeight="false" outlineLevel="0" collapsed="false">
      <c r="A138" s="265" t="s">
        <v>130</v>
      </c>
      <c r="C138" s="318" t="n">
        <f aca="false">17121.5969640125+209</f>
        <v>17330.5969640125</v>
      </c>
      <c r="AZ138" s="329"/>
      <c r="BA138" s="330" t="s">
        <v>117</v>
      </c>
      <c r="BB138" s="331" t="s">
        <v>57</v>
      </c>
      <c r="BC138" s="332" t="s">
        <v>117</v>
      </c>
      <c r="BD138" s="333" t="s">
        <v>57</v>
      </c>
      <c r="BE138" s="40"/>
      <c r="BF138" s="334" t="s">
        <v>131</v>
      </c>
      <c r="BG138" s="335" t="n">
        <f aca="false">Report!A4</f>
        <v>37225</v>
      </c>
      <c r="BH138" s="336"/>
      <c r="BI138" s="337" t="s">
        <v>132</v>
      </c>
      <c r="BJ138" s="335" t="n">
        <f aca="false">prior_date</f>
        <v>37224</v>
      </c>
      <c r="BK138" s="336"/>
      <c r="BL138" s="338" t="s">
        <v>133</v>
      </c>
      <c r="BM138" s="339"/>
      <c r="BN138" s="152"/>
      <c r="BO138" s="3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</row>
    <row r="139" customFormat="false" ht="14.1" hidden="false" customHeight="true" outlineLevel="0" collapsed="false">
      <c r="A139" s="265" t="s">
        <v>134</v>
      </c>
      <c r="C139" s="341" t="n">
        <v>2295.3239980966</v>
      </c>
      <c r="AZ139" s="30"/>
      <c r="BA139" s="342"/>
      <c r="BB139" s="343"/>
      <c r="BC139" s="344"/>
      <c r="BD139" s="345"/>
      <c r="BE139" s="40"/>
      <c r="BF139" s="346"/>
      <c r="BG139" s="347"/>
      <c r="BH139" s="348"/>
      <c r="BI139" s="346"/>
      <c r="BJ139" s="152"/>
      <c r="BK139" s="348"/>
      <c r="BL139" s="349"/>
      <c r="BM139" s="339"/>
      <c r="BN139" s="152"/>
      <c r="BO139" s="340"/>
      <c r="BP139" s="350"/>
      <c r="BQ139" s="350"/>
      <c r="BR139" s="350"/>
      <c r="BS139" s="350"/>
      <c r="BT139" s="350"/>
      <c r="BU139" s="350"/>
      <c r="BV139" s="350"/>
      <c r="BW139" s="350"/>
      <c r="BX139" s="350"/>
      <c r="BY139" s="350"/>
      <c r="BZ139" s="350"/>
      <c r="CA139" s="350"/>
      <c r="CB139" s="350"/>
    </row>
    <row r="140" customFormat="false" ht="14.1" hidden="false" customHeight="true" outlineLevel="0" collapsed="false">
      <c r="A140" s="265" t="s">
        <v>135</v>
      </c>
      <c r="C140" s="318" t="n">
        <v>-2361.16239729125</v>
      </c>
      <c r="AZ140" s="30"/>
      <c r="BA140" s="351"/>
      <c r="BB140" s="352"/>
      <c r="BC140" s="344"/>
      <c r="BD140" s="345"/>
      <c r="BE140" s="50"/>
      <c r="BF140" s="353"/>
      <c r="BG140" s="354" t="s">
        <v>136</v>
      </c>
      <c r="BH140" s="355" t="s">
        <v>137</v>
      </c>
      <c r="BI140" s="353"/>
      <c r="BJ140" s="356" t="s">
        <v>136</v>
      </c>
      <c r="BK140" s="355" t="s">
        <v>137</v>
      </c>
      <c r="BL140" s="349"/>
      <c r="BM140" s="152"/>
      <c r="BN140" s="356"/>
      <c r="BO140" s="356"/>
      <c r="BQ140" s="11"/>
      <c r="BR140" s="11"/>
    </row>
    <row r="141" customFormat="false" ht="14.1" hidden="false" customHeight="true" outlineLevel="0" collapsed="false">
      <c r="A141" s="265" t="s">
        <v>138</v>
      </c>
      <c r="C141" s="318" t="n">
        <v>23079.3082128663</v>
      </c>
      <c r="AZ141" s="30"/>
      <c r="BA141" s="351"/>
      <c r="BB141" s="357"/>
      <c r="BC141" s="358"/>
      <c r="BD141" s="359"/>
      <c r="BE141" s="360"/>
      <c r="BF141" s="353" t="s">
        <v>139</v>
      </c>
      <c r="BG141" s="361" t="n">
        <f aca="false">[1]Report!AA57+[2]Report!W57+[5]Report!W57+[100]Report!BS57+[4]Report!AA57+[101]Report!M57+([3]Report!C57+[3]Report!E57+[3]Report!G57+[3]Report!S57)</f>
        <v>1535.9969014</v>
      </c>
      <c r="BH141" s="362"/>
      <c r="BI141" s="361" t="s">
        <v>139</v>
      </c>
      <c r="BJ141" s="361" t="n">
        <v>1330.8916833</v>
      </c>
      <c r="BK141" s="362"/>
      <c r="BL141" s="363" t="n">
        <f aca="false">BG141-BJ141</f>
        <v>205.105218100001</v>
      </c>
      <c r="BM141" s="152"/>
      <c r="BN141" s="364"/>
      <c r="BO141" s="184"/>
      <c r="BP141" s="184"/>
      <c r="BQ141" s="184"/>
      <c r="BR141" s="184"/>
      <c r="BS141" s="184"/>
      <c r="BT141" s="184"/>
      <c r="BU141" s="184"/>
      <c r="BV141" s="184"/>
      <c r="BW141" s="184"/>
      <c r="BX141" s="184"/>
      <c r="BY141" s="184"/>
      <c r="BZ141" s="184"/>
      <c r="CA141" s="184"/>
      <c r="CB141" s="184"/>
    </row>
    <row r="142" customFormat="false" ht="14.1" hidden="false" customHeight="true" outlineLevel="0" collapsed="false">
      <c r="A142" s="265" t="s">
        <v>140</v>
      </c>
      <c r="C142" s="318" t="n">
        <v>32283.8931835474</v>
      </c>
      <c r="AZ142" s="30"/>
      <c r="BA142" s="351"/>
      <c r="BB142" s="351"/>
      <c r="BC142" s="365" t="n">
        <f aca="false">BG141</f>
        <v>1535.9969014</v>
      </c>
      <c r="BD142" s="366" t="n">
        <f aca="false">BG142</f>
        <v>-2521.8073323</v>
      </c>
      <c r="BE142" s="260" t="n">
        <f aca="false">293010.963-38133.513+20</f>
        <v>254897.45</v>
      </c>
      <c r="BF142" s="353" t="s">
        <v>141</v>
      </c>
      <c r="BG142" s="361" t="n">
        <f aca="false">[1]Report!AA58+[2]Report!W58+[5]Report!W58+[100]Report!BS58+[4]Report!AA58+[101]Report!M58+([3]Report!C58+[3]Report!E58+[3]Report!G58+[3]Report!S58)</f>
        <v>-2521.8073323</v>
      </c>
      <c r="BH142" s="367" t="n">
        <f aca="false">SUM(BG141:BG142)</f>
        <v>-985.810430899996</v>
      </c>
      <c r="BI142" s="361" t="s">
        <v>141</v>
      </c>
      <c r="BJ142" s="361" t="n">
        <v>-2454.2376301</v>
      </c>
      <c r="BK142" s="367" t="n">
        <v>-1123.3459468</v>
      </c>
      <c r="BL142" s="363" t="n">
        <f aca="false">BG142-BJ142</f>
        <v>-67.5697021999999</v>
      </c>
      <c r="BM142" s="152"/>
      <c r="BN142" s="364"/>
      <c r="BO142" s="360"/>
      <c r="BP142" s="184"/>
      <c r="BQ142" s="184"/>
      <c r="BR142" s="184"/>
      <c r="BS142" s="184"/>
      <c r="BT142" s="184"/>
      <c r="BU142" s="184"/>
      <c r="BV142" s="184"/>
      <c r="BW142" s="184"/>
      <c r="BX142" s="184"/>
      <c r="BY142" s="184"/>
      <c r="BZ142" s="184"/>
      <c r="CA142" s="184"/>
      <c r="CB142" s="184"/>
    </row>
    <row r="143" customFormat="false" ht="14.1" hidden="false" customHeight="true" outlineLevel="0" collapsed="false">
      <c r="A143" s="265" t="s">
        <v>142</v>
      </c>
      <c r="C143" s="318" t="n">
        <v>20444.1362811087</v>
      </c>
      <c r="AZ143" s="30"/>
      <c r="BA143" s="351"/>
      <c r="BB143" s="351"/>
      <c r="BC143" s="368"/>
      <c r="BD143" s="369"/>
      <c r="BE143" s="260"/>
      <c r="BF143" s="353"/>
      <c r="BG143" s="260"/>
      <c r="BH143" s="370"/>
      <c r="BI143" s="84"/>
      <c r="BJ143" s="260"/>
      <c r="BK143" s="370"/>
      <c r="BL143" s="371"/>
      <c r="BM143" s="152"/>
      <c r="BN143" s="364"/>
      <c r="BO143" s="360"/>
      <c r="BP143" s="360"/>
      <c r="BQ143" s="360"/>
      <c r="BR143" s="360"/>
      <c r="BS143" s="360"/>
      <c r="BT143" s="360"/>
      <c r="BU143" s="360"/>
      <c r="BV143" s="360"/>
      <c r="BW143" s="360"/>
      <c r="BX143" s="360"/>
      <c r="BY143" s="360"/>
      <c r="BZ143" s="360"/>
      <c r="CA143" s="360"/>
      <c r="CB143" s="360"/>
    </row>
    <row r="144" customFormat="false" ht="14.1" hidden="false" customHeight="true" outlineLevel="0" collapsed="false">
      <c r="A144" s="265"/>
      <c r="C144" s="318"/>
      <c r="AZ144" s="30"/>
      <c r="BA144" s="351"/>
      <c r="BB144" s="351"/>
      <c r="BC144" s="368"/>
      <c r="BD144" s="369"/>
      <c r="BE144" s="260"/>
      <c r="BF144" s="353" t="s">
        <v>143</v>
      </c>
      <c r="BG144" s="84" t="n">
        <f aca="false">([6]Report!AQ62+[7]Report!C57+[7]Report!M57)/1000</f>
        <v>-3587.74078178511</v>
      </c>
      <c r="BH144" s="370"/>
      <c r="BI144" s="84" t="s">
        <v>143</v>
      </c>
      <c r="BJ144" s="84" t="n">
        <v>-4279.27589622968</v>
      </c>
      <c r="BK144" s="367"/>
      <c r="BL144" s="372" t="n">
        <f aca="false">BG144-BJ144</f>
        <v>691.535114444569</v>
      </c>
      <c r="BM144" s="152"/>
      <c r="BN144" s="364"/>
      <c r="BO144" s="360"/>
      <c r="BP144" s="360"/>
      <c r="BQ144" s="360"/>
      <c r="BR144" s="360"/>
      <c r="BS144" s="360"/>
      <c r="BT144" s="360"/>
      <c r="BU144" s="360"/>
      <c r="BV144" s="360"/>
      <c r="BW144" s="360"/>
      <c r="BX144" s="360"/>
      <c r="BY144" s="360"/>
      <c r="BZ144" s="360"/>
      <c r="CA144" s="360"/>
      <c r="CB144" s="360"/>
    </row>
    <row r="145" customFormat="false" ht="14.1" hidden="false" customHeight="true" outlineLevel="0" collapsed="false">
      <c r="A145" s="265"/>
      <c r="C145" s="318"/>
      <c r="AZ145" s="30"/>
      <c r="BA145" s="351"/>
      <c r="BB145" s="351"/>
      <c r="BC145" s="365" t="s">
        <v>144</v>
      </c>
      <c r="BD145" s="366"/>
      <c r="BE145" s="260" t="n">
        <f aca="false">-10377.94145-1000.10192</f>
        <v>-11378.04337</v>
      </c>
      <c r="BF145" s="353" t="s">
        <v>145</v>
      </c>
      <c r="BG145" s="84" t="n">
        <f aca="false">([6]Report!AQ63+[7]Report!C58+[7]Report!M58)/1000</f>
        <v>1902.93040180644</v>
      </c>
      <c r="BH145" s="370" t="n">
        <f aca="false">SUM(BG144:BG145)</f>
        <v>-1684.81037997867</v>
      </c>
      <c r="BI145" s="84" t="s">
        <v>145</v>
      </c>
      <c r="BJ145" s="84" t="n">
        <v>1846.76957419578</v>
      </c>
      <c r="BK145" s="367" t="n">
        <v>-2432.5063220339</v>
      </c>
      <c r="BL145" s="372" t="n">
        <f aca="false">BG145-BJ145</f>
        <v>56.1608276106558</v>
      </c>
      <c r="BM145" s="152"/>
      <c r="BN145" s="364"/>
      <c r="BO145" s="360"/>
      <c r="BP145" s="360"/>
      <c r="BQ145" s="360"/>
      <c r="BR145" s="360"/>
      <c r="BS145" s="360"/>
      <c r="BT145" s="360"/>
      <c r="BU145" s="360"/>
      <c r="BV145" s="360"/>
      <c r="BW145" s="360"/>
      <c r="BX145" s="360"/>
      <c r="BY145" s="360"/>
      <c r="BZ145" s="360"/>
      <c r="CA145" s="360"/>
      <c r="CB145" s="360"/>
    </row>
    <row r="146" customFormat="false" ht="14.1" hidden="false" customHeight="true" outlineLevel="0" collapsed="false">
      <c r="A146" s="265"/>
      <c r="C146" s="318"/>
      <c r="AZ146" s="30"/>
      <c r="BA146" s="351"/>
      <c r="BB146" s="351"/>
      <c r="BC146" s="368"/>
      <c r="BD146" s="369"/>
      <c r="BE146" s="260"/>
      <c r="BF146" s="353"/>
      <c r="BG146" s="84"/>
      <c r="BH146" s="370"/>
      <c r="BI146" s="84"/>
      <c r="BJ146" s="84"/>
      <c r="BK146" s="370"/>
      <c r="BL146" s="371"/>
      <c r="BM146" s="152"/>
      <c r="BN146" s="364"/>
      <c r="BO146" s="360"/>
      <c r="BP146" s="360"/>
      <c r="BQ146" s="360"/>
      <c r="BR146" s="360"/>
      <c r="BS146" s="360"/>
      <c r="BT146" s="360"/>
      <c r="BU146" s="360"/>
      <c r="BV146" s="360"/>
      <c r="BW146" s="360"/>
      <c r="BX146" s="360"/>
      <c r="BY146" s="360"/>
      <c r="BZ146" s="360"/>
      <c r="CA146" s="360"/>
      <c r="CB146" s="360"/>
    </row>
    <row r="147" customFormat="false" ht="14.1" hidden="false" customHeight="true" outlineLevel="0" collapsed="false">
      <c r="A147" s="265" t="s">
        <v>146</v>
      </c>
      <c r="C147" s="318" t="n">
        <v>-13038</v>
      </c>
      <c r="AZ147" s="30"/>
      <c r="BA147" s="351"/>
      <c r="BB147" s="373"/>
      <c r="BC147" s="365"/>
      <c r="BD147" s="369"/>
      <c r="BE147" s="30"/>
      <c r="BF147" s="353" t="s">
        <v>147</v>
      </c>
      <c r="BG147" s="84" t="n">
        <f aca="false">([8]Report!N37+[9]Report!AG57+[10]Report!AA57+[11]Report!AA57+[12]Report!AQ57+'[13]Financial Summary'!AQ57+[14]Report!N37+[15]Report!K57+[47]Report!W57)/1000</f>
        <v>-1866.0287064</v>
      </c>
      <c r="BH147" s="370"/>
      <c r="BI147" s="84" t="s">
        <v>147</v>
      </c>
      <c r="BJ147" s="84" t="n">
        <v>-2149.377181</v>
      </c>
      <c r="BK147" s="370"/>
      <c r="BL147" s="372" t="n">
        <f aca="false">BG147-BJ147</f>
        <v>283.348474600001</v>
      </c>
      <c r="BM147" s="152"/>
      <c r="BN147" s="364"/>
      <c r="BO147" s="360"/>
      <c r="BP147" s="360"/>
      <c r="BQ147" s="360"/>
      <c r="BR147" s="360"/>
      <c r="BS147" s="360"/>
      <c r="BT147" s="360"/>
      <c r="BU147" s="360"/>
      <c r="BV147" s="360"/>
      <c r="BW147" s="360"/>
      <c r="BX147" s="360"/>
      <c r="BY147" s="360"/>
      <c r="BZ147" s="360"/>
      <c r="CA147" s="360"/>
      <c r="CB147" s="360"/>
    </row>
    <row r="148" customFormat="false" ht="14.1" hidden="false" customHeight="true" outlineLevel="0" collapsed="false">
      <c r="A148" s="265" t="s">
        <v>148</v>
      </c>
      <c r="C148" s="318" t="n">
        <f aca="false">-697-1533</f>
        <v>-2230</v>
      </c>
      <c r="E148" s="6" t="s">
        <v>149</v>
      </c>
      <c r="AZ148" s="30"/>
      <c r="BA148" s="351"/>
      <c r="BB148" s="351"/>
      <c r="BC148" s="365" t="n">
        <f aca="false">BG147</f>
        <v>-1866.0287064</v>
      </c>
      <c r="BD148" s="366" t="n">
        <f aca="false">BG148</f>
        <v>572.8444029</v>
      </c>
      <c r="BE148" s="260" t="n">
        <f aca="false">24556.877+24516.544-92.7585+1.70907+0.31101-159.87347+(41.45-7752-2236+1705+8677)/1000</f>
        <v>48823.24456</v>
      </c>
      <c r="BF148" s="353" t="s">
        <v>150</v>
      </c>
      <c r="BG148" s="84" t="n">
        <f aca="false">([8]Report!N38+[9]Report!AG58+[10]Report!AA58+[11]Report!AA58+[12]Report!AQ58+'[13]Financial Summary'!AQ58+[14]Report!N38+[15]Report!K58+[47]Report!W58)/1000</f>
        <v>572.8444029</v>
      </c>
      <c r="BH148" s="370" t="n">
        <f aca="false">SUM(BG147:BG148)</f>
        <v>-1293.1843035</v>
      </c>
      <c r="BI148" s="84" t="s">
        <v>150</v>
      </c>
      <c r="BJ148" s="84" t="n">
        <v>542.1798445</v>
      </c>
      <c r="BK148" s="370" t="n">
        <v>-1607.1973365</v>
      </c>
      <c r="BL148" s="372" t="n">
        <f aca="false">BG148-BJ148</f>
        <v>30.6645583999999</v>
      </c>
      <c r="BM148" s="152"/>
      <c r="BN148" s="364"/>
      <c r="BO148" s="360"/>
      <c r="BP148" s="360"/>
      <c r="BQ148" s="360"/>
      <c r="BR148" s="360"/>
      <c r="BS148" s="360"/>
      <c r="BT148" s="360"/>
      <c r="BU148" s="360"/>
      <c r="BV148" s="360"/>
      <c r="BW148" s="360"/>
      <c r="BX148" s="360"/>
      <c r="BY148" s="360"/>
      <c r="BZ148" s="360"/>
      <c r="CA148" s="360"/>
      <c r="CB148" s="360"/>
    </row>
    <row r="149" customFormat="false" ht="14.1" hidden="false" customHeight="true" outlineLevel="0" collapsed="false">
      <c r="A149" s="265" t="s">
        <v>151</v>
      </c>
      <c r="C149" s="318" t="n">
        <v>3600</v>
      </c>
      <c r="AZ149" s="30"/>
      <c r="BA149" s="351"/>
      <c r="BB149" s="351"/>
      <c r="BC149" s="368"/>
      <c r="BD149" s="369"/>
      <c r="BE149" s="260"/>
      <c r="BF149" s="353"/>
      <c r="BG149" s="84"/>
      <c r="BH149" s="370"/>
      <c r="BI149" s="353"/>
      <c r="BJ149" s="84"/>
      <c r="BK149" s="370"/>
      <c r="BL149" s="371"/>
      <c r="BM149" s="152"/>
      <c r="BN149" s="364"/>
      <c r="BO149" s="360"/>
      <c r="BP149" s="360"/>
      <c r="BQ149" s="360"/>
      <c r="BR149" s="360"/>
      <c r="BS149" s="360"/>
      <c r="BT149" s="360"/>
      <c r="BU149" s="360"/>
      <c r="BV149" s="360"/>
      <c r="BW149" s="360"/>
      <c r="BX149" s="360"/>
      <c r="BY149" s="360"/>
      <c r="BZ149" s="360"/>
      <c r="CA149" s="360"/>
      <c r="CB149" s="360"/>
    </row>
    <row r="150" customFormat="false" ht="14.1" hidden="false" customHeight="true" outlineLevel="0" collapsed="false">
      <c r="A150" s="265" t="s">
        <v>152</v>
      </c>
      <c r="C150" s="318" t="n">
        <v>-15591</v>
      </c>
      <c r="AZ150" s="30"/>
      <c r="BA150" s="351"/>
      <c r="BB150" s="357"/>
      <c r="BC150" s="358"/>
      <c r="BD150" s="369"/>
      <c r="BE150" s="260"/>
      <c r="BF150" s="353" t="s">
        <v>153</v>
      </c>
      <c r="BG150" s="84" t="n">
        <f aca="false">[16]Report!AE57/1000+[17]Report!AE57/1000+[18]Report!AC57/1000</f>
        <v>215.2183235</v>
      </c>
      <c r="BH150" s="370"/>
      <c r="BI150" s="353" t="s">
        <v>153</v>
      </c>
      <c r="BJ150" s="84" t="n">
        <v>247.3334223</v>
      </c>
      <c r="BK150" s="370"/>
      <c r="BL150" s="372" t="n">
        <f aca="false">BG150-BJ150</f>
        <v>-32.1150988</v>
      </c>
      <c r="BM150" s="152"/>
      <c r="BN150" s="364"/>
      <c r="BO150" s="360"/>
      <c r="BP150" s="360"/>
      <c r="BQ150" s="360"/>
      <c r="BR150" s="360"/>
      <c r="BS150" s="360"/>
      <c r="BT150" s="360"/>
      <c r="BU150" s="360"/>
      <c r="BV150" s="360"/>
      <c r="BW150" s="360"/>
      <c r="BX150" s="360"/>
      <c r="BY150" s="360"/>
      <c r="BZ150" s="360"/>
      <c r="CA150" s="360"/>
      <c r="CB150" s="360"/>
    </row>
    <row r="151" customFormat="false" ht="14.1" hidden="false" customHeight="true" outlineLevel="0" collapsed="false">
      <c r="A151" s="265" t="s">
        <v>154</v>
      </c>
      <c r="C151" s="318" t="n">
        <v>13859</v>
      </c>
      <c r="AZ151" s="30"/>
      <c r="BA151" s="351"/>
      <c r="BB151" s="351"/>
      <c r="BC151" s="365" t="n">
        <f aca="false">BG150</f>
        <v>215.2183235</v>
      </c>
      <c r="BD151" s="366" t="n">
        <f aca="false">BG151</f>
        <v>-44.0561093</v>
      </c>
      <c r="BE151" s="260" t="n">
        <v>1166.471</v>
      </c>
      <c r="BF151" s="353" t="s">
        <v>155</v>
      </c>
      <c r="BG151" s="84" t="n">
        <f aca="false">[16]Report!AE58/1000+[17]Report!AE58/1000+[18]Report!AC58/1000</f>
        <v>-44.0561093</v>
      </c>
      <c r="BH151" s="370" t="n">
        <f aca="false">SUM(BG150:BG151)</f>
        <v>171.1622142</v>
      </c>
      <c r="BI151" s="353" t="s">
        <v>155</v>
      </c>
      <c r="BJ151" s="84" t="n">
        <v>-42.7722948</v>
      </c>
      <c r="BK151" s="370" t="n">
        <v>204.5611275</v>
      </c>
      <c r="BL151" s="372" t="n">
        <f aca="false">BG151-BJ151</f>
        <v>-1.28381450000001</v>
      </c>
      <c r="BM151" s="152"/>
      <c r="BN151" s="364"/>
      <c r="BO151" s="360"/>
      <c r="BP151" s="360"/>
      <c r="BQ151" s="360"/>
      <c r="BR151" s="360"/>
      <c r="BS151" s="360"/>
      <c r="BT151" s="360"/>
      <c r="BU151" s="360"/>
      <c r="BV151" s="360"/>
      <c r="BW151" s="360"/>
      <c r="BX151" s="360"/>
      <c r="BY151" s="360"/>
      <c r="BZ151" s="360"/>
      <c r="CA151" s="360"/>
      <c r="CB151" s="360"/>
    </row>
    <row r="152" customFormat="false" ht="14.1" hidden="false" customHeight="true" outlineLevel="0" collapsed="false">
      <c r="A152" s="265" t="s">
        <v>156</v>
      </c>
      <c r="C152" s="318" t="n">
        <v>9174.96582047587</v>
      </c>
      <c r="AZ152" s="30"/>
      <c r="BA152" s="351"/>
      <c r="BB152" s="351"/>
      <c r="BC152" s="368"/>
      <c r="BD152" s="369"/>
      <c r="BE152" s="260"/>
      <c r="BF152" s="353"/>
      <c r="BG152" s="84"/>
      <c r="BH152" s="370"/>
      <c r="BI152" s="353"/>
      <c r="BJ152" s="84"/>
      <c r="BK152" s="370"/>
      <c r="BL152" s="371"/>
      <c r="BM152" s="152"/>
      <c r="BN152" s="364"/>
      <c r="BO152" s="360"/>
      <c r="BP152" s="360"/>
      <c r="BQ152" s="360"/>
      <c r="BR152" s="360"/>
      <c r="BS152" s="360"/>
      <c r="BT152" s="360"/>
      <c r="BU152" s="360"/>
      <c r="BV152" s="360"/>
      <c r="BW152" s="360"/>
      <c r="BX152" s="360"/>
      <c r="BY152" s="360"/>
      <c r="BZ152" s="360"/>
      <c r="CA152" s="360"/>
      <c r="CB152" s="360"/>
    </row>
    <row r="153" customFormat="false" ht="14.1" hidden="false" customHeight="true" outlineLevel="0" collapsed="false">
      <c r="A153" s="265" t="s">
        <v>157</v>
      </c>
      <c r="C153" s="318" t="n">
        <v>10184.5060077009</v>
      </c>
      <c r="AZ153" s="30"/>
      <c r="BA153" s="351"/>
      <c r="BB153" s="357"/>
      <c r="BC153" s="358"/>
      <c r="BD153" s="369"/>
      <c r="BE153" s="260"/>
      <c r="BF153" s="353" t="s">
        <v>158</v>
      </c>
      <c r="BG153" s="84" t="n">
        <f aca="false">[3]Report!I57+[3]Report!K57</f>
        <v>5.37E-005</v>
      </c>
      <c r="BH153" s="370"/>
      <c r="BI153" s="353" t="s">
        <v>158</v>
      </c>
      <c r="BJ153" s="84" t="n">
        <v>5.37E-005</v>
      </c>
      <c r="BK153" s="370"/>
      <c r="BL153" s="372" t="n">
        <f aca="false">BG153-BJ153</f>
        <v>0</v>
      </c>
      <c r="BM153" s="152"/>
      <c r="BN153" s="364"/>
      <c r="BO153" s="360"/>
      <c r="BP153" s="360"/>
      <c r="BQ153" s="360"/>
      <c r="BR153" s="360"/>
      <c r="BS153" s="360"/>
      <c r="BT153" s="360"/>
      <c r="BU153" s="360"/>
      <c r="BV153" s="360"/>
      <c r="BW153" s="360"/>
      <c r="BX153" s="360"/>
      <c r="BY153" s="360"/>
      <c r="BZ153" s="360"/>
      <c r="CA153" s="360"/>
      <c r="CB153" s="360"/>
    </row>
    <row r="154" customFormat="false" ht="14.1" hidden="false" customHeight="true" outlineLevel="0" collapsed="false">
      <c r="A154" s="265" t="s">
        <v>159</v>
      </c>
      <c r="C154" s="318" t="n">
        <v>26315.8301779177</v>
      </c>
      <c r="AZ154" s="30"/>
      <c r="BA154" s="351"/>
      <c r="BB154" s="351"/>
      <c r="BC154" s="365" t="n">
        <f aca="false">BG153</f>
        <v>5.37E-005</v>
      </c>
      <c r="BD154" s="366" t="n">
        <f aca="false">BG154</f>
        <v>0.0005572</v>
      </c>
      <c r="BE154" s="260"/>
      <c r="BF154" s="353" t="s">
        <v>160</v>
      </c>
      <c r="BG154" s="84" t="n">
        <f aca="false">[3]Report!I58+[3]Report!K58</f>
        <v>0.0005572</v>
      </c>
      <c r="BH154" s="370" t="n">
        <f aca="false">SUM(BG153:BG154)</f>
        <v>0.0006109</v>
      </c>
      <c r="BI154" s="374" t="s">
        <v>160</v>
      </c>
      <c r="BJ154" s="84" t="n">
        <v>0.0005572</v>
      </c>
      <c r="BK154" s="370" t="n">
        <v>0.0006109</v>
      </c>
      <c r="BL154" s="372" t="n">
        <f aca="false">BG154-BJ154</f>
        <v>0</v>
      </c>
      <c r="BM154" s="152"/>
      <c r="BN154" s="364"/>
      <c r="BO154" s="360"/>
      <c r="BP154" s="360"/>
      <c r="BQ154" s="360"/>
      <c r="BR154" s="360"/>
      <c r="BS154" s="360"/>
      <c r="BT154" s="360"/>
      <c r="BU154" s="360"/>
      <c r="BV154" s="360"/>
      <c r="BW154" s="360"/>
      <c r="BX154" s="360"/>
      <c r="BY154" s="360"/>
      <c r="BZ154" s="360"/>
      <c r="CA154" s="360"/>
      <c r="CB154" s="360"/>
    </row>
    <row r="155" customFormat="false" ht="14.1" hidden="false" customHeight="true" outlineLevel="0" collapsed="false">
      <c r="A155" s="265" t="s">
        <v>161</v>
      </c>
      <c r="C155" s="318" t="n">
        <v>-14692.1307873471</v>
      </c>
      <c r="AZ155" s="30"/>
      <c r="BA155" s="351"/>
      <c r="BB155" s="351"/>
      <c r="BC155" s="368"/>
      <c r="BD155" s="369"/>
      <c r="BE155" s="260"/>
      <c r="BF155" s="353"/>
      <c r="BG155" s="84"/>
      <c r="BH155" s="370"/>
      <c r="BI155" s="353"/>
      <c r="BJ155" s="84"/>
      <c r="BK155" s="370"/>
      <c r="BL155" s="371"/>
      <c r="BM155" s="152"/>
      <c r="BN155" s="364"/>
      <c r="BO155" s="360"/>
      <c r="BP155" s="360"/>
      <c r="BQ155" s="360"/>
      <c r="BR155" s="360"/>
      <c r="BS155" s="360"/>
      <c r="BT155" s="360"/>
      <c r="BU155" s="360"/>
      <c r="BV155" s="360"/>
      <c r="BW155" s="360"/>
      <c r="BX155" s="360"/>
      <c r="BY155" s="360"/>
      <c r="BZ155" s="360"/>
      <c r="CA155" s="360"/>
      <c r="CB155" s="360"/>
    </row>
    <row r="156" customFormat="false" ht="14.1" hidden="false" customHeight="true" outlineLevel="0" collapsed="false">
      <c r="A156" s="265" t="s">
        <v>162</v>
      </c>
      <c r="C156" s="318" t="n">
        <v>19562.0253641195</v>
      </c>
      <c r="AZ156" s="30"/>
      <c r="BA156" s="351"/>
      <c r="BB156" s="375"/>
      <c r="BC156" s="358"/>
      <c r="BD156" s="369"/>
      <c r="BE156" s="260"/>
      <c r="BF156" s="353" t="s">
        <v>163</v>
      </c>
      <c r="BG156" s="84" t="n">
        <f aca="false">[3]Report!Q57</f>
        <v>0</v>
      </c>
      <c r="BH156" s="370"/>
      <c r="BI156" s="353" t="s">
        <v>163</v>
      </c>
      <c r="BJ156" s="84" t="n">
        <v>0</v>
      </c>
      <c r="BK156" s="370"/>
      <c r="BL156" s="372" t="n">
        <f aca="false">BG156-BJ156</f>
        <v>0</v>
      </c>
      <c r="BM156" s="152"/>
      <c r="BN156" s="364"/>
      <c r="BO156" s="360"/>
      <c r="BP156" s="360"/>
      <c r="BQ156" s="360"/>
      <c r="BR156" s="360"/>
      <c r="BS156" s="360"/>
      <c r="BT156" s="360"/>
      <c r="BU156" s="360"/>
      <c r="BV156" s="360"/>
      <c r="BW156" s="360"/>
      <c r="BX156" s="360"/>
      <c r="BY156" s="360"/>
      <c r="BZ156" s="360"/>
      <c r="CA156" s="360"/>
      <c r="CB156" s="360"/>
    </row>
    <row r="157" customFormat="false" ht="14.1" hidden="false" customHeight="true" outlineLevel="0" collapsed="false">
      <c r="A157" s="265" t="s">
        <v>164</v>
      </c>
      <c r="C157" s="318" t="n">
        <v>10509.3634796109</v>
      </c>
      <c r="AZ157" s="30"/>
      <c r="BA157" s="351"/>
      <c r="BB157" s="351"/>
      <c r="BC157" s="365" t="n">
        <f aca="false">BG156</f>
        <v>0</v>
      </c>
      <c r="BD157" s="366" t="n">
        <f aca="false">BG157</f>
        <v>0</v>
      </c>
      <c r="BE157" s="260"/>
      <c r="BF157" s="353" t="s">
        <v>165</v>
      </c>
      <c r="BG157" s="84" t="n">
        <f aca="false">[3]Report!Q58</f>
        <v>0</v>
      </c>
      <c r="BH157" s="370" t="n">
        <f aca="false">SUM(BG156:BG157)</f>
        <v>0</v>
      </c>
      <c r="BI157" s="353" t="s">
        <v>165</v>
      </c>
      <c r="BJ157" s="84" t="n">
        <v>0</v>
      </c>
      <c r="BK157" s="370" t="n">
        <v>0</v>
      </c>
      <c r="BL157" s="372" t="n">
        <f aca="false">BG157-BJ157</f>
        <v>0</v>
      </c>
      <c r="BM157" s="152"/>
      <c r="BN157" s="364"/>
      <c r="BO157" s="360"/>
      <c r="BP157" s="360"/>
      <c r="BQ157" s="360"/>
      <c r="BR157" s="360"/>
      <c r="BS157" s="360"/>
      <c r="BT157" s="360"/>
      <c r="BU157" s="360"/>
      <c r="BV157" s="360"/>
      <c r="BW157" s="360"/>
      <c r="BX157" s="360"/>
      <c r="BY157" s="360"/>
      <c r="BZ157" s="360"/>
      <c r="CA157" s="360"/>
      <c r="CB157" s="360"/>
    </row>
    <row r="158" customFormat="false" ht="14.1" hidden="false" customHeight="true" outlineLevel="0" collapsed="false">
      <c r="A158" s="265" t="s">
        <v>166</v>
      </c>
      <c r="C158" s="318" t="n">
        <v>2654.79206317342</v>
      </c>
      <c r="AZ158" s="30"/>
      <c r="BA158" s="351"/>
      <c r="BB158" s="351"/>
      <c r="BC158" s="368"/>
      <c r="BD158" s="369"/>
      <c r="BE158" s="260"/>
      <c r="BF158" s="353"/>
      <c r="BG158" s="84"/>
      <c r="BH158" s="370"/>
      <c r="BI158" s="353"/>
      <c r="BJ158" s="84"/>
      <c r="BK158" s="370"/>
      <c r="BL158" s="371"/>
      <c r="BM158" s="152"/>
      <c r="BN158" s="364"/>
      <c r="BO158" s="360"/>
      <c r="BP158" s="360"/>
      <c r="BQ158" s="360"/>
      <c r="BR158" s="360"/>
      <c r="BS158" s="360"/>
      <c r="BT158" s="360"/>
      <c r="BU158" s="360"/>
      <c r="BV158" s="360"/>
      <c r="BW158" s="360"/>
      <c r="BX158" s="360"/>
      <c r="BY158" s="360"/>
      <c r="BZ158" s="360"/>
      <c r="CA158" s="360"/>
      <c r="CB158" s="360"/>
    </row>
    <row r="159" customFormat="false" ht="15" hidden="false" customHeight="true" outlineLevel="0" collapsed="false">
      <c r="A159" s="265" t="s">
        <v>167</v>
      </c>
      <c r="C159" s="318" t="n">
        <v>9198.33302975185</v>
      </c>
      <c r="AZ159" s="30"/>
      <c r="BA159" s="351"/>
      <c r="BB159" s="351"/>
      <c r="BC159" s="368"/>
      <c r="BD159" s="369"/>
      <c r="BE159" s="260"/>
      <c r="BF159" s="353" t="s">
        <v>168</v>
      </c>
      <c r="BG159" s="84" t="n">
        <f aca="false">([19]Report!AC57+([20]Report!AQ57-[20]Report!I57-[20]Report!K57)+[21]Report!AK57+[22]Report!AA57)/1000</f>
        <v>15159.6575016</v>
      </c>
      <c r="BH159" s="370"/>
      <c r="BI159" s="353" t="s">
        <v>168</v>
      </c>
      <c r="BJ159" s="84" t="n">
        <v>17507.3474293</v>
      </c>
      <c r="BK159" s="370"/>
      <c r="BL159" s="372" t="n">
        <f aca="false">BG159-BJ159</f>
        <v>-2347.68992770001</v>
      </c>
      <c r="BM159" s="152"/>
      <c r="BN159" s="364"/>
      <c r="BO159" s="360"/>
      <c r="BP159" s="360"/>
      <c r="BQ159" s="360"/>
      <c r="BR159" s="360"/>
      <c r="BS159" s="360"/>
      <c r="BT159" s="360"/>
      <c r="BU159" s="360"/>
      <c r="BV159" s="360"/>
      <c r="BW159" s="360"/>
      <c r="BX159" s="360"/>
      <c r="BY159" s="360"/>
      <c r="BZ159" s="360"/>
      <c r="CA159" s="360"/>
      <c r="CB159" s="360"/>
    </row>
    <row r="160" customFormat="false" ht="14.1" hidden="false" customHeight="true" outlineLevel="0" collapsed="false">
      <c r="A160" s="265" t="s">
        <v>169</v>
      </c>
      <c r="C160" s="318" t="n">
        <v>13138.0869373624</v>
      </c>
      <c r="AZ160" s="30"/>
      <c r="BA160" s="351"/>
      <c r="BB160" s="357"/>
      <c r="BC160" s="365" t="n">
        <f aca="false">BG159</f>
        <v>15159.6575016</v>
      </c>
      <c r="BD160" s="366" t="n">
        <f aca="false">BG160</f>
        <v>-1759.5996671</v>
      </c>
      <c r="BE160" s="260" t="n">
        <f aca="false">-461.10084+434.23025</f>
        <v>-26.87059</v>
      </c>
      <c r="BF160" s="353" t="s">
        <v>170</v>
      </c>
      <c r="BG160" s="84" t="n">
        <f aca="false">([19]Report!AC58+([20]Report!AQ58-[20]Report!I58-[20]Report!K58)+[21]Report!AK58+[22]Report!AA58)/1000</f>
        <v>-1759.5996671</v>
      </c>
      <c r="BH160" s="367" t="n">
        <f aca="false">SUM(BG159:BG160)</f>
        <v>13400.0578345</v>
      </c>
      <c r="BI160" s="353" t="s">
        <v>170</v>
      </c>
      <c r="BJ160" s="84" t="n">
        <v>-1699.7470611</v>
      </c>
      <c r="BK160" s="370" t="n">
        <v>15807.6003682</v>
      </c>
      <c r="BL160" s="372" t="n">
        <f aca="false">BG160-BJ160</f>
        <v>-59.8526060000002</v>
      </c>
      <c r="BM160" s="152"/>
      <c r="BN160" s="364"/>
      <c r="BO160" s="360"/>
      <c r="BP160" s="360"/>
      <c r="BQ160" s="360"/>
      <c r="BR160" s="360"/>
      <c r="BS160" s="360"/>
      <c r="BT160" s="360"/>
      <c r="BU160" s="360"/>
      <c r="BV160" s="360"/>
      <c r="BW160" s="360"/>
      <c r="BX160" s="360"/>
      <c r="BY160" s="360"/>
      <c r="BZ160" s="360"/>
      <c r="CA160" s="360"/>
      <c r="CB160" s="360"/>
    </row>
    <row r="161" customFormat="false" ht="14.1" hidden="false" customHeight="true" outlineLevel="0" collapsed="false">
      <c r="A161" s="265"/>
      <c r="C161" s="376"/>
      <c r="E161" s="376" t="n">
        <f aca="false">BE250</f>
        <v>377897.40315</v>
      </c>
      <c r="G161" s="6" t="s">
        <v>171</v>
      </c>
      <c r="AZ161" s="30"/>
      <c r="BA161" s="351"/>
      <c r="BB161" s="351"/>
      <c r="BC161" s="368"/>
      <c r="BD161" s="369"/>
      <c r="BE161" s="260"/>
      <c r="BF161" s="353"/>
      <c r="BG161" s="84"/>
      <c r="BH161" s="370"/>
      <c r="BI161" s="353"/>
      <c r="BJ161" s="84"/>
      <c r="BK161" s="370"/>
      <c r="BL161" s="371"/>
      <c r="BM161" s="152"/>
      <c r="BN161" s="364"/>
      <c r="BO161" s="360"/>
      <c r="BP161" s="360"/>
      <c r="BQ161" s="360"/>
      <c r="BR161" s="360"/>
      <c r="BS161" s="360"/>
      <c r="BT161" s="360"/>
      <c r="BU161" s="360"/>
      <c r="BV161" s="360"/>
      <c r="BW161" s="360"/>
      <c r="BX161" s="360"/>
      <c r="BY161" s="360"/>
      <c r="BZ161" s="360"/>
      <c r="CA161" s="360"/>
      <c r="CB161" s="360"/>
    </row>
    <row r="162" customFormat="false" ht="14.1" hidden="false" customHeight="true" outlineLevel="0" collapsed="false">
      <c r="A162" s="0"/>
      <c r="B162" s="0"/>
      <c r="C162" s="377" t="s">
        <v>137</v>
      </c>
      <c r="D162" s="378"/>
      <c r="E162" s="379" t="s">
        <v>172</v>
      </c>
      <c r="F162" s="380"/>
      <c r="G162" s="379" t="s">
        <v>173</v>
      </c>
      <c r="K162" s="381" t="s">
        <v>174</v>
      </c>
      <c r="AZ162" s="30"/>
      <c r="BA162" s="351"/>
      <c r="BB162" s="351"/>
      <c r="BC162" s="368"/>
      <c r="BD162" s="369"/>
      <c r="BE162" s="260"/>
      <c r="BF162" s="353" t="s">
        <v>175</v>
      </c>
      <c r="BG162" s="361" t="n">
        <f aca="false">(+[23]Report!AS57+[24]Report!Q57+[25]Report!AQ57+[26]Report!AQ57+[27]Report!AE57)/1000</f>
        <v>-42.0218114</v>
      </c>
      <c r="BH162" s="367"/>
      <c r="BI162" s="382" t="s">
        <v>175</v>
      </c>
      <c r="BJ162" s="361" t="n">
        <v>-47.3661449</v>
      </c>
      <c r="BK162" s="367"/>
      <c r="BL162" s="363" t="n">
        <f aca="false">BG162-BJ162</f>
        <v>5.34433350000002</v>
      </c>
      <c r="BM162" s="152"/>
      <c r="BN162" s="364"/>
      <c r="BO162" s="360"/>
      <c r="BP162" s="360"/>
      <c r="BQ162" s="360"/>
      <c r="BR162" s="360"/>
      <c r="BS162" s="360"/>
      <c r="BT162" s="360"/>
      <c r="BU162" s="360"/>
      <c r="BV162" s="360"/>
      <c r="BW162" s="360"/>
      <c r="BX162" s="360"/>
      <c r="BY162" s="360"/>
      <c r="BZ162" s="360"/>
      <c r="CA162" s="360"/>
      <c r="CB162" s="360"/>
    </row>
    <row r="163" customFormat="false" ht="14.1" hidden="false" customHeight="true" outlineLevel="0" collapsed="false">
      <c r="A163" s="265" t="s">
        <v>176</v>
      </c>
      <c r="C163" s="376" t="n">
        <v>-4477.01814114971</v>
      </c>
      <c r="D163" s="376"/>
      <c r="E163" s="376" t="n">
        <v>-35.519</v>
      </c>
      <c r="F163" s="376"/>
      <c r="G163" s="376" t="n">
        <v>-4441.499</v>
      </c>
      <c r="K163" s="376"/>
      <c r="M163" s="7"/>
      <c r="AZ163" s="30"/>
      <c r="BA163" s="351"/>
      <c r="BB163" s="357"/>
      <c r="BC163" s="365" t="n">
        <f aca="false">BG162</f>
        <v>-42.0218114</v>
      </c>
      <c r="BD163" s="366" t="n">
        <f aca="false">BG163</f>
        <v>40.4803424</v>
      </c>
      <c r="BE163" s="383" t="n">
        <f aca="false">(-18638.56+37231.74+2863.14+4900.12+3466.93-11018.89)/1000</f>
        <v>18.80448</v>
      </c>
      <c r="BF163" s="353" t="s">
        <v>177</v>
      </c>
      <c r="BG163" s="361" t="n">
        <f aca="false">(+[23]Report!AS58+[24]Report!Q58+[25]Report!AQ58+[26]Report!AQ58+[27]Report!AE58)/1000</f>
        <v>40.4803424</v>
      </c>
      <c r="BH163" s="367" t="n">
        <f aca="false">SUM(BG162:BG163)</f>
        <v>-1.54146899999999</v>
      </c>
      <c r="BI163" s="382" t="s">
        <v>177</v>
      </c>
      <c r="BJ163" s="361" t="n">
        <v>38.845181</v>
      </c>
      <c r="BK163" s="367" t="n">
        <v>-8.5209639</v>
      </c>
      <c r="BL163" s="363" t="n">
        <f aca="false">BG163-BJ163</f>
        <v>1.63516139999999</v>
      </c>
      <c r="BM163" s="152"/>
      <c r="BN163" s="364"/>
      <c r="BO163" s="360"/>
      <c r="BP163" s="360"/>
      <c r="BQ163" s="360"/>
      <c r="BR163" s="360"/>
      <c r="BS163" s="360"/>
      <c r="BT163" s="360"/>
      <c r="BU163" s="360"/>
      <c r="BV163" s="360"/>
      <c r="BW163" s="360"/>
      <c r="BX163" s="360"/>
      <c r="BY163" s="360"/>
      <c r="BZ163" s="360"/>
      <c r="CA163" s="360"/>
      <c r="CB163" s="360"/>
    </row>
    <row r="164" customFormat="false" ht="14.1" hidden="false" customHeight="true" outlineLevel="0" collapsed="false">
      <c r="A164" s="265" t="s">
        <v>178</v>
      </c>
      <c r="C164" s="376" t="n">
        <v>5726.85259296087</v>
      </c>
      <c r="D164" s="376"/>
      <c r="E164" s="376" t="n">
        <v>1745.074</v>
      </c>
      <c r="F164" s="376"/>
      <c r="G164" s="376" t="n">
        <v>3981.77859296087</v>
      </c>
      <c r="K164" s="376"/>
      <c r="AZ164" s="30"/>
      <c r="BA164" s="351"/>
      <c r="BB164" s="351"/>
      <c r="BC164" s="368"/>
      <c r="BD164" s="369"/>
      <c r="BE164" s="260"/>
      <c r="BF164" s="353"/>
      <c r="BG164" s="84"/>
      <c r="BH164" s="370"/>
      <c r="BI164" s="353"/>
      <c r="BJ164" s="84"/>
      <c r="BK164" s="370"/>
      <c r="BL164" s="371"/>
      <c r="BM164" s="152"/>
      <c r="BN164" s="364"/>
      <c r="BO164" s="360"/>
      <c r="BP164" s="360"/>
      <c r="BQ164" s="360"/>
      <c r="BR164" s="360"/>
      <c r="BS164" s="360"/>
      <c r="BT164" s="360"/>
      <c r="BU164" s="360"/>
      <c r="BV164" s="360"/>
      <c r="BW164" s="360"/>
      <c r="BX164" s="360"/>
      <c r="BY164" s="360"/>
      <c r="BZ164" s="360"/>
      <c r="CA164" s="360"/>
      <c r="CB164" s="360"/>
    </row>
    <row r="165" customFormat="false" ht="14.1" hidden="false" customHeight="true" outlineLevel="0" collapsed="false">
      <c r="A165" s="265" t="s">
        <v>179</v>
      </c>
      <c r="C165" s="376" t="n">
        <v>3677.41435354393</v>
      </c>
      <c r="D165" s="376"/>
      <c r="E165" s="376" t="n">
        <v>446.828000839264</v>
      </c>
      <c r="F165" s="376"/>
      <c r="G165" s="376" t="n">
        <v>3230.58635270466</v>
      </c>
      <c r="K165" s="376"/>
      <c r="AZ165" s="30"/>
      <c r="BA165" s="351"/>
      <c r="BB165" s="351"/>
      <c r="BC165" s="368"/>
      <c r="BD165" s="369"/>
      <c r="BE165" s="260"/>
      <c r="BF165" s="353" t="s">
        <v>180</v>
      </c>
      <c r="BG165" s="84" t="n">
        <f aca="false">([28]Report!AE57+[29]Report!K57+[30]Report!AQ57+[31]Report!AQ57+[32]Report!AQ57+[33]Report!K57)/1000</f>
        <v>48.19975</v>
      </c>
      <c r="BH165" s="370"/>
      <c r="BI165" s="353" t="s">
        <v>180</v>
      </c>
      <c r="BJ165" s="84" t="n">
        <v>53.5408443</v>
      </c>
      <c r="BK165" s="370"/>
      <c r="BL165" s="372" t="n">
        <f aca="false">BG165-BJ165</f>
        <v>-5.34109430000002</v>
      </c>
      <c r="BM165" s="152"/>
      <c r="BN165" s="364"/>
      <c r="BO165" s="360"/>
      <c r="BP165" s="360"/>
      <c r="BQ165" s="360"/>
      <c r="BR165" s="360"/>
      <c r="BS165" s="360"/>
      <c r="BT165" s="360"/>
      <c r="BU165" s="360"/>
      <c r="BV165" s="360"/>
      <c r="BW165" s="360"/>
      <c r="BX165" s="360"/>
      <c r="BY165" s="360"/>
      <c r="BZ165" s="360"/>
      <c r="CA165" s="360"/>
      <c r="CB165" s="360"/>
    </row>
    <row r="166" customFormat="false" ht="14.1" hidden="false" customHeight="true" outlineLevel="0" collapsed="false">
      <c r="A166" s="265" t="s">
        <v>181</v>
      </c>
      <c r="C166" s="376" t="n">
        <v>7426.59083540408</v>
      </c>
      <c r="D166" s="376"/>
      <c r="E166" s="376" t="n">
        <v>1649.82476193923</v>
      </c>
      <c r="F166" s="376"/>
      <c r="G166" s="376" t="n">
        <v>5776.76607346485</v>
      </c>
      <c r="K166" s="376"/>
      <c r="AZ166" s="30"/>
      <c r="BA166" s="351"/>
      <c r="BB166" s="357"/>
      <c r="BC166" s="365" t="n">
        <f aca="false">BG165</f>
        <v>48.19975</v>
      </c>
      <c r="BD166" s="366" t="n">
        <f aca="false">BG166</f>
        <v>4.02026100000001</v>
      </c>
      <c r="BE166" s="383" t="n">
        <f aca="false">(93296.15+3793.54-714.18)/1000</f>
        <v>96.37551</v>
      </c>
      <c r="BF166" s="353" t="s">
        <v>182</v>
      </c>
      <c r="BG166" s="84" t="n">
        <f aca="false">([28]Report!AE58+[29]Report!K58+[30]Report!AQ58+[31]Report!AQ58+[32]Report!AQ58+[33]Report!K58)/1000</f>
        <v>4.02026100000001</v>
      </c>
      <c r="BH166" s="370" t="n">
        <f aca="false">SUM(BG165:BG166)</f>
        <v>52.220011</v>
      </c>
      <c r="BI166" s="353" t="s">
        <v>182</v>
      </c>
      <c r="BJ166" s="84" t="n">
        <v>3.81300870000001</v>
      </c>
      <c r="BK166" s="370" t="n">
        <v>57.353853</v>
      </c>
      <c r="BL166" s="372" t="n">
        <f aca="false">BG166-BJ166</f>
        <v>0.2072523</v>
      </c>
      <c r="BM166" s="152"/>
      <c r="BN166" s="364"/>
      <c r="BO166" s="360"/>
      <c r="BP166" s="360"/>
      <c r="BQ166" s="360"/>
      <c r="BR166" s="360"/>
      <c r="BS166" s="360"/>
      <c r="BT166" s="360"/>
      <c r="BU166" s="360"/>
      <c r="BV166" s="360"/>
      <c r="BW166" s="360"/>
      <c r="BX166" s="360"/>
      <c r="BY166" s="360"/>
      <c r="BZ166" s="360"/>
      <c r="CA166" s="360"/>
      <c r="CB166" s="360"/>
    </row>
    <row r="167" customFormat="false" ht="14.1" hidden="false" customHeight="true" outlineLevel="0" collapsed="false">
      <c r="A167" s="265" t="s">
        <v>183</v>
      </c>
      <c r="C167" s="376" t="n">
        <v>4366.77904376427</v>
      </c>
      <c r="D167" s="376"/>
      <c r="E167" s="376" t="n">
        <v>822.321376722085</v>
      </c>
      <c r="F167" s="376"/>
      <c r="G167" s="376" t="n">
        <v>3540.18066704218</v>
      </c>
      <c r="K167" s="376"/>
      <c r="AZ167" s="30"/>
      <c r="BA167" s="351"/>
      <c r="BB167" s="351"/>
      <c r="BC167" s="384"/>
      <c r="BD167" s="369"/>
      <c r="BE167" s="260"/>
      <c r="BF167" s="353"/>
      <c r="BG167" s="84"/>
      <c r="BH167" s="370"/>
      <c r="BI167" s="353"/>
      <c r="BJ167" s="84"/>
      <c r="BK167" s="370"/>
      <c r="BL167" s="371"/>
      <c r="BM167" s="152"/>
      <c r="BN167" s="364"/>
      <c r="BO167" s="360"/>
      <c r="BP167" s="360"/>
      <c r="BQ167" s="360"/>
      <c r="BR167" s="360"/>
      <c r="BS167" s="360"/>
      <c r="BT167" s="360"/>
      <c r="BU167" s="360"/>
      <c r="BV167" s="360"/>
      <c r="BW167" s="360"/>
      <c r="BX167" s="360"/>
      <c r="BY167" s="360"/>
      <c r="BZ167" s="360"/>
      <c r="CA167" s="360"/>
      <c r="CB167" s="360"/>
    </row>
    <row r="168" customFormat="false" ht="14.1" hidden="false" customHeight="true" outlineLevel="0" collapsed="false">
      <c r="A168" s="265"/>
      <c r="C168" s="376"/>
      <c r="D168" s="376"/>
      <c r="E168" s="376"/>
      <c r="F168" s="376"/>
      <c r="G168" s="376"/>
      <c r="K168" s="376"/>
      <c r="AZ168" s="30"/>
      <c r="BA168" s="351"/>
      <c r="BB168" s="351"/>
      <c r="BC168" s="368"/>
      <c r="BD168" s="369"/>
      <c r="BE168" s="260"/>
      <c r="BF168" s="353" t="s">
        <v>184</v>
      </c>
      <c r="BG168" s="361" t="n">
        <f aca="false">([35]Report!AK57+[39]Report!Z57+[39]Report!M57+[38]Report!O57+[38]Report!AS57+[34]Report!AM57+[36]Report!X57+[37]Report!Q57)/1000</f>
        <v>-890.0100221</v>
      </c>
      <c r="BH168" s="370"/>
      <c r="BI168" s="353" t="s">
        <v>184</v>
      </c>
      <c r="BJ168" s="84" t="n">
        <v>-979.6432824</v>
      </c>
      <c r="BK168" s="367"/>
      <c r="BL168" s="372" t="n">
        <f aca="false">BG168-BJ168</f>
        <v>89.6332603000001</v>
      </c>
      <c r="BM168" s="152"/>
      <c r="BN168" s="364"/>
      <c r="BO168" s="360"/>
      <c r="BP168" s="360"/>
      <c r="BQ168" s="360"/>
      <c r="BR168" s="360"/>
      <c r="BS168" s="360"/>
      <c r="BT168" s="360"/>
      <c r="BU168" s="360"/>
      <c r="BV168" s="360"/>
      <c r="BW168" s="360"/>
      <c r="BX168" s="360"/>
      <c r="BY168" s="360"/>
      <c r="BZ168" s="360"/>
      <c r="CA168" s="360"/>
      <c r="CB168" s="360"/>
    </row>
    <row r="169" customFormat="false" ht="14.1" hidden="false" customHeight="true" outlineLevel="0" collapsed="false">
      <c r="A169" s="265" t="s">
        <v>185</v>
      </c>
      <c r="C169" s="376" t="n">
        <v>2972.61078612673</v>
      </c>
      <c r="D169" s="376"/>
      <c r="E169" s="376" t="n">
        <v>-459.02607895187</v>
      </c>
      <c r="F169" s="376"/>
      <c r="G169" s="376" t="n">
        <v>3431.6368650786</v>
      </c>
      <c r="K169" s="376"/>
      <c r="AZ169" s="30"/>
      <c r="BA169" s="351"/>
      <c r="BB169" s="357"/>
      <c r="BC169" s="365" t="n">
        <f aca="false">BG168</f>
        <v>-890.0100221</v>
      </c>
      <c r="BD169" s="366" t="n">
        <f aca="false">BG169</f>
        <v>-458.4587905</v>
      </c>
      <c r="BE169" s="260"/>
      <c r="BF169" s="353" t="s">
        <v>186</v>
      </c>
      <c r="BG169" s="361" t="n">
        <f aca="false">([35]Report!AK58+[39]Report!Z58+[39]Report!M58+[38]Report!O58+[38]Report!AS58+[34]Report!AM58+[36]Report!X58+[37]Report!Q58)/1000</f>
        <v>-458.4587905</v>
      </c>
      <c r="BH169" s="367" t="n">
        <f aca="false">SUM(BG168:BG169)</f>
        <v>-1348.4688126</v>
      </c>
      <c r="BI169" s="353" t="s">
        <v>186</v>
      </c>
      <c r="BJ169" s="84" t="n">
        <v>-443.1047581</v>
      </c>
      <c r="BK169" s="367" t="n">
        <v>-1422.7480405</v>
      </c>
      <c r="BL169" s="372" t="n">
        <f aca="false">BG169-BJ169</f>
        <v>-15.3540324</v>
      </c>
      <c r="BM169" s="152"/>
      <c r="BN169" s="364"/>
      <c r="BO169" s="360"/>
      <c r="BP169" s="360"/>
      <c r="BQ169" s="360"/>
      <c r="BR169" s="360"/>
      <c r="BS169" s="360"/>
      <c r="BT169" s="360"/>
      <c r="BU169" s="360"/>
      <c r="BV169" s="360"/>
      <c r="BW169" s="360"/>
      <c r="BX169" s="360"/>
      <c r="BY169" s="360"/>
      <c r="BZ169" s="360"/>
      <c r="CA169" s="360"/>
      <c r="CB169" s="360"/>
    </row>
    <row r="170" customFormat="false" ht="14.1" hidden="false" customHeight="true" outlineLevel="0" collapsed="false">
      <c r="A170" s="265" t="s">
        <v>187</v>
      </c>
      <c r="C170" s="376" t="n">
        <v>9674.05895688197</v>
      </c>
      <c r="D170" s="376"/>
      <c r="E170" s="376" t="n">
        <v>-1517.74096338987</v>
      </c>
      <c r="F170" s="376"/>
      <c r="G170" s="376" t="n">
        <v>11191.7999202718</v>
      </c>
      <c r="K170" s="376"/>
      <c r="AZ170" s="30"/>
      <c r="BA170" s="351"/>
      <c r="BB170" s="351"/>
      <c r="BC170" s="368"/>
      <c r="BD170" s="369"/>
      <c r="BE170" s="260"/>
      <c r="BF170" s="353"/>
      <c r="BG170" s="84"/>
      <c r="BH170" s="370"/>
      <c r="BI170" s="353"/>
      <c r="BJ170" s="84"/>
      <c r="BK170" s="370"/>
      <c r="BL170" s="385"/>
      <c r="BM170" s="152"/>
      <c r="BN170" s="364"/>
      <c r="BO170" s="360"/>
      <c r="BP170" s="360"/>
      <c r="BQ170" s="360"/>
      <c r="BR170" s="360"/>
      <c r="BS170" s="360"/>
      <c r="BT170" s="360"/>
      <c r="BU170" s="360"/>
      <c r="BV170" s="360"/>
      <c r="BW170" s="360"/>
      <c r="BX170" s="360"/>
      <c r="BY170" s="360"/>
      <c r="BZ170" s="360"/>
      <c r="CA170" s="360"/>
      <c r="CB170" s="360"/>
    </row>
    <row r="171" customFormat="false" ht="14.1" hidden="false" customHeight="true" outlineLevel="0" collapsed="false">
      <c r="A171" s="265" t="s">
        <v>188</v>
      </c>
      <c r="C171" s="376" t="n">
        <v>38543.4384045163</v>
      </c>
      <c r="D171" s="376"/>
      <c r="E171" s="376" t="n">
        <v>9733.84423608083</v>
      </c>
      <c r="F171" s="376"/>
      <c r="G171" s="376" t="n">
        <v>28809.5941684355</v>
      </c>
      <c r="K171" s="376"/>
      <c r="AZ171" s="30"/>
      <c r="BA171" s="351"/>
      <c r="BB171" s="351"/>
      <c r="BC171" s="368"/>
      <c r="BD171" s="369"/>
      <c r="BE171" s="260"/>
      <c r="BF171" s="353" t="s">
        <v>189</v>
      </c>
      <c r="BG171" s="361" t="n">
        <f aca="false">('[40]Financial Summary'!AC57+[41]Report!AQ57+[43]Report!AQ57+[44]Report!AG57+[45]Report!CI57+[46]Report!AA57+[42]Report!W57)/1000</f>
        <v>-52.5143718</v>
      </c>
      <c r="BH171" s="367"/>
      <c r="BI171" s="353" t="s">
        <v>189</v>
      </c>
      <c r="BJ171" s="361" t="n">
        <v>-58.8052729</v>
      </c>
      <c r="BK171" s="367"/>
      <c r="BL171" s="363" t="n">
        <f aca="false">BG171-BJ171</f>
        <v>6.29090110000001</v>
      </c>
      <c r="BM171" s="152"/>
      <c r="BN171" s="364"/>
      <c r="BO171" s="360"/>
      <c r="BP171" s="360"/>
      <c r="BQ171" s="360"/>
      <c r="BR171" s="360"/>
      <c r="BS171" s="360"/>
      <c r="BT171" s="360"/>
      <c r="BU171" s="360"/>
      <c r="BV171" s="360"/>
      <c r="BW171" s="360"/>
      <c r="BX171" s="360"/>
      <c r="BY171" s="360"/>
      <c r="BZ171" s="360"/>
      <c r="CA171" s="360"/>
      <c r="CB171" s="360"/>
    </row>
    <row r="172" customFormat="false" ht="14.1" hidden="false" customHeight="true" outlineLevel="0" collapsed="false">
      <c r="A172" s="265" t="s">
        <v>190</v>
      </c>
      <c r="C172" s="376" t="n">
        <v>-3534.3667556623</v>
      </c>
      <c r="D172" s="376"/>
      <c r="E172" s="376" t="n">
        <v>-430.345811255494</v>
      </c>
      <c r="F172" s="376"/>
      <c r="G172" s="376" t="n">
        <v>-3104.0209444068</v>
      </c>
      <c r="K172" s="376"/>
      <c r="AZ172" s="30"/>
      <c r="BA172" s="351"/>
      <c r="BB172" s="357"/>
      <c r="BC172" s="365" t="n">
        <f aca="false">BG171</f>
        <v>-52.5143718</v>
      </c>
      <c r="BD172" s="366" t="n">
        <f aca="false">BG172</f>
        <v>29.3683748</v>
      </c>
      <c r="BE172" s="383" t="n">
        <f aca="false">(-3656.52+269.52+68712.48-57466.85+56369.96)/1000</f>
        <v>64.22859</v>
      </c>
      <c r="BF172" s="353" t="s">
        <v>191</v>
      </c>
      <c r="BG172" s="361" t="n">
        <f aca="false">('[40]Financial Summary'!AC58+[41]Report!AQ58+[43]Report!AQ58+[44]Report!AG58+[45]Report!CI58+[46]Report!AA58+[42]Report!W58)/1000</f>
        <v>29.3683748</v>
      </c>
      <c r="BH172" s="367" t="n">
        <f aca="false">SUM(BG171:BG172)</f>
        <v>-23.145997</v>
      </c>
      <c r="BI172" s="353" t="s">
        <v>191</v>
      </c>
      <c r="BJ172" s="361" t="n">
        <v>27.9472883</v>
      </c>
      <c r="BK172" s="367" t="n">
        <v>-30.8579846</v>
      </c>
      <c r="BL172" s="363" t="n">
        <f aca="false">BG172-BJ172</f>
        <v>1.4210865</v>
      </c>
      <c r="BM172" s="152"/>
      <c r="BN172" s="364"/>
      <c r="BO172" s="360"/>
      <c r="BP172" s="360"/>
      <c r="BQ172" s="360"/>
      <c r="BR172" s="360"/>
      <c r="BS172" s="360"/>
      <c r="BT172" s="360"/>
      <c r="BU172" s="360"/>
      <c r="BV172" s="360"/>
      <c r="BW172" s="360"/>
      <c r="BX172" s="360"/>
      <c r="BY172" s="360"/>
      <c r="BZ172" s="360"/>
      <c r="CA172" s="360"/>
      <c r="CB172" s="360"/>
    </row>
    <row r="173" customFormat="false" ht="14.1" hidden="false" customHeight="true" outlineLevel="0" collapsed="false">
      <c r="A173" s="265" t="s">
        <v>192</v>
      </c>
      <c r="C173" s="376" t="n">
        <v>797</v>
      </c>
      <c r="D173" s="376"/>
      <c r="E173" s="376" t="n">
        <v>1933.34863425093</v>
      </c>
      <c r="F173" s="376"/>
      <c r="G173" s="376" t="n">
        <v>-1135.91698114231</v>
      </c>
      <c r="K173" s="376"/>
      <c r="AZ173" s="30"/>
      <c r="BA173" s="351"/>
      <c r="BB173" s="351"/>
      <c r="BC173" s="368"/>
      <c r="BD173" s="369"/>
      <c r="BE173" s="260"/>
      <c r="BF173" s="353"/>
      <c r="BG173" s="84"/>
      <c r="BH173" s="370"/>
      <c r="BI173" s="353"/>
      <c r="BJ173" s="84"/>
      <c r="BK173" s="370"/>
      <c r="BL173" s="371"/>
      <c r="BM173" s="152"/>
      <c r="BN173" s="364"/>
      <c r="BO173" s="360"/>
      <c r="BP173" s="360"/>
      <c r="BQ173" s="360"/>
      <c r="BR173" s="360"/>
      <c r="BS173" s="360"/>
      <c r="BT173" s="360"/>
      <c r="BU173" s="360"/>
      <c r="BV173" s="360"/>
      <c r="BW173" s="360"/>
      <c r="BX173" s="360"/>
      <c r="BY173" s="360"/>
      <c r="BZ173" s="360"/>
      <c r="CA173" s="360"/>
      <c r="CB173" s="360"/>
    </row>
    <row r="174" customFormat="false" ht="14.1" hidden="false" customHeight="true" outlineLevel="0" collapsed="false">
      <c r="A174" s="386" t="s">
        <v>193</v>
      </c>
      <c r="C174" s="376" t="n">
        <v>10164.9863354869</v>
      </c>
      <c r="D174" s="376"/>
      <c r="E174" s="376" t="n">
        <v>2046.16175769974</v>
      </c>
      <c r="F174" s="376"/>
      <c r="G174" s="376" t="n">
        <v>8118.8245777872</v>
      </c>
      <c r="K174" s="376" t="n">
        <v>47.597</v>
      </c>
      <c r="AZ174" s="30"/>
      <c r="BA174" s="351"/>
      <c r="BB174" s="351"/>
      <c r="BC174" s="368"/>
      <c r="BD174" s="369"/>
      <c r="BE174" s="260"/>
      <c r="BF174" s="353" t="s">
        <v>194</v>
      </c>
      <c r="BG174" s="84" t="n">
        <f aca="false">(+[48]Report!AC57+[49]Report!K57)/1000</f>
        <v>-9.206432</v>
      </c>
      <c r="BH174" s="370"/>
      <c r="BI174" s="353" t="s">
        <v>194</v>
      </c>
      <c r="BJ174" s="84" t="n">
        <v>-10.2012948</v>
      </c>
      <c r="BK174" s="370"/>
      <c r="BL174" s="372" t="n">
        <f aca="false">BG174-BJ174</f>
        <v>0.994862799999998</v>
      </c>
      <c r="BM174" s="152"/>
      <c r="BN174" s="364"/>
      <c r="BO174" s="360"/>
      <c r="BP174" s="360"/>
      <c r="BQ174" s="360"/>
      <c r="BR174" s="360"/>
      <c r="BS174" s="360"/>
      <c r="BT174" s="360"/>
      <c r="BU174" s="360"/>
      <c r="BV174" s="360"/>
      <c r="BW174" s="360"/>
      <c r="BX174" s="360"/>
      <c r="BY174" s="360"/>
      <c r="BZ174" s="360"/>
      <c r="CA174" s="360"/>
      <c r="CB174" s="360"/>
    </row>
    <row r="175" customFormat="false" ht="14.1" hidden="false" customHeight="true" outlineLevel="0" collapsed="false">
      <c r="A175" s="386" t="s">
        <v>195</v>
      </c>
      <c r="C175" s="376" t="n">
        <v>8420.38955488469</v>
      </c>
      <c r="D175" s="376"/>
      <c r="E175" s="376" t="n">
        <f aca="false">+C175-G175</f>
        <v>1014.46701688469</v>
      </c>
      <c r="F175" s="376"/>
      <c r="G175" s="376" t="n">
        <v>7405.922538</v>
      </c>
      <c r="K175" s="376" t="n">
        <v>140</v>
      </c>
      <c r="AZ175" s="30"/>
      <c r="BA175" s="351"/>
      <c r="BB175" s="373"/>
      <c r="BC175" s="365" t="n">
        <f aca="false">BG174</f>
        <v>-9.206432</v>
      </c>
      <c r="BD175" s="366" t="n">
        <f aca="false">BG175</f>
        <v>6.6979016</v>
      </c>
      <c r="BE175" s="383" t="n">
        <f aca="false">(74977.37+35227.95)/1000</f>
        <v>110.20532</v>
      </c>
      <c r="BF175" s="353" t="s">
        <v>196</v>
      </c>
      <c r="BG175" s="84" t="n">
        <f aca="false">(+[48]Report!AC58+[49]Report!K58)/1000</f>
        <v>6.6979016</v>
      </c>
      <c r="BH175" s="370" t="n">
        <f aca="false">SUM(BG174:BG175)</f>
        <v>-2.5085304</v>
      </c>
      <c r="BI175" s="353" t="s">
        <v>196</v>
      </c>
      <c r="BJ175" s="84" t="n">
        <v>6.4339895</v>
      </c>
      <c r="BK175" s="370" t="n">
        <v>-3.7673053</v>
      </c>
      <c r="BL175" s="372" t="n">
        <f aca="false">BG175-BJ175</f>
        <v>0.263912099999999</v>
      </c>
      <c r="BM175" s="152"/>
      <c r="BN175" s="364"/>
      <c r="BO175" s="360"/>
      <c r="BP175" s="360"/>
      <c r="BQ175" s="360"/>
      <c r="BR175" s="360"/>
      <c r="BS175" s="360"/>
      <c r="BT175" s="360"/>
      <c r="BU175" s="360"/>
      <c r="BV175" s="360"/>
      <c r="BW175" s="360"/>
      <c r="BX175" s="360"/>
      <c r="BY175" s="360"/>
      <c r="BZ175" s="360"/>
      <c r="CA175" s="360"/>
      <c r="CB175" s="360"/>
    </row>
    <row r="176" customFormat="false" ht="14.1" hidden="false" customHeight="true" outlineLevel="0" collapsed="false">
      <c r="A176" s="386" t="s">
        <v>197</v>
      </c>
      <c r="C176" s="376" t="n">
        <v>-33782.640624265</v>
      </c>
      <c r="D176" s="376"/>
      <c r="E176" s="376" t="n">
        <v>-5038.09972673124</v>
      </c>
      <c r="F176" s="376"/>
      <c r="G176" s="376" t="n">
        <v>-28744.5408975338</v>
      </c>
      <c r="K176" s="376" t="n">
        <v>-124</v>
      </c>
      <c r="AZ176" s="30"/>
      <c r="BA176" s="351"/>
      <c r="BB176" s="351"/>
      <c r="BC176" s="368"/>
      <c r="BD176" s="369"/>
      <c r="BE176" s="260"/>
      <c r="BF176" s="353"/>
      <c r="BG176" s="84"/>
      <c r="BH176" s="370"/>
      <c r="BI176" s="353"/>
      <c r="BJ176" s="84"/>
      <c r="BK176" s="370"/>
      <c r="BL176" s="371"/>
      <c r="BM176" s="152"/>
      <c r="BN176" s="364"/>
      <c r="BO176" s="360"/>
      <c r="BP176" s="360"/>
      <c r="BQ176" s="360"/>
      <c r="BR176" s="360"/>
      <c r="BS176" s="360"/>
      <c r="BT176" s="360"/>
      <c r="BU176" s="360"/>
      <c r="BV176" s="360"/>
      <c r="BW176" s="360"/>
      <c r="BX176" s="360"/>
      <c r="BY176" s="360"/>
      <c r="BZ176" s="360"/>
      <c r="CA176" s="360"/>
      <c r="CB176" s="360"/>
    </row>
    <row r="177" customFormat="false" ht="14.1" hidden="false" customHeight="true" outlineLevel="0" collapsed="false">
      <c r="A177" s="386" t="s">
        <v>198</v>
      </c>
      <c r="C177" s="376" t="n">
        <v>-7049.22453742878</v>
      </c>
      <c r="D177" s="376"/>
      <c r="E177" s="376" t="n">
        <f aca="false">+C177-G177</f>
        <v>3999.48583844678</v>
      </c>
      <c r="F177" s="376"/>
      <c r="G177" s="376" t="n">
        <v>-11048.7103758756</v>
      </c>
      <c r="K177" s="376" t="n">
        <v>405.099267490771</v>
      </c>
      <c r="O177" s="7"/>
      <c r="AZ177" s="30"/>
      <c r="BA177" s="351"/>
      <c r="BB177" s="351"/>
      <c r="BC177" s="368"/>
      <c r="BD177" s="369"/>
      <c r="BE177" s="260"/>
      <c r="BF177" s="353" t="s">
        <v>199</v>
      </c>
      <c r="BG177" s="84" t="n">
        <f aca="false">(+[50]Report!AO57+[50]Report!AP57)/1000</f>
        <v>-229.2058176</v>
      </c>
      <c r="BH177" s="370"/>
      <c r="BI177" s="353" t="s">
        <v>199</v>
      </c>
      <c r="BJ177" s="84" t="n">
        <v>-264.6250743</v>
      </c>
      <c r="BK177" s="370"/>
      <c r="BL177" s="372" t="n">
        <f aca="false">BG177-BJ177</f>
        <v>35.4192567</v>
      </c>
      <c r="BM177" s="152"/>
      <c r="BN177" s="364"/>
      <c r="BO177" s="360"/>
      <c r="BP177" s="360"/>
      <c r="BQ177" s="360"/>
      <c r="BR177" s="360"/>
      <c r="BS177" s="360"/>
      <c r="BT177" s="360"/>
      <c r="BU177" s="360"/>
      <c r="BV177" s="360"/>
      <c r="BW177" s="360"/>
      <c r="BX177" s="360"/>
      <c r="BY177" s="360"/>
      <c r="BZ177" s="360"/>
      <c r="CA177" s="360"/>
      <c r="CB177" s="360"/>
    </row>
    <row r="178" customFormat="false" ht="14.1" hidden="false" customHeight="true" outlineLevel="0" collapsed="false">
      <c r="A178" s="386" t="s">
        <v>200</v>
      </c>
      <c r="C178" s="376" t="n">
        <v>1788.60499486589</v>
      </c>
      <c r="D178" s="376"/>
      <c r="E178" s="376" t="n">
        <f aca="false">+C178-G178</f>
        <v>446.989594865892</v>
      </c>
      <c r="F178" s="376"/>
      <c r="G178" s="376" t="n">
        <v>1341.6154</v>
      </c>
      <c r="K178" s="376" t="n">
        <v>-168.876</v>
      </c>
      <c r="AZ178" s="30"/>
      <c r="BA178" s="351"/>
      <c r="BB178" s="357"/>
      <c r="BC178" s="365" t="n">
        <f aca="false">BG177</f>
        <v>-229.2058176</v>
      </c>
      <c r="BD178" s="366" t="n">
        <f aca="false">BG178</f>
        <v>51.0697624</v>
      </c>
      <c r="BE178" s="260"/>
      <c r="BF178" s="353" t="s">
        <v>201</v>
      </c>
      <c r="BG178" s="84" t="n">
        <f aca="false">(+[50]Report!AO58+[50]Report!AP58)/1000</f>
        <v>51.0697624</v>
      </c>
      <c r="BH178" s="370" t="n">
        <f aca="false">SUM(BG177:BG178)</f>
        <v>-178.1360552</v>
      </c>
      <c r="BI178" s="353" t="s">
        <v>201</v>
      </c>
      <c r="BJ178" s="84" t="n">
        <v>49.2774094</v>
      </c>
      <c r="BK178" s="370" t="n">
        <v>-215.3476649</v>
      </c>
      <c r="BL178" s="372" t="n">
        <f aca="false">BG178-BJ178</f>
        <v>1.79235300000001</v>
      </c>
      <c r="BM178" s="152"/>
      <c r="BN178" s="364"/>
      <c r="BO178" s="360"/>
      <c r="BP178" s="360"/>
      <c r="BQ178" s="360"/>
      <c r="BR178" s="360"/>
      <c r="BS178" s="360"/>
      <c r="BT178" s="360"/>
      <c r="BU178" s="360"/>
      <c r="BV178" s="360"/>
      <c r="BW178" s="360"/>
      <c r="BX178" s="360"/>
      <c r="BY178" s="360"/>
      <c r="BZ178" s="360"/>
      <c r="CA178" s="360"/>
      <c r="CB178" s="360"/>
    </row>
    <row r="179" customFormat="false" ht="14.1" hidden="false" customHeight="true" outlineLevel="0" collapsed="false">
      <c r="A179" s="386" t="s">
        <v>202</v>
      </c>
      <c r="C179" s="376" t="n">
        <v>-15055.812</v>
      </c>
      <c r="D179" s="376"/>
      <c r="E179" s="376" t="n">
        <f aca="false">+C179-G179</f>
        <v>-1915.011</v>
      </c>
      <c r="F179" s="376"/>
      <c r="G179" s="376" t="n">
        <v>-13140.801</v>
      </c>
      <c r="K179" s="376" t="n">
        <f aca="false">-224.72222128621-175.082</f>
        <v>-399.80422128621</v>
      </c>
      <c r="AZ179" s="30"/>
      <c r="BA179" s="351"/>
      <c r="BB179" s="351"/>
      <c r="BC179" s="368"/>
      <c r="BD179" s="369"/>
      <c r="BE179" s="260"/>
      <c r="BF179" s="353"/>
      <c r="BG179" s="84"/>
      <c r="BH179" s="370"/>
      <c r="BI179" s="353"/>
      <c r="BJ179" s="84"/>
      <c r="BK179" s="370"/>
      <c r="BL179" s="371"/>
      <c r="BM179" s="152"/>
      <c r="BN179" s="364"/>
      <c r="BO179" s="360"/>
      <c r="BP179" s="360"/>
      <c r="BQ179" s="360"/>
      <c r="BR179" s="360"/>
      <c r="BS179" s="360"/>
      <c r="BT179" s="360"/>
      <c r="BU179" s="360"/>
      <c r="BV179" s="360"/>
      <c r="BW179" s="360"/>
      <c r="BX179" s="360"/>
      <c r="BY179" s="360"/>
      <c r="BZ179" s="360"/>
      <c r="CA179" s="360"/>
      <c r="CB179" s="360"/>
    </row>
    <row r="180" customFormat="false" ht="14.1" hidden="false" customHeight="true" outlineLevel="0" collapsed="false">
      <c r="A180" s="386" t="s">
        <v>203</v>
      </c>
      <c r="C180" s="376" t="n">
        <v>-12519.595</v>
      </c>
      <c r="D180" s="376"/>
      <c r="E180" s="376" t="n">
        <f aca="false">+C180-G180</f>
        <v>322.076000000001</v>
      </c>
      <c r="F180" s="376"/>
      <c r="G180" s="376" t="n">
        <v>-12841.671</v>
      </c>
      <c r="K180" s="376" t="n">
        <v>-413.001</v>
      </c>
      <c r="AZ180" s="30"/>
      <c r="BA180" s="351"/>
      <c r="BB180" s="351"/>
      <c r="BC180" s="368"/>
      <c r="BD180" s="369"/>
      <c r="BE180" s="260"/>
      <c r="BF180" s="353" t="s">
        <v>204</v>
      </c>
      <c r="BG180" s="84" t="n">
        <f aca="false">([51]WEST_DPR!DT77+'[52]SUM (TRADER)'!FX114)/1000+[3]Report!M57</f>
        <v>-6608.65985458252</v>
      </c>
      <c r="BH180" s="370"/>
      <c r="BI180" s="374" t="s">
        <v>204</v>
      </c>
      <c r="BJ180" s="84" t="n">
        <v>-7494.06321426047</v>
      </c>
      <c r="BK180" s="370"/>
      <c r="BL180" s="363" t="n">
        <f aca="false">BG180-BJ180</f>
        <v>885.403359677949</v>
      </c>
      <c r="BM180" s="152"/>
      <c r="BN180" s="364"/>
      <c r="BO180" s="360"/>
      <c r="BP180" s="360"/>
      <c r="BQ180" s="360"/>
      <c r="BR180" s="360"/>
      <c r="BS180" s="360"/>
      <c r="BT180" s="360"/>
      <c r="BU180" s="360"/>
      <c r="BV180" s="360"/>
      <c r="BW180" s="360"/>
      <c r="BX180" s="360"/>
      <c r="BY180" s="360"/>
      <c r="BZ180" s="360"/>
      <c r="CA180" s="360"/>
      <c r="CB180" s="360"/>
    </row>
    <row r="181" customFormat="false" ht="14.1" hidden="false" customHeight="true" outlineLevel="0" collapsed="false">
      <c r="A181" s="386" t="s">
        <v>205</v>
      </c>
      <c r="C181" s="376" t="n">
        <v>-12386</v>
      </c>
      <c r="E181" s="376" t="n">
        <f aca="false">+C181-G181</f>
        <v>-1790.01083455629</v>
      </c>
      <c r="G181" s="376" t="n">
        <v>-10595.9891654437</v>
      </c>
      <c r="K181" s="376" t="n">
        <v>625.875</v>
      </c>
      <c r="AZ181" s="30"/>
      <c r="BA181" s="351"/>
      <c r="BB181" s="357"/>
      <c r="BC181" s="365" t="n">
        <f aca="false">BG180</f>
        <v>-6608.65985458252</v>
      </c>
      <c r="BD181" s="366" t="n">
        <f aca="false">BG181</f>
        <v>2707.7839382169</v>
      </c>
      <c r="BE181" s="260" t="n">
        <f aca="false">7021.63+298.899</f>
        <v>7320.529</v>
      </c>
      <c r="BF181" s="353" t="s">
        <v>206</v>
      </c>
      <c r="BG181" s="84" t="n">
        <f aca="false">([51]WEST_DPR!DU77+'[52]SUM (TRADER)'!FY114)/1000+[3]Report!M58</f>
        <v>2707.7839382169</v>
      </c>
      <c r="BH181" s="370" t="n">
        <f aca="false">SUM(BG180:BG181)</f>
        <v>-3900.87591636562</v>
      </c>
      <c r="BI181" s="374" t="s">
        <v>206</v>
      </c>
      <c r="BJ181" s="84" t="n">
        <v>2609.1375676601</v>
      </c>
      <c r="BK181" s="370" t="n">
        <v>-4884.92564660037</v>
      </c>
      <c r="BL181" s="363" t="n">
        <f aca="false">BG181-BJ181</f>
        <v>98.6463705567981</v>
      </c>
      <c r="BM181" s="152"/>
      <c r="BN181" s="364"/>
      <c r="BO181" s="360"/>
      <c r="BP181" s="360"/>
      <c r="BQ181" s="360"/>
      <c r="BR181" s="360"/>
      <c r="BS181" s="360"/>
      <c r="BT181" s="360"/>
      <c r="BU181" s="360"/>
      <c r="BV181" s="360"/>
      <c r="BW181" s="360"/>
      <c r="BX181" s="360"/>
      <c r="BY181" s="360"/>
      <c r="BZ181" s="360"/>
      <c r="CA181" s="360"/>
      <c r="CB181" s="360"/>
    </row>
    <row r="182" customFormat="false" ht="14.1" hidden="false" customHeight="true" outlineLevel="0" collapsed="false">
      <c r="A182" s="386" t="s">
        <v>207</v>
      </c>
      <c r="C182" s="376" t="n">
        <v>-8372</v>
      </c>
      <c r="E182" s="376" t="n">
        <f aca="false">+C182-G182</f>
        <v>687</v>
      </c>
      <c r="G182" s="376" t="n">
        <v>-9059</v>
      </c>
      <c r="K182" s="376" t="n">
        <v>88</v>
      </c>
      <c r="AZ182" s="30"/>
      <c r="BA182" s="351"/>
      <c r="BB182" s="351"/>
      <c r="BC182" s="358"/>
      <c r="BD182" s="369"/>
      <c r="BE182" s="260"/>
      <c r="BF182" s="353"/>
      <c r="BG182" s="84"/>
      <c r="BH182" s="370"/>
      <c r="BI182" s="353"/>
      <c r="BJ182" s="84"/>
      <c r="BK182" s="370"/>
      <c r="BL182" s="371"/>
      <c r="BM182" s="152"/>
      <c r="BN182" s="364"/>
      <c r="BO182" s="360"/>
      <c r="BP182" s="360"/>
      <c r="BQ182" s="360"/>
      <c r="BR182" s="360"/>
      <c r="BS182" s="360"/>
      <c r="BT182" s="360"/>
      <c r="BU182" s="360"/>
      <c r="BV182" s="360"/>
      <c r="BW182" s="360"/>
      <c r="BX182" s="360"/>
      <c r="BY182" s="360"/>
      <c r="BZ182" s="360"/>
      <c r="CA182" s="360"/>
      <c r="CB182" s="360"/>
    </row>
    <row r="183" customFormat="false" ht="14.1" hidden="false" customHeight="true" outlineLevel="0" collapsed="false">
      <c r="A183" s="386" t="s">
        <v>208</v>
      </c>
      <c r="C183" s="376" t="n">
        <v>-4050</v>
      </c>
      <c r="E183" s="376" t="n">
        <f aca="false">+C183-G183</f>
        <v>2777</v>
      </c>
      <c r="G183" s="376" t="n">
        <v>-6827</v>
      </c>
      <c r="K183" s="376" t="n">
        <v>240</v>
      </c>
      <c r="AZ183" s="30"/>
      <c r="BA183" s="351"/>
      <c r="BB183" s="351"/>
      <c r="BC183" s="358"/>
      <c r="BD183" s="369"/>
      <c r="BE183" s="260"/>
      <c r="BF183" s="353" t="s">
        <v>209</v>
      </c>
      <c r="BG183" s="84" t="n">
        <f aca="false">'[53]Sum Trader'!GA61/1000</f>
        <v>-2868.60936797326</v>
      </c>
      <c r="BH183" s="370"/>
      <c r="BI183" s="353" t="s">
        <v>209</v>
      </c>
      <c r="BJ183" s="84" t="n">
        <v>-3470.03505613416</v>
      </c>
      <c r="BK183" s="370"/>
      <c r="BL183" s="363" t="n">
        <f aca="false">BG183-BJ183</f>
        <v>601.425688160895</v>
      </c>
      <c r="BM183" s="152"/>
      <c r="BN183" s="364"/>
      <c r="BO183" s="360"/>
      <c r="BP183" s="360"/>
      <c r="BQ183" s="360"/>
      <c r="BR183" s="360"/>
      <c r="BS183" s="360"/>
      <c r="BT183" s="360"/>
      <c r="BU183" s="360"/>
      <c r="BV183" s="360"/>
      <c r="BW183" s="360"/>
      <c r="BX183" s="360"/>
      <c r="BY183" s="360"/>
      <c r="BZ183" s="360"/>
      <c r="CA183" s="360"/>
      <c r="CB183" s="360"/>
    </row>
    <row r="184" customFormat="false" ht="14.1" hidden="false" customHeight="true" outlineLevel="0" collapsed="false">
      <c r="A184" s="386" t="s">
        <v>210</v>
      </c>
      <c r="C184" s="376" t="n">
        <v>2117.45095712874</v>
      </c>
      <c r="E184" s="376" t="n">
        <f aca="false">+C184-G184</f>
        <v>-560.213757943261</v>
      </c>
      <c r="G184" s="376" t="n">
        <v>2677.664715072</v>
      </c>
      <c r="K184" s="376" t="n">
        <v>-98.25</v>
      </c>
      <c r="AZ184" s="30"/>
      <c r="BA184" s="351"/>
      <c r="BB184" s="373"/>
      <c r="BC184" s="365" t="s">
        <v>144</v>
      </c>
      <c r="BD184" s="366"/>
      <c r="BE184" s="260" t="n">
        <f aca="false">46781.905-5249.54103</f>
        <v>41532.36397</v>
      </c>
      <c r="BF184" s="353" t="s">
        <v>211</v>
      </c>
      <c r="BG184" s="84" t="n">
        <f aca="false">'[53]Sum Trader'!GB61/1000</f>
        <v>1236.45717218396</v>
      </c>
      <c r="BH184" s="370" t="n">
        <f aca="false">SUM(BG183:BG184)</f>
        <v>-1632.1521957893</v>
      </c>
      <c r="BI184" s="353" t="s">
        <v>211</v>
      </c>
      <c r="BJ184" s="84" t="n">
        <v>1192.71337284467</v>
      </c>
      <c r="BK184" s="370" t="n">
        <v>-2277.32168328949</v>
      </c>
      <c r="BL184" s="363" t="n">
        <f aca="false">BG184-BJ184</f>
        <v>43.7437993392914</v>
      </c>
      <c r="BM184" s="57"/>
      <c r="BN184" s="387"/>
      <c r="BO184" s="260"/>
      <c r="BP184" s="360"/>
      <c r="BQ184" s="360"/>
      <c r="BR184" s="360"/>
      <c r="BS184" s="360"/>
      <c r="BT184" s="360"/>
      <c r="BU184" s="360"/>
      <c r="BV184" s="360"/>
      <c r="BW184" s="360"/>
      <c r="BX184" s="360"/>
      <c r="BY184" s="360"/>
      <c r="BZ184" s="360"/>
      <c r="CA184" s="360"/>
      <c r="CB184" s="360"/>
    </row>
    <row r="185" customFormat="false" ht="14.1" hidden="false" customHeight="true" outlineLevel="0" collapsed="false">
      <c r="A185" s="386" t="s">
        <v>212</v>
      </c>
      <c r="C185" s="376" t="n">
        <v>-1965.7527749472</v>
      </c>
      <c r="E185" s="376" t="n">
        <f aca="false">+C185-G185</f>
        <v>8.89892308359731</v>
      </c>
      <c r="G185" s="376" t="n">
        <v>-1974.6516980308</v>
      </c>
      <c r="K185" s="376" t="n">
        <v>-123.493091330655</v>
      </c>
      <c r="AZ185" s="30"/>
      <c r="BA185" s="351"/>
      <c r="BB185" s="373"/>
      <c r="BC185" s="365"/>
      <c r="BD185" s="366"/>
      <c r="BE185" s="260"/>
      <c r="BF185" s="353"/>
      <c r="BG185" s="84"/>
      <c r="BH185" s="370"/>
      <c r="BI185" s="353"/>
      <c r="BJ185" s="84"/>
      <c r="BK185" s="370"/>
      <c r="BL185" s="372"/>
      <c r="BM185" s="57"/>
      <c r="BN185" s="387"/>
      <c r="BO185" s="260"/>
      <c r="BP185" s="360"/>
      <c r="BQ185" s="360"/>
      <c r="BR185" s="360"/>
      <c r="BS185" s="360"/>
      <c r="BT185" s="360"/>
      <c r="BU185" s="360"/>
      <c r="BV185" s="360"/>
      <c r="BW185" s="360"/>
      <c r="BX185" s="360"/>
      <c r="BY185" s="360"/>
      <c r="BZ185" s="360"/>
      <c r="CA185" s="360"/>
      <c r="CB185" s="360"/>
    </row>
    <row r="186" customFormat="false" ht="14.1" hidden="false" customHeight="true" outlineLevel="0" collapsed="false">
      <c r="A186" s="386" t="s">
        <v>213</v>
      </c>
      <c r="C186" s="376" t="n">
        <v>-9834.1672666832</v>
      </c>
      <c r="E186" s="376" t="n">
        <f aca="false">+C186-G186</f>
        <v>184.033375355246</v>
      </c>
      <c r="G186" s="376" t="n">
        <v>-10018.2006420384</v>
      </c>
      <c r="K186" s="376" t="n">
        <v>-504.387625934362</v>
      </c>
      <c r="AZ186" s="30"/>
      <c r="BA186" s="351"/>
      <c r="BB186" s="373"/>
      <c r="BC186" s="365"/>
      <c r="BD186" s="366"/>
      <c r="BE186" s="260"/>
      <c r="BF186" s="353" t="s">
        <v>214</v>
      </c>
      <c r="BG186" s="84" t="n">
        <f aca="false">([102]Report!$AE$34)/1000</f>
        <v>52.4011665</v>
      </c>
      <c r="BH186" s="370"/>
      <c r="BI186" s="353" t="s">
        <v>214</v>
      </c>
      <c r="BJ186" s="84" t="n">
        <v>59.738402</v>
      </c>
      <c r="BK186" s="370"/>
      <c r="BL186" s="372" t="n">
        <f aca="false">BG186-BJ186</f>
        <v>-7.33723550000001</v>
      </c>
      <c r="BM186" s="57"/>
      <c r="BN186" s="387"/>
      <c r="BO186" s="260"/>
      <c r="BP186" s="360"/>
      <c r="BQ186" s="360"/>
      <c r="BR186" s="360"/>
      <c r="BS186" s="360"/>
      <c r="BT186" s="360"/>
      <c r="BU186" s="360"/>
      <c r="BV186" s="360"/>
      <c r="BW186" s="360"/>
      <c r="BX186" s="360"/>
      <c r="BY186" s="360"/>
      <c r="BZ186" s="360"/>
      <c r="CA186" s="360"/>
      <c r="CB186" s="360"/>
    </row>
    <row r="187" customFormat="false" ht="14.1" hidden="false" customHeight="true" outlineLevel="0" collapsed="false">
      <c r="A187" s="386" t="s">
        <v>215</v>
      </c>
      <c r="C187" s="376" t="n">
        <v>-3668.832985055</v>
      </c>
      <c r="E187" s="376" t="n">
        <f aca="false">+C187-G187</f>
        <v>-3503.1502989353</v>
      </c>
      <c r="G187" s="376" t="n">
        <v>-165.682686119702</v>
      </c>
      <c r="K187" s="376" t="n">
        <v>-532.91829885814</v>
      </c>
      <c r="AZ187" s="30"/>
      <c r="BA187" s="351"/>
      <c r="BB187" s="373"/>
      <c r="BC187" s="365" t="n">
        <f aca="false">BG186</f>
        <v>52.4011665</v>
      </c>
      <c r="BD187" s="366" t="n">
        <f aca="false">BG187</f>
        <v>-273.8456176</v>
      </c>
      <c r="BE187" s="260" t="n">
        <f aca="false">6712.836+487.05778</f>
        <v>7199.89378</v>
      </c>
      <c r="BF187" s="353" t="s">
        <v>216</v>
      </c>
      <c r="BG187" s="84" t="n">
        <f aca="false">[102]Report!$AE$35/1000</f>
        <v>-273.8456176</v>
      </c>
      <c r="BH187" s="370" t="n">
        <f aca="false">SUM(BG186:BG187)</f>
        <v>-221.4444511</v>
      </c>
      <c r="BI187" s="353" t="s">
        <v>216</v>
      </c>
      <c r="BJ187" s="84" t="n">
        <v>-264.7413086</v>
      </c>
      <c r="BK187" s="370" t="n">
        <v>-205.0029066</v>
      </c>
      <c r="BL187" s="372" t="n">
        <f aca="false">BG187-BJ187</f>
        <v>-9.10430900000006</v>
      </c>
      <c r="BM187" s="57"/>
      <c r="BN187" s="387"/>
      <c r="BO187" s="260"/>
      <c r="BP187" s="360"/>
      <c r="BQ187" s="360"/>
      <c r="BR187" s="360"/>
      <c r="BS187" s="360"/>
      <c r="BT187" s="360"/>
      <c r="BU187" s="360"/>
      <c r="BV187" s="360"/>
      <c r="BW187" s="360"/>
      <c r="BX187" s="360"/>
      <c r="BY187" s="360"/>
      <c r="BZ187" s="360"/>
      <c r="CA187" s="360"/>
      <c r="CB187" s="360"/>
    </row>
    <row r="188" customFormat="false" ht="14.1" hidden="false" customHeight="true" outlineLevel="0" collapsed="false">
      <c r="A188" s="386" t="s">
        <v>217</v>
      </c>
      <c r="C188" s="376" t="n">
        <v>-3160.7990856403</v>
      </c>
      <c r="E188" s="376" t="n">
        <f aca="false">+C188-G188</f>
        <v>5866.37359401493</v>
      </c>
      <c r="G188" s="376" t="n">
        <v>-9027.17267965522</v>
      </c>
      <c r="K188" s="376" t="n">
        <v>-15.5829308651682</v>
      </c>
      <c r="AZ188" s="30"/>
      <c r="BA188" s="351"/>
      <c r="BB188" s="351"/>
      <c r="BC188" s="358"/>
      <c r="BD188" s="369"/>
      <c r="BE188" s="360"/>
      <c r="BF188" s="353"/>
      <c r="BG188" s="84"/>
      <c r="BH188" s="370"/>
      <c r="BI188" s="374"/>
      <c r="BJ188" s="84"/>
      <c r="BK188" s="370"/>
      <c r="BL188" s="371"/>
      <c r="BM188" s="57"/>
      <c r="BN188" s="387"/>
      <c r="BO188" s="260"/>
      <c r="BP188" s="360"/>
      <c r="BQ188" s="360"/>
      <c r="BR188" s="360"/>
      <c r="BS188" s="360"/>
      <c r="BT188" s="360"/>
      <c r="BU188" s="360"/>
      <c r="BV188" s="360"/>
      <c r="BW188" s="360"/>
      <c r="BX188" s="360"/>
      <c r="BY188" s="360"/>
      <c r="BZ188" s="360"/>
      <c r="CA188" s="360"/>
      <c r="CB188" s="360"/>
    </row>
    <row r="189" customFormat="false" ht="16.5" hidden="false" customHeight="true" outlineLevel="0" collapsed="false">
      <c r="A189" s="386" t="s">
        <v>218</v>
      </c>
      <c r="C189" s="376" t="n">
        <v>3193.54589509585</v>
      </c>
      <c r="E189" s="376" t="n">
        <f aca="false">+C189-G189</f>
        <v>3065.24445815207</v>
      </c>
      <c r="G189" s="376" t="n">
        <f aca="false">-500.795473056224+629.09691</f>
        <v>128.301436943776</v>
      </c>
      <c r="K189" s="376" t="n">
        <v>732.244721125087</v>
      </c>
      <c r="AZ189" s="388"/>
      <c r="BA189" s="389" t="n">
        <f aca="false">[99]Report!$BI$42</f>
        <v>9522.87928576286</v>
      </c>
      <c r="BB189" s="389" t="n">
        <f aca="false">[99]Report!$BI$48</f>
        <v>-2438.52776601692</v>
      </c>
      <c r="BC189" s="389" t="n">
        <f aca="false">SUM(BC142:BC188)</f>
        <v>7313.82668081748</v>
      </c>
      <c r="BD189" s="389" t="n">
        <f aca="false">SUM(BD142:BD188)</f>
        <v>-1645.5019762831</v>
      </c>
      <c r="BE189" s="390" t="s">
        <v>219</v>
      </c>
      <c r="BF189" s="391"/>
      <c r="BG189" s="392"/>
      <c r="BH189" s="393"/>
      <c r="BI189" s="394"/>
      <c r="BJ189" s="392"/>
      <c r="BK189" s="393"/>
      <c r="BL189" s="395"/>
      <c r="BM189" s="57"/>
      <c r="BN189" s="387"/>
      <c r="BO189" s="260"/>
      <c r="BP189" s="360"/>
      <c r="BQ189" s="360"/>
      <c r="BR189" s="360"/>
      <c r="BS189" s="360"/>
      <c r="BT189" s="360"/>
      <c r="BU189" s="360"/>
      <c r="BV189" s="360"/>
      <c r="BW189" s="360"/>
      <c r="BX189" s="360"/>
      <c r="BY189" s="360"/>
      <c r="BZ189" s="360"/>
      <c r="CA189" s="360"/>
      <c r="CB189" s="360"/>
    </row>
    <row r="190" customFormat="false" ht="14.1" hidden="false" customHeight="true" outlineLevel="0" collapsed="false">
      <c r="A190" s="386" t="s">
        <v>220</v>
      </c>
      <c r="C190" s="376" t="n">
        <v>2460.44594802762</v>
      </c>
      <c r="E190" s="376" t="n">
        <f aca="false">+C190-G190</f>
        <v>-839.971185492853</v>
      </c>
      <c r="G190" s="376" t="n">
        <v>3300.41713352047</v>
      </c>
      <c r="K190" s="376" t="n">
        <v>38.0389933194648</v>
      </c>
      <c r="AZ190" s="30"/>
      <c r="BA190" s="351"/>
      <c r="BB190" s="351"/>
      <c r="BC190" s="368"/>
      <c r="BD190" s="369"/>
      <c r="BE190" s="360"/>
      <c r="BF190" s="353"/>
      <c r="BG190" s="260"/>
      <c r="BH190" s="370"/>
      <c r="BI190" s="374"/>
      <c r="BJ190" s="260"/>
      <c r="BK190" s="370"/>
      <c r="BL190" s="371"/>
      <c r="BM190" s="57"/>
      <c r="BN190" s="387"/>
      <c r="BO190" s="260"/>
      <c r="BP190" s="360"/>
      <c r="BQ190" s="360"/>
      <c r="BR190" s="360"/>
      <c r="BS190" s="360"/>
      <c r="BT190" s="360"/>
      <c r="BU190" s="360"/>
      <c r="BV190" s="360"/>
      <c r="BW190" s="360"/>
      <c r="BX190" s="360"/>
      <c r="BY190" s="360"/>
      <c r="BZ190" s="360"/>
      <c r="CA190" s="360"/>
      <c r="CB190" s="360"/>
    </row>
    <row r="191" customFormat="false" ht="15.75" hidden="false" customHeight="true" outlineLevel="0" collapsed="false">
      <c r="A191" s="386" t="s">
        <v>221</v>
      </c>
      <c r="C191" s="376" t="n">
        <v>-3197.88698621595</v>
      </c>
      <c r="E191" s="376" t="n">
        <f aca="false">+C191-G191</f>
        <v>144.11445735833</v>
      </c>
      <c r="G191" s="376" t="n">
        <f aca="false">-3329.11244357428-12.889</f>
        <v>-3342.00144357428</v>
      </c>
      <c r="K191" s="376" t="n">
        <v>355.60297919716</v>
      </c>
      <c r="AZ191" s="30"/>
      <c r="BA191" s="351"/>
      <c r="BB191" s="351"/>
      <c r="BC191" s="365"/>
      <c r="BD191" s="366"/>
      <c r="BE191" s="360"/>
      <c r="BF191" s="396" t="s">
        <v>222</v>
      </c>
      <c r="BG191" s="397" t="n">
        <f aca="false">[71]Report!Y57+[72]Report!Y57+[73]Report!AD57+[74]Report!AB57+[76]Report!AE57</f>
        <v>-9417.481904</v>
      </c>
      <c r="BH191" s="370"/>
      <c r="BI191" s="398" t="s">
        <v>222</v>
      </c>
      <c r="BJ191" s="84" t="n">
        <v>-9451.5593404</v>
      </c>
      <c r="BK191" s="370"/>
      <c r="BL191" s="372" t="n">
        <f aca="false">BG191-BJ191</f>
        <v>34.0774364000008</v>
      </c>
      <c r="BM191" s="50"/>
      <c r="BN191" s="364"/>
      <c r="BO191" s="360"/>
      <c r="BP191" s="184"/>
      <c r="BQ191" s="184"/>
      <c r="BR191" s="184"/>
      <c r="BS191" s="184"/>
      <c r="BT191" s="184"/>
      <c r="BU191" s="184"/>
      <c r="BV191" s="184"/>
      <c r="BW191" s="184"/>
      <c r="BX191" s="184"/>
      <c r="BY191" s="184"/>
      <c r="BZ191" s="184"/>
      <c r="CA191" s="184"/>
      <c r="CB191" s="184"/>
    </row>
    <row r="192" customFormat="false" ht="14.1" hidden="false" customHeight="true" outlineLevel="0" collapsed="false">
      <c r="A192" s="386" t="s">
        <v>223</v>
      </c>
      <c r="C192" s="376" t="n">
        <v>7386.59157498224</v>
      </c>
      <c r="E192" s="376" t="n">
        <f aca="false">+C192-G192</f>
        <v>7105.79121139931</v>
      </c>
      <c r="G192" s="376" t="n">
        <v>280.800363582935</v>
      </c>
      <c r="K192" s="376" t="n">
        <v>-148.825059973049</v>
      </c>
      <c r="AZ192" s="30"/>
      <c r="BA192" s="351"/>
      <c r="BB192" s="351"/>
      <c r="BC192" s="365" t="n">
        <f aca="false">BG191-([72]Report!Y57+[73]Report!AD57)</f>
        <v>-9282.7370033</v>
      </c>
      <c r="BD192" s="366" t="n">
        <f aca="false">BG192-([72]Report!Y58+[73]Report!AD58)</f>
        <v>1021.8750564</v>
      </c>
      <c r="BE192" s="260" t="n">
        <f aca="false">31731.984+1.9707+108.14196</f>
        <v>31842.09666</v>
      </c>
      <c r="BF192" s="396" t="s">
        <v>224</v>
      </c>
      <c r="BG192" s="397" t="n">
        <f aca="false">[71]Report!Y58+[72]Report!Y58+[73]Report!AD58+[74]Report!AB58+[76]Report!AE58</f>
        <v>1051.7619758</v>
      </c>
      <c r="BH192" s="370" t="n">
        <f aca="false">SUM(BG191:BG192)</f>
        <v>-8365.7199282</v>
      </c>
      <c r="BI192" s="398" t="s">
        <v>224</v>
      </c>
      <c r="BJ192" s="84" t="n">
        <v>1016.5188366</v>
      </c>
      <c r="BK192" s="370" t="n">
        <v>-8435.0405038</v>
      </c>
      <c r="BL192" s="372" t="n">
        <f aca="false">BG192-BJ192</f>
        <v>35.2431391999995</v>
      </c>
      <c r="BM192" s="50"/>
      <c r="BN192" s="364"/>
      <c r="BO192" s="360"/>
      <c r="BP192" s="184"/>
      <c r="BQ192" s="184"/>
      <c r="BR192" s="184"/>
      <c r="BS192" s="184"/>
      <c r="BT192" s="184"/>
      <c r="BU192" s="184"/>
      <c r="BV192" s="184"/>
      <c r="BW192" s="184"/>
      <c r="BX192" s="184"/>
      <c r="BY192" s="184"/>
      <c r="BZ192" s="184"/>
      <c r="CA192" s="184"/>
      <c r="CB192" s="184"/>
    </row>
    <row r="193" customFormat="false" ht="14.1" hidden="false" customHeight="true" outlineLevel="0" collapsed="false">
      <c r="A193" s="386" t="s">
        <v>225</v>
      </c>
      <c r="C193" s="376" t="n">
        <v>-2167.38228423445</v>
      </c>
      <c r="E193" s="376" t="n">
        <f aca="false">+C193-G193</f>
        <v>2725.65376360934</v>
      </c>
      <c r="G193" s="376" t="n">
        <v>-4893.03604784379</v>
      </c>
      <c r="K193" s="376" t="n">
        <v>389.960524067427</v>
      </c>
      <c r="AZ193" s="30"/>
      <c r="BA193" s="351"/>
      <c r="BB193" s="351"/>
      <c r="BC193" s="368"/>
      <c r="BD193" s="369"/>
      <c r="BE193" s="260"/>
      <c r="BF193" s="396"/>
      <c r="BG193" s="260"/>
      <c r="BH193" s="370"/>
      <c r="BI193" s="398"/>
      <c r="BJ193" s="260"/>
      <c r="BK193" s="370"/>
      <c r="BL193" s="372"/>
      <c r="BM193" s="50"/>
      <c r="BN193" s="364"/>
      <c r="BO193" s="360"/>
      <c r="BP193" s="360"/>
      <c r="BQ193" s="360"/>
      <c r="BR193" s="360"/>
      <c r="BS193" s="360"/>
      <c r="BT193" s="360"/>
      <c r="BU193" s="360"/>
      <c r="BV193" s="360"/>
      <c r="BW193" s="360"/>
      <c r="BX193" s="360"/>
      <c r="BY193" s="360"/>
      <c r="BZ193" s="360"/>
      <c r="CA193" s="360"/>
      <c r="CB193" s="360"/>
    </row>
    <row r="194" customFormat="false" ht="13.5" hidden="false" customHeight="true" outlineLevel="0" collapsed="false">
      <c r="A194" s="386" t="s">
        <v>226</v>
      </c>
      <c r="C194" s="376" t="n">
        <v>-563.611154612161</v>
      </c>
      <c r="E194" s="376" t="n">
        <f aca="false">+C194-G194</f>
        <v>6792.57095998605</v>
      </c>
      <c r="G194" s="376" t="n">
        <v>-7356.18211459821</v>
      </c>
      <c r="K194" s="376" t="n">
        <v>205.991748768307</v>
      </c>
      <c r="AZ194" s="30"/>
      <c r="BA194" s="351"/>
      <c r="BB194" s="351"/>
      <c r="BC194" s="368"/>
      <c r="BD194" s="399"/>
      <c r="BE194" s="260"/>
      <c r="BF194" s="396" t="s">
        <v>227</v>
      </c>
      <c r="BG194" s="84" t="n">
        <f aca="false">[99]Report!BS50+[99]Report!$U$57</f>
        <v>0</v>
      </c>
      <c r="BH194" s="370"/>
      <c r="BI194" s="398" t="s">
        <v>227</v>
      </c>
      <c r="BJ194" s="84" t="n">
        <v>0</v>
      </c>
      <c r="BK194" s="370"/>
      <c r="BL194" s="372" t="n">
        <f aca="false">BG194-BJ194</f>
        <v>0</v>
      </c>
      <c r="BM194" s="50"/>
      <c r="BN194" s="364"/>
      <c r="BO194" s="360"/>
      <c r="BP194" s="184"/>
      <c r="BQ194" s="184"/>
      <c r="BR194" s="184"/>
      <c r="BS194" s="184"/>
      <c r="BT194" s="184"/>
      <c r="BU194" s="184"/>
      <c r="BV194" s="184"/>
      <c r="BW194" s="184"/>
      <c r="BX194" s="184"/>
      <c r="BY194" s="184"/>
      <c r="BZ194" s="184"/>
      <c r="CA194" s="184"/>
      <c r="CB194" s="184"/>
    </row>
    <row r="195" customFormat="false" ht="14.1" hidden="false" customHeight="true" outlineLevel="0" collapsed="false">
      <c r="A195" s="386" t="s">
        <v>228</v>
      </c>
      <c r="C195" s="376" t="n">
        <v>-4947.70630238908</v>
      </c>
      <c r="E195" s="376" t="n">
        <f aca="false">+C195-G195</f>
        <v>3528.48467725111</v>
      </c>
      <c r="G195" s="376" t="n">
        <v>-8476.19097964019</v>
      </c>
      <c r="K195" s="376" t="n">
        <v>1211.48388240127</v>
      </c>
      <c r="AZ195" s="30"/>
      <c r="BA195" s="351"/>
      <c r="BB195" s="351"/>
      <c r="BC195" s="365" t="n">
        <f aca="false">BG194</f>
        <v>0</v>
      </c>
      <c r="BD195" s="366" t="n">
        <f aca="false">BG195</f>
        <v>0</v>
      </c>
      <c r="BE195" s="260"/>
      <c r="BF195" s="396" t="s">
        <v>229</v>
      </c>
      <c r="BG195" s="260" t="n">
        <f aca="false">[99]Report!$BS58</f>
        <v>0</v>
      </c>
      <c r="BH195" s="370" t="n">
        <f aca="false">BG195+BG194</f>
        <v>0</v>
      </c>
      <c r="BI195" s="398" t="s">
        <v>229</v>
      </c>
      <c r="BJ195" s="260" t="n">
        <v>0</v>
      </c>
      <c r="BK195" s="370" t="n">
        <v>0</v>
      </c>
      <c r="BL195" s="372" t="n">
        <f aca="false">BG195-BJ195</f>
        <v>0</v>
      </c>
      <c r="BM195" s="50"/>
      <c r="BN195" s="364"/>
      <c r="BO195" s="360"/>
      <c r="BP195" s="360"/>
      <c r="BQ195" s="360"/>
      <c r="BR195" s="360"/>
      <c r="BS195" s="360"/>
      <c r="BT195" s="360"/>
      <c r="BU195" s="360"/>
      <c r="BV195" s="360"/>
      <c r="BW195" s="360"/>
      <c r="BX195" s="360"/>
      <c r="BY195" s="360"/>
      <c r="BZ195" s="360"/>
      <c r="CA195" s="360"/>
      <c r="CB195" s="360"/>
    </row>
    <row r="196" customFormat="false" ht="14.1" hidden="false" customHeight="true" outlineLevel="0" collapsed="false">
      <c r="A196" s="386" t="s">
        <v>230</v>
      </c>
      <c r="C196" s="376" t="n">
        <v>4521.96846231407</v>
      </c>
      <c r="E196" s="376" t="n">
        <f aca="false">+C196-G196</f>
        <v>2977.02223533313</v>
      </c>
      <c r="G196" s="376" t="n">
        <v>1544.94622698094</v>
      </c>
      <c r="K196" s="376" t="n">
        <v>-1781.67914174836</v>
      </c>
      <c r="AZ196" s="30"/>
      <c r="BA196" s="351"/>
      <c r="BB196" s="351"/>
      <c r="BC196" s="368"/>
      <c r="BD196" s="369"/>
      <c r="BE196" s="260"/>
      <c r="BF196" s="396"/>
      <c r="BG196" s="260"/>
      <c r="BH196" s="370"/>
      <c r="BI196" s="398"/>
      <c r="BJ196" s="260"/>
      <c r="BK196" s="370"/>
      <c r="BL196" s="372"/>
      <c r="BM196" s="50"/>
      <c r="BN196" s="364"/>
      <c r="BO196" s="360"/>
      <c r="BP196" s="360"/>
      <c r="BQ196" s="360"/>
      <c r="BR196" s="360"/>
      <c r="BS196" s="360"/>
      <c r="BT196" s="360"/>
      <c r="BU196" s="360"/>
      <c r="BV196" s="360"/>
      <c r="BW196" s="360"/>
      <c r="BX196" s="360"/>
      <c r="BY196" s="360"/>
      <c r="BZ196" s="360"/>
      <c r="CA196" s="360"/>
      <c r="CB196" s="360"/>
    </row>
    <row r="197" customFormat="false" ht="14.1" hidden="false" customHeight="true" outlineLevel="0" collapsed="false">
      <c r="A197" s="386" t="s">
        <v>231</v>
      </c>
      <c r="C197" s="376" t="n">
        <v>-14336.5008927308</v>
      </c>
      <c r="E197" s="376" t="n">
        <f aca="false">+C197-G197</f>
        <v>3539.58241346254</v>
      </c>
      <c r="G197" s="376" t="n">
        <v>-17876.0833061933</v>
      </c>
      <c r="K197" s="376" t="n">
        <v>-849.41560653872</v>
      </c>
      <c r="AZ197" s="30"/>
      <c r="BA197" s="351"/>
      <c r="BB197" s="351"/>
      <c r="BC197" s="368"/>
      <c r="BD197" s="359"/>
      <c r="BE197" s="260"/>
      <c r="BF197" s="396" t="s">
        <v>232</v>
      </c>
      <c r="BG197" s="361" t="n">
        <f aca="false">[62]Report!AC57+[64]Report!C57+[63]Report!M57+[65]Report!U57+[66]Report!U57+[67]Report!U57+[68]Report!AH57+[69]Report!AC57+[70]Report!AK57</f>
        <v>539.683128808798</v>
      </c>
      <c r="BH197" s="370"/>
      <c r="BI197" s="398" t="s">
        <v>232</v>
      </c>
      <c r="BJ197" s="260" t="n">
        <v>613.939604416</v>
      </c>
      <c r="BK197" s="370"/>
      <c r="BL197" s="372" t="n">
        <f aca="false">BG197-BJ197</f>
        <v>-74.2564756072027</v>
      </c>
      <c r="BM197" s="50"/>
      <c r="BN197" s="364"/>
      <c r="BO197" s="360"/>
      <c r="BP197" s="184"/>
      <c r="BQ197" s="184"/>
      <c r="BR197" s="184"/>
      <c r="BS197" s="184"/>
      <c r="BT197" s="184"/>
      <c r="BU197" s="184"/>
      <c r="BV197" s="184"/>
      <c r="BW197" s="184"/>
      <c r="BX197" s="184"/>
      <c r="BY197" s="184"/>
      <c r="BZ197" s="184"/>
      <c r="CA197" s="184"/>
      <c r="CB197" s="184"/>
    </row>
    <row r="198" customFormat="false" ht="14.1" hidden="false" customHeight="true" outlineLevel="0" collapsed="false">
      <c r="A198" s="386" t="s">
        <v>233</v>
      </c>
      <c r="C198" s="376" t="n">
        <v>3955.78621784521</v>
      </c>
      <c r="E198" s="376" t="n">
        <f aca="false">+C198-G198</f>
        <v>7408.75563232574</v>
      </c>
      <c r="G198" s="376" t="n">
        <v>-3452.96941448053</v>
      </c>
      <c r="K198" s="376" t="n">
        <v>92.5661039674861</v>
      </c>
      <c r="AZ198" s="30"/>
      <c r="BA198" s="351"/>
      <c r="BB198" s="351"/>
      <c r="BC198" s="365" t="n">
        <f aca="false">BG197-([64]Report!C57+[55]Report!AI57+[63]Report!K57+[65]Report!U57+[66]Report!U57+[67]Report!U57+[68]Report!AH57+[63]Report!M57)</f>
        <v>502.683228708798</v>
      </c>
      <c r="BD198" s="366" t="n">
        <f aca="false">BG198-([64]Report!C58+[55]Report!AI58+[63]Report!K58+[65]Report!U58+[66]Report!U58+[67]Report!U58+[68]Report!AH58+[63]Report!M58)</f>
        <v>-286.403397780625</v>
      </c>
      <c r="BE198" s="260" t="n">
        <f aca="false">-12503.876+2.1604+8.50496</f>
        <v>-12493.21064</v>
      </c>
      <c r="BF198" s="396" t="s">
        <v>234</v>
      </c>
      <c r="BG198" s="361" t="n">
        <f aca="false">[62]Report!AC58+[64]Report!C58+[63]Report!M58+[65]Report!U58+[66]Report!U58+[67]Report!U58+[68]Report!AH58+[69]Report!AC58+[70]Report!AK58</f>
        <v>-382.629065080625</v>
      </c>
      <c r="BH198" s="367" t="n">
        <f aca="false">SUM(BG197:BG198)</f>
        <v>157.054063728173</v>
      </c>
      <c r="BI198" s="398" t="s">
        <v>234</v>
      </c>
      <c r="BJ198" s="260" t="n">
        <v>-372.488285889394</v>
      </c>
      <c r="BK198" s="370" t="n">
        <v>241.451318526607</v>
      </c>
      <c r="BL198" s="372" t="n">
        <f aca="false">BG198-BJ198</f>
        <v>-10.1407791912314</v>
      </c>
      <c r="BM198" s="400"/>
      <c r="BN198" s="364"/>
      <c r="BO198" s="360"/>
      <c r="BP198" s="184"/>
      <c r="BQ198" s="184"/>
      <c r="BR198" s="184"/>
      <c r="BS198" s="184"/>
      <c r="BT198" s="184"/>
      <c r="BU198" s="184"/>
      <c r="BV198" s="184"/>
      <c r="BW198" s="184"/>
      <c r="BX198" s="184"/>
      <c r="BY198" s="184"/>
      <c r="BZ198" s="184"/>
      <c r="CA198" s="184"/>
      <c r="CB198" s="184"/>
    </row>
    <row r="199" customFormat="false" ht="14.1" hidden="false" customHeight="true" outlineLevel="0" collapsed="false">
      <c r="A199" s="386" t="s">
        <v>235</v>
      </c>
      <c r="C199" s="376" t="n">
        <v>-11197.0063933674</v>
      </c>
      <c r="E199" s="376" t="n">
        <f aca="false">+C199-G199</f>
        <v>4491.9532127062</v>
      </c>
      <c r="G199" s="376" t="n">
        <v>-15688.9596060736</v>
      </c>
      <c r="K199" s="376" t="n">
        <v>2095.71633426395</v>
      </c>
      <c r="AZ199" s="30"/>
      <c r="BA199" s="351"/>
      <c r="BB199" s="351"/>
      <c r="BC199" s="368"/>
      <c r="BD199" s="369"/>
      <c r="BE199" s="260"/>
      <c r="BF199" s="396"/>
      <c r="BG199" s="260"/>
      <c r="BH199" s="370"/>
      <c r="BI199" s="398"/>
      <c r="BJ199" s="260"/>
      <c r="BK199" s="370"/>
      <c r="BL199" s="372"/>
      <c r="BM199" s="50"/>
      <c r="BN199" s="364"/>
      <c r="BO199" s="360"/>
      <c r="BP199" s="360"/>
      <c r="BQ199" s="360"/>
      <c r="BR199" s="360"/>
      <c r="BS199" s="360"/>
      <c r="BT199" s="360"/>
      <c r="BU199" s="360"/>
      <c r="BV199" s="360"/>
      <c r="BW199" s="360"/>
      <c r="BX199" s="360"/>
      <c r="BY199" s="360"/>
      <c r="BZ199" s="360"/>
      <c r="CA199" s="360"/>
      <c r="CB199" s="360"/>
    </row>
    <row r="200" customFormat="false" ht="14.1" hidden="false" customHeight="true" outlineLevel="0" collapsed="false">
      <c r="A200" s="386" t="s">
        <v>236</v>
      </c>
      <c r="C200" s="376" t="n">
        <v>-5050.24331983707</v>
      </c>
      <c r="E200" s="376" t="n">
        <f aca="false">+C200-G200</f>
        <v>2252.65000106801</v>
      </c>
      <c r="G200" s="376" t="n">
        <v>-7302.89332090508</v>
      </c>
      <c r="K200" s="376" t="n">
        <v>2838.89598695596</v>
      </c>
      <c r="AZ200" s="30"/>
      <c r="BA200" s="351"/>
      <c r="BB200" s="351"/>
      <c r="BC200" s="368"/>
      <c r="BD200" s="359"/>
      <c r="BE200" s="260"/>
      <c r="BF200" s="396" t="s">
        <v>237</v>
      </c>
      <c r="BG200" s="383" t="n">
        <f aca="false">[77]Report!AW57+[79]Report!S57+[81]Report!AQ57+[83]Report!AQ57+[84]Report!AG57+[80]Report!AI57+[82]Report!AQ57+[85]Report!X57+[87]Report!O57+[103]Report!M57</f>
        <v>-631.1068955</v>
      </c>
      <c r="BH200" s="367"/>
      <c r="BI200" s="398" t="s">
        <v>237</v>
      </c>
      <c r="BJ200" s="260" t="n">
        <v>-710.2647143</v>
      </c>
      <c r="BK200" s="370"/>
      <c r="BL200" s="372" t="n">
        <f aca="false">BG200-BJ200</f>
        <v>79.1578188000001</v>
      </c>
      <c r="BM200" s="50"/>
      <c r="BN200" s="364"/>
      <c r="BO200" s="360"/>
      <c r="BP200" s="360"/>
      <c r="BQ200" s="360"/>
      <c r="BR200" s="360"/>
      <c r="BS200" s="360"/>
      <c r="BT200" s="360"/>
      <c r="BU200" s="360"/>
      <c r="BV200" s="360"/>
      <c r="BW200" s="360"/>
      <c r="BX200" s="360"/>
      <c r="BY200" s="360"/>
      <c r="BZ200" s="360"/>
      <c r="CA200" s="360"/>
      <c r="CB200" s="360"/>
    </row>
    <row r="201" customFormat="false" ht="14.1" hidden="false" customHeight="true" outlineLevel="0" collapsed="false">
      <c r="A201" s="386" t="s">
        <v>238</v>
      </c>
      <c r="C201" s="376" t="n">
        <v>484.864417835416</v>
      </c>
      <c r="E201" s="376" t="n">
        <f aca="false">+C201-G201</f>
        <v>15.3193862518394</v>
      </c>
      <c r="G201" s="376" t="n">
        <v>469.545031583577</v>
      </c>
      <c r="K201" s="376" t="n">
        <v>-612.159889840275</v>
      </c>
      <c r="AZ201" s="30"/>
      <c r="BA201" s="351"/>
      <c r="BB201" s="351"/>
      <c r="BC201" s="365" t="n">
        <f aca="false">BG200-([79]Report!S57+[55]Report!O57)</f>
        <v>-630.8891605</v>
      </c>
      <c r="BD201" s="366" t="n">
        <f aca="false">BG201-([79]Report!S58+[55]Report!O58)</f>
        <v>151.6979371</v>
      </c>
      <c r="BE201" s="260" t="n">
        <f aca="false">11419.345+(-8765.35-97.63-2395.14+123.65)/1000</f>
        <v>11408.21053</v>
      </c>
      <c r="BF201" s="396" t="s">
        <v>239</v>
      </c>
      <c r="BG201" s="383" t="n">
        <f aca="false">[77]Report!AW58+[79]Report!S58+[81]Report!AQ58+[83]Report!AQ58+[84]Report!AG58+[80]Report!AI58+[82]Report!AQ58+[85]Report!X58+[87]Report!O58+[103]Report!M58</f>
        <v>149.1310304</v>
      </c>
      <c r="BH201" s="367" t="n">
        <f aca="false">SUM(BG200:BG201)</f>
        <v>-481.9758651</v>
      </c>
      <c r="BI201" s="398" t="s">
        <v>239</v>
      </c>
      <c r="BJ201" s="260" t="n">
        <v>143.5935293</v>
      </c>
      <c r="BK201" s="370" t="n">
        <v>-566.671185</v>
      </c>
      <c r="BL201" s="372" t="n">
        <f aca="false">BG201-BJ201</f>
        <v>5.53750110000001</v>
      </c>
      <c r="BM201" s="50"/>
      <c r="BN201" s="364"/>
      <c r="BO201" s="360"/>
      <c r="BP201" s="360"/>
      <c r="BQ201" s="360"/>
      <c r="BR201" s="360"/>
      <c r="BS201" s="360"/>
      <c r="BT201" s="360"/>
      <c r="BU201" s="360"/>
      <c r="BV201" s="360"/>
      <c r="BW201" s="360"/>
      <c r="BX201" s="360"/>
      <c r="BY201" s="360"/>
      <c r="BZ201" s="360"/>
      <c r="CA201" s="360"/>
      <c r="CB201" s="360"/>
    </row>
    <row r="202" customFormat="false" ht="14.1" hidden="false" customHeight="true" outlineLevel="0" collapsed="false">
      <c r="A202" s="386" t="s">
        <v>240</v>
      </c>
      <c r="C202" s="376" t="n">
        <v>-3969.70210291702</v>
      </c>
      <c r="E202" s="376" t="n">
        <f aca="false">+C202-G202</f>
        <v>30.0933969005073</v>
      </c>
      <c r="G202" s="376" t="n">
        <v>-3999.79549981752</v>
      </c>
      <c r="H202" s="376"/>
      <c r="I202" s="376"/>
      <c r="J202" s="376"/>
      <c r="K202" s="376" t="n">
        <v>2498.91032389637</v>
      </c>
      <c r="AZ202" s="30"/>
      <c r="BA202" s="351"/>
      <c r="BB202" s="351"/>
      <c r="BC202" s="368"/>
      <c r="BD202" s="369"/>
      <c r="BE202" s="260"/>
      <c r="BF202" s="396"/>
      <c r="BG202" s="260"/>
      <c r="BH202" s="370"/>
      <c r="BI202" s="398"/>
      <c r="BJ202" s="260"/>
      <c r="BK202" s="370"/>
      <c r="BL202" s="372"/>
      <c r="BM202" s="50"/>
      <c r="BN202" s="364"/>
      <c r="BO202" s="360"/>
      <c r="BP202" s="360"/>
      <c r="BQ202" s="360"/>
      <c r="BR202" s="360"/>
      <c r="BS202" s="360"/>
      <c r="BT202" s="360"/>
      <c r="BU202" s="360"/>
      <c r="BV202" s="360"/>
      <c r="BW202" s="360"/>
      <c r="BX202" s="360"/>
      <c r="BY202" s="360"/>
      <c r="BZ202" s="360"/>
      <c r="CA202" s="360"/>
      <c r="CB202" s="360"/>
    </row>
    <row r="203" customFormat="false" ht="14.1" hidden="false" customHeight="true" outlineLevel="0" collapsed="false">
      <c r="A203" s="386" t="s">
        <v>241</v>
      </c>
      <c r="C203" s="401" t="n">
        <v>-1659.49257387432</v>
      </c>
      <c r="E203" s="376" t="n">
        <f aca="false">+C203-G203</f>
        <v>1331.40633304229</v>
      </c>
      <c r="G203" s="401" t="n">
        <v>-2990.8989069166</v>
      </c>
      <c r="H203" s="58"/>
      <c r="I203" s="30"/>
      <c r="J203" s="38"/>
      <c r="K203" s="401" t="n">
        <v>380.361431024488</v>
      </c>
      <c r="AZ203" s="30"/>
      <c r="BA203" s="351"/>
      <c r="BB203" s="351"/>
      <c r="BC203" s="368"/>
      <c r="BD203" s="369"/>
      <c r="BE203" s="260"/>
      <c r="BF203" s="396"/>
      <c r="BG203" s="260"/>
      <c r="BH203" s="370"/>
      <c r="BI203" s="398"/>
      <c r="BJ203" s="260"/>
      <c r="BK203" s="370"/>
      <c r="BL203" s="372"/>
      <c r="BM203" s="50"/>
      <c r="BN203" s="364"/>
    </row>
    <row r="204" customFormat="false" ht="14.1" hidden="false" customHeight="true" outlineLevel="0" collapsed="false">
      <c r="A204" s="386" t="s">
        <v>242</v>
      </c>
      <c r="C204" s="376" t="n">
        <v>-1499.93734116998</v>
      </c>
      <c r="E204" s="376" t="n">
        <f aca="false">+C204-G204</f>
        <v>1711.15256281823</v>
      </c>
      <c r="G204" s="376" t="n">
        <v>-3211.08990398821</v>
      </c>
      <c r="K204" s="376" t="n">
        <v>4061.78653344274</v>
      </c>
      <c r="AZ204" s="30"/>
      <c r="BA204" s="351"/>
      <c r="BB204" s="351"/>
      <c r="BC204" s="368"/>
      <c r="BD204" s="359"/>
      <c r="BE204" s="260"/>
      <c r="BF204" s="396" t="s">
        <v>243</v>
      </c>
      <c r="BG204" s="361" t="n">
        <f aca="false">[54]Report!AG57+[56]Report!AH57+[58]Report!AC57+[104]Report!AA57+[104]Report!AC57*1.411+[104]Report!AE57*0.88035+[61]Report!O57+[57]Report!G57+[55]Report!O57+[59]Report!AA57</f>
        <v>35275.0217282724</v>
      </c>
      <c r="BH204" s="367"/>
      <c r="BI204" s="398" t="s">
        <v>243</v>
      </c>
      <c r="BJ204" s="260" t="n">
        <v>38708.7359272141</v>
      </c>
      <c r="BK204" s="402"/>
      <c r="BL204" s="363" t="n">
        <f aca="false">BG204-BJ204</f>
        <v>-3433.71419894174</v>
      </c>
      <c r="BM204" s="50"/>
      <c r="BN204" s="364"/>
      <c r="BO204" s="360"/>
      <c r="BP204" s="184"/>
      <c r="BQ204" s="184"/>
      <c r="BR204" s="184"/>
      <c r="BS204" s="184"/>
      <c r="BT204" s="184"/>
      <c r="BU204" s="184"/>
      <c r="BV204" s="184"/>
      <c r="BW204" s="184"/>
      <c r="BX204" s="184"/>
      <c r="BY204" s="184"/>
      <c r="BZ204" s="184"/>
      <c r="CA204" s="184"/>
      <c r="CB204" s="184"/>
    </row>
    <row r="205" customFormat="false" ht="14.1" hidden="false" customHeight="true" outlineLevel="0" collapsed="false">
      <c r="A205" s="386" t="s">
        <v>244</v>
      </c>
      <c r="C205" s="376" t="n">
        <v>-21519.8753549608</v>
      </c>
      <c r="E205" s="376" t="n">
        <f aca="false">+C205-G205</f>
        <v>5726.79025302318</v>
      </c>
      <c r="G205" s="376" t="n">
        <v>-27246.665607984</v>
      </c>
      <c r="K205" s="376" t="n">
        <v>-1515.20152544146</v>
      </c>
      <c r="AZ205" s="30"/>
      <c r="BA205" s="351"/>
      <c r="BB205" s="351"/>
      <c r="BC205" s="365" t="n">
        <f aca="false">BG204-([55]Report!O57+[57]Report!G57+[55]Report!O57)</f>
        <v>35275.3602814724</v>
      </c>
      <c r="BD205" s="366" t="n">
        <f aca="false">BG205-([55]Report!O58+[57]Report!G58+[55]Report!O58)</f>
        <v>-9384.14679252594</v>
      </c>
      <c r="BE205" s="260" t="n">
        <f aca="false">-15261.753+12.165+(-11837.11-10083216.48-843677.26-1557.98+104.42-2090.38)/1000</f>
        <v>-26191.86279</v>
      </c>
      <c r="BF205" s="396" t="s">
        <v>245</v>
      </c>
      <c r="BG205" s="361" t="n">
        <f aca="false">[54]Report!AG58+[56]Report!AH58+[58]Report!AC58+[104]Report!AA58+[104]Report!AC58*1.411+[104]Report!AE58*0.88035+[61]Report!O58+[57]Report!G58+[55]Report!O58+[59]Report!AA58</f>
        <v>-9388.47755602594</v>
      </c>
      <c r="BH205" s="367" t="n">
        <f aca="false">SUM(BG204:BG205)</f>
        <v>25886.5441722464</v>
      </c>
      <c r="BI205" s="398" t="s">
        <v>245</v>
      </c>
      <c r="BJ205" s="260" t="n">
        <v>-9064.92573845991</v>
      </c>
      <c r="BK205" s="402" t="n">
        <v>29643.8101887542</v>
      </c>
      <c r="BL205" s="363" t="n">
        <f aca="false">BG205-BJ205</f>
        <v>-323.551817566029</v>
      </c>
      <c r="BM205" s="50"/>
      <c r="BN205" s="364"/>
      <c r="BO205" s="360"/>
      <c r="BP205" s="184"/>
      <c r="BQ205" s="184"/>
      <c r="BR205" s="184"/>
      <c r="BS205" s="184"/>
      <c r="BT205" s="184"/>
      <c r="BU205" s="184"/>
      <c r="BV205" s="184"/>
      <c r="BW205" s="184"/>
      <c r="BX205" s="184"/>
      <c r="BY205" s="184"/>
      <c r="BZ205" s="184"/>
      <c r="CA205" s="184"/>
      <c r="CB205" s="184"/>
    </row>
    <row r="206" customFormat="false" ht="14.1" hidden="false" customHeight="true" outlineLevel="0" collapsed="false">
      <c r="A206" s="386" t="s">
        <v>246</v>
      </c>
      <c r="C206" s="376" t="n">
        <v>-11013.2301494364</v>
      </c>
      <c r="E206" s="376" t="n">
        <f aca="false">+C206-G206</f>
        <v>-254.983149436368</v>
      </c>
      <c r="G206" s="376" t="n">
        <v>-10758.247</v>
      </c>
      <c r="K206" s="376" t="n">
        <v>3481.54331210433</v>
      </c>
      <c r="AZ206" s="30"/>
      <c r="BA206" s="351"/>
      <c r="BB206" s="351"/>
      <c r="BC206" s="368"/>
      <c r="BD206" s="369"/>
      <c r="BE206" s="260"/>
      <c r="BF206" s="396"/>
      <c r="BG206" s="260"/>
      <c r="BH206" s="370"/>
      <c r="BI206" s="398"/>
      <c r="BJ206" s="260"/>
      <c r="BK206" s="370"/>
      <c r="BL206" s="372"/>
      <c r="BM206" s="50"/>
      <c r="BN206" s="364"/>
    </row>
    <row r="207" customFormat="false" ht="14.1" hidden="false" customHeight="true" outlineLevel="0" collapsed="false">
      <c r="A207" s="386" t="s">
        <v>247</v>
      </c>
      <c r="C207" s="376" t="n">
        <v>-15256.147012469</v>
      </c>
      <c r="E207" s="376" t="n">
        <f aca="false">+C207-G207</f>
        <v>13791.1475052692</v>
      </c>
      <c r="G207" s="376" t="n">
        <v>-29047.2945177382</v>
      </c>
      <c r="K207" s="376" t="n">
        <v>1700.94599646036</v>
      </c>
      <c r="AZ207" s="30"/>
      <c r="BA207" s="351"/>
      <c r="BB207" s="351"/>
      <c r="BC207" s="368"/>
      <c r="BD207" s="359"/>
      <c r="BE207" s="260"/>
      <c r="BF207" s="396" t="s">
        <v>248</v>
      </c>
      <c r="BG207" s="84" t="n">
        <f aca="false">[94]Report!$BQ$57</f>
        <v>-2497.8007382989</v>
      </c>
      <c r="BH207" s="370"/>
      <c r="BI207" s="398" t="s">
        <v>248</v>
      </c>
      <c r="BJ207" s="84" t="n">
        <v>-2862.46102018628</v>
      </c>
      <c r="BK207" s="370"/>
      <c r="BL207" s="372" t="n">
        <f aca="false">BG207-BJ207</f>
        <v>364.660281887378</v>
      </c>
      <c r="BM207" s="50"/>
      <c r="BN207" s="364"/>
      <c r="BO207" s="360"/>
      <c r="BP207" s="184"/>
      <c r="BQ207" s="184"/>
      <c r="BR207" s="184"/>
      <c r="BS207" s="184"/>
      <c r="BT207" s="184"/>
      <c r="BU207" s="184"/>
      <c r="BV207" s="184"/>
      <c r="BW207" s="184"/>
      <c r="BX207" s="184"/>
      <c r="BY207" s="184"/>
      <c r="BZ207" s="184"/>
      <c r="CA207" s="184"/>
      <c r="CB207" s="184"/>
    </row>
    <row r="208" customFormat="false" ht="14.1" hidden="false" customHeight="true" outlineLevel="0" collapsed="false">
      <c r="A208" s="386"/>
      <c r="C208" s="376"/>
      <c r="E208" s="376"/>
      <c r="G208" s="376"/>
      <c r="K208" s="376"/>
      <c r="AZ208" s="30"/>
      <c r="BA208" s="351"/>
      <c r="BB208" s="351"/>
      <c r="BC208" s="365" t="n">
        <f aca="false">BG207</f>
        <v>-2497.8007382989</v>
      </c>
      <c r="BD208" s="366" t="n">
        <f aca="false">BG208</f>
        <v>602.653134559736</v>
      </c>
      <c r="BE208" s="260" t="n">
        <v>15670.48</v>
      </c>
      <c r="BF208" s="396" t="s">
        <v>249</v>
      </c>
      <c r="BG208" s="84" t="n">
        <f aca="false">[94]Report!$BQ$58</f>
        <v>602.653134559736</v>
      </c>
      <c r="BH208" s="370" t="n">
        <f aca="false">SUM(BG207:BG208)</f>
        <v>-1895.14760373916</v>
      </c>
      <c r="BI208" s="398" t="s">
        <v>249</v>
      </c>
      <c r="BJ208" s="84" t="n">
        <v>563.795569104459</v>
      </c>
      <c r="BK208" s="370" t="n">
        <v>-2298.66545108182</v>
      </c>
      <c r="BL208" s="372" t="n">
        <f aca="false">BG208-BJ208</f>
        <v>38.857565455277</v>
      </c>
      <c r="BM208" s="50"/>
      <c r="BN208" s="364"/>
      <c r="BO208" s="360"/>
      <c r="BP208" s="184"/>
      <c r="BQ208" s="184"/>
      <c r="BR208" s="184"/>
      <c r="BS208" s="184"/>
      <c r="BT208" s="184"/>
      <c r="BU208" s="184"/>
      <c r="BV208" s="184"/>
      <c r="BW208" s="184"/>
      <c r="BX208" s="184"/>
      <c r="BY208" s="184"/>
      <c r="BZ208" s="184"/>
      <c r="CA208" s="184"/>
      <c r="CB208" s="184"/>
    </row>
    <row r="209" customFormat="false" ht="14.1" hidden="false" customHeight="true" outlineLevel="0" collapsed="false">
      <c r="A209" s="386"/>
      <c r="C209" s="376"/>
      <c r="E209" s="376"/>
      <c r="G209" s="376"/>
      <c r="K209" s="376"/>
      <c r="AZ209" s="30"/>
      <c r="BA209" s="351"/>
      <c r="BB209" s="351"/>
      <c r="BC209" s="368"/>
      <c r="BD209" s="369"/>
      <c r="BE209" s="260"/>
      <c r="BF209" s="396"/>
      <c r="BG209" s="260"/>
      <c r="BH209" s="370"/>
      <c r="BI209" s="398"/>
      <c r="BJ209" s="260"/>
      <c r="BK209" s="370"/>
      <c r="BL209" s="372"/>
      <c r="BM209" s="50"/>
      <c r="BN209" s="364"/>
    </row>
    <row r="210" customFormat="false" ht="14.1" hidden="false" customHeight="true" outlineLevel="0" collapsed="false">
      <c r="A210" s="386"/>
      <c r="C210" s="376"/>
      <c r="E210" s="376"/>
      <c r="G210" s="376"/>
      <c r="K210" s="376"/>
      <c r="AZ210" s="30"/>
      <c r="BA210" s="351"/>
      <c r="BB210" s="351"/>
      <c r="BC210" s="368"/>
      <c r="BD210" s="359"/>
      <c r="BE210" s="260"/>
      <c r="BF210" s="353" t="s">
        <v>250</v>
      </c>
      <c r="BG210" s="84" t="n">
        <f aca="false">([95]Report!$AE$57)</f>
        <v>-4.9700147</v>
      </c>
      <c r="BH210" s="370"/>
      <c r="BI210" s="353" t="s">
        <v>250</v>
      </c>
      <c r="BJ210" s="84" t="n">
        <v>-8.6138948</v>
      </c>
      <c r="BK210" s="370"/>
      <c r="BL210" s="372" t="n">
        <f aca="false">BG210-BJ210</f>
        <v>3.6438801</v>
      </c>
      <c r="BM210" s="152"/>
      <c r="BN210" s="364"/>
      <c r="BO210" s="360"/>
      <c r="BP210" s="184"/>
      <c r="BQ210" s="184"/>
      <c r="BR210" s="184"/>
      <c r="BS210" s="184"/>
      <c r="BT210" s="184"/>
      <c r="BU210" s="184"/>
      <c r="BV210" s="184"/>
      <c r="BW210" s="184"/>
      <c r="BX210" s="184"/>
      <c r="BY210" s="184"/>
      <c r="BZ210" s="184"/>
      <c r="CA210" s="184"/>
      <c r="CB210" s="184"/>
    </row>
    <row r="211" customFormat="false" ht="14.1" hidden="false" customHeight="true" outlineLevel="0" collapsed="false">
      <c r="A211" s="386"/>
      <c r="C211" s="376"/>
      <c r="E211" s="376"/>
      <c r="G211" s="376"/>
      <c r="K211" s="376"/>
      <c r="AZ211" s="30"/>
      <c r="BA211" s="351"/>
      <c r="BB211" s="351"/>
      <c r="BC211" s="365" t="n">
        <f aca="false">BG210</f>
        <v>-4.9700147</v>
      </c>
      <c r="BD211" s="366" t="n">
        <f aca="false">BG211</f>
        <v>14.2790196</v>
      </c>
      <c r="BE211" s="260" t="n">
        <v>25.985</v>
      </c>
      <c r="BF211" s="353" t="s">
        <v>251</v>
      </c>
      <c r="BG211" s="84" t="n">
        <f aca="false">[95]Report!$AE$58</f>
        <v>14.2790196</v>
      </c>
      <c r="BH211" s="370" t="n">
        <f aca="false">SUM(BG210:BG211)</f>
        <v>9.3090049</v>
      </c>
      <c r="BI211" s="353" t="s">
        <v>251</v>
      </c>
      <c r="BJ211" s="84" t="n">
        <v>12.1311986</v>
      </c>
      <c r="BK211" s="370" t="n">
        <v>3.5173038</v>
      </c>
      <c r="BL211" s="372" t="n">
        <f aca="false">BG211-BJ211</f>
        <v>2.147821</v>
      </c>
      <c r="BM211" s="152"/>
      <c r="BN211" s="364"/>
      <c r="BO211" s="360"/>
      <c r="BP211" s="184"/>
      <c r="BQ211" s="184"/>
      <c r="BR211" s="184"/>
      <c r="BS211" s="184"/>
      <c r="BT211" s="184"/>
      <c r="BU211" s="184"/>
      <c r="BV211" s="184"/>
      <c r="BW211" s="184"/>
      <c r="BX211" s="184"/>
      <c r="BY211" s="184"/>
      <c r="BZ211" s="184"/>
      <c r="CA211" s="184"/>
      <c r="CB211" s="184"/>
    </row>
    <row r="212" customFormat="false" ht="14.1" hidden="false" customHeight="true" outlineLevel="0" collapsed="false">
      <c r="AZ212" s="30"/>
      <c r="BA212" s="351"/>
      <c r="BB212" s="351"/>
      <c r="BC212" s="368"/>
      <c r="BD212" s="366"/>
      <c r="BE212" s="260"/>
      <c r="BF212" s="353"/>
      <c r="BG212" s="84"/>
      <c r="BH212" s="260"/>
      <c r="BI212" s="374"/>
      <c r="BJ212" s="84"/>
      <c r="BK212" s="260"/>
      <c r="BL212" s="372"/>
      <c r="BM212" s="152"/>
      <c r="BN212" s="364"/>
      <c r="BO212" s="360"/>
      <c r="BP212" s="184"/>
      <c r="BQ212" s="184"/>
      <c r="BR212" s="184"/>
      <c r="BS212" s="184"/>
      <c r="BT212" s="184"/>
      <c r="BU212" s="184"/>
      <c r="BV212" s="184"/>
      <c r="BW212" s="184"/>
      <c r="BX212" s="184"/>
      <c r="BY212" s="184"/>
      <c r="BZ212" s="184"/>
      <c r="CA212" s="184"/>
      <c r="CB212" s="184"/>
    </row>
    <row r="213" customFormat="false" ht="14.1" hidden="false" customHeight="true" outlineLevel="0" collapsed="false">
      <c r="AZ213" s="30"/>
      <c r="BA213" s="351"/>
      <c r="BB213" s="357"/>
      <c r="BC213" s="368"/>
      <c r="BD213" s="366"/>
      <c r="BE213" s="260"/>
      <c r="BF213" s="396" t="s">
        <v>252</v>
      </c>
      <c r="BG213" s="361" t="n">
        <f aca="false">[93]Report!AL57</f>
        <v>-3.03904009999999</v>
      </c>
      <c r="BH213" s="370"/>
      <c r="BI213" s="398" t="s">
        <v>252</v>
      </c>
      <c r="BJ213" s="361" t="n">
        <v>-4.11710229999999</v>
      </c>
      <c r="BK213" s="370"/>
      <c r="BL213" s="363" t="n">
        <f aca="false">BG213-BJ213</f>
        <v>1.0780622</v>
      </c>
      <c r="BM213" s="50"/>
      <c r="BN213" s="364"/>
      <c r="BO213" s="360"/>
      <c r="BP213" s="184"/>
      <c r="BQ213" s="184"/>
      <c r="BR213" s="184"/>
      <c r="BS213" s="184"/>
      <c r="BT213" s="184"/>
      <c r="BU213" s="184"/>
      <c r="BV213" s="184"/>
      <c r="BW213" s="184"/>
      <c r="BX213" s="184"/>
      <c r="BY213" s="184"/>
      <c r="BZ213" s="184"/>
      <c r="CA213" s="184"/>
      <c r="CB213" s="184"/>
    </row>
    <row r="214" customFormat="false" ht="14.1" hidden="false" customHeight="true" outlineLevel="0" collapsed="false">
      <c r="AZ214" s="30"/>
      <c r="BA214" s="351"/>
      <c r="BB214" s="351"/>
      <c r="BC214" s="365" t="n">
        <f aca="false">BG213</f>
        <v>-3.03904009999999</v>
      </c>
      <c r="BD214" s="366" t="n">
        <f aca="false">BG214</f>
        <v>-23.2756367</v>
      </c>
      <c r="BE214" s="260" t="n">
        <v>1004.296</v>
      </c>
      <c r="BF214" s="396" t="s">
        <v>253</v>
      </c>
      <c r="BG214" s="361" t="n">
        <f aca="false">[93]Report!AL58</f>
        <v>-23.2756367</v>
      </c>
      <c r="BH214" s="370" t="n">
        <f aca="false">SUM(BG213:BG214)</f>
        <v>-26.3146768</v>
      </c>
      <c r="BI214" s="398" t="s">
        <v>253</v>
      </c>
      <c r="BJ214" s="361" t="n">
        <v>-21.5824227</v>
      </c>
      <c r="BK214" s="370" t="n">
        <v>-25.699525</v>
      </c>
      <c r="BL214" s="363" t="n">
        <f aca="false">BG214-BJ214</f>
        <v>-1.693214</v>
      </c>
      <c r="BM214" s="50"/>
      <c r="BN214" s="364"/>
      <c r="BO214" s="360"/>
      <c r="BP214" s="184"/>
      <c r="BQ214" s="184"/>
      <c r="BR214" s="184"/>
      <c r="BS214" s="184"/>
      <c r="BT214" s="184"/>
      <c r="BU214" s="184"/>
      <c r="BV214" s="184"/>
      <c r="BW214" s="184"/>
      <c r="BX214" s="184"/>
      <c r="BY214" s="184"/>
      <c r="BZ214" s="184"/>
      <c r="CA214" s="184"/>
      <c r="CB214" s="184"/>
    </row>
    <row r="215" customFormat="false" ht="14.1" hidden="false" customHeight="true" outlineLevel="0" collapsed="false">
      <c r="AZ215" s="30"/>
      <c r="BA215" s="351"/>
      <c r="BB215" s="351"/>
      <c r="BC215" s="368"/>
      <c r="BD215" s="369"/>
      <c r="BE215" s="18"/>
      <c r="BF215" s="396"/>
      <c r="BG215" s="260"/>
      <c r="BH215" s="370"/>
      <c r="BI215" s="398"/>
      <c r="BJ215" s="260"/>
      <c r="BK215" s="370"/>
      <c r="BL215" s="403"/>
      <c r="BM215" s="50"/>
      <c r="BN215" s="364"/>
      <c r="BP215" s="360"/>
      <c r="BQ215" s="360"/>
      <c r="BR215" s="360"/>
      <c r="BS215" s="360"/>
      <c r="BT215" s="360"/>
      <c r="BU215" s="360"/>
      <c r="BV215" s="360"/>
      <c r="BW215" s="360"/>
      <c r="BX215" s="360"/>
      <c r="BY215" s="360"/>
      <c r="BZ215" s="360"/>
      <c r="CA215" s="360"/>
      <c r="CB215" s="360"/>
      <c r="CG215" s="360"/>
    </row>
    <row r="216" customFormat="false" ht="14.1" hidden="false" customHeight="true" outlineLevel="0" collapsed="false">
      <c r="AZ216" s="30"/>
      <c r="BA216" s="351"/>
      <c r="BB216" s="373"/>
      <c r="BC216" s="368"/>
      <c r="BD216" s="359"/>
      <c r="BE216" s="404"/>
      <c r="BF216" s="353" t="s">
        <v>254</v>
      </c>
      <c r="BG216" s="84" t="n">
        <f aca="false">[92]Report!AD61/1000</f>
        <v>-245.448</v>
      </c>
      <c r="BH216" s="405"/>
      <c r="BI216" s="353" t="s">
        <v>255</v>
      </c>
      <c r="BJ216" s="84" t="n">
        <v>-245.448</v>
      </c>
      <c r="BK216" s="405"/>
      <c r="BL216" s="403" t="n">
        <f aca="false">BG216-BJ216</f>
        <v>0</v>
      </c>
      <c r="BM216" s="152"/>
      <c r="BN216" s="364"/>
      <c r="BO216" s="184"/>
      <c r="BP216" s="184"/>
      <c r="BQ216" s="184"/>
      <c r="BR216" s="184"/>
      <c r="BS216" s="184"/>
      <c r="BT216" s="184"/>
      <c r="BU216" s="184"/>
      <c r="BV216" s="184"/>
      <c r="BW216" s="184"/>
      <c r="BX216" s="184"/>
      <c r="BY216" s="184"/>
      <c r="BZ216" s="184"/>
      <c r="CA216" s="184"/>
      <c r="CB216" s="184"/>
      <c r="CG216" s="360"/>
    </row>
    <row r="217" customFormat="false" ht="14.25" hidden="false" customHeight="true" outlineLevel="0" collapsed="false">
      <c r="AZ217" s="30"/>
      <c r="BA217" s="351"/>
      <c r="BB217" s="351"/>
      <c r="BC217" s="365" t="n">
        <f aca="false">BG216</f>
        <v>-245.448</v>
      </c>
      <c r="BD217" s="366" t="n">
        <f aca="false">BG217</f>
        <v>150.432</v>
      </c>
      <c r="BE217" s="260" t="n">
        <v>2928.558</v>
      </c>
      <c r="BF217" s="353" t="s">
        <v>256</v>
      </c>
      <c r="BG217" s="84" t="n">
        <f aca="false">[92]Report!AD62/1000</f>
        <v>150.432</v>
      </c>
      <c r="BH217" s="370" t="n">
        <f aca="false">SUM(BG216:BG217)</f>
        <v>-95.016</v>
      </c>
      <c r="BI217" s="353" t="s">
        <v>257</v>
      </c>
      <c r="BJ217" s="84" t="n">
        <v>150.432</v>
      </c>
      <c r="BK217" s="370" t="n">
        <v>-95.016</v>
      </c>
      <c r="BL217" s="403" t="n">
        <f aca="false">BG217-BJ217</f>
        <v>0</v>
      </c>
      <c r="BM217" s="152"/>
      <c r="BN217" s="364"/>
      <c r="BO217" s="360"/>
      <c r="BP217" s="184"/>
      <c r="BQ217" s="184"/>
      <c r="BR217" s="184"/>
      <c r="BS217" s="184"/>
      <c r="BT217" s="184"/>
      <c r="BU217" s="184"/>
      <c r="BV217" s="184"/>
      <c r="BW217" s="184"/>
      <c r="BX217" s="184"/>
      <c r="BY217" s="184"/>
      <c r="BZ217" s="184"/>
      <c r="CA217" s="184"/>
      <c r="CB217" s="184"/>
    </row>
    <row r="218" customFormat="false" ht="14.25" hidden="false" customHeight="true" outlineLevel="0" collapsed="false">
      <c r="AZ218" s="30"/>
      <c r="BA218" s="351"/>
      <c r="BB218" s="351"/>
      <c r="BC218" s="365"/>
      <c r="BD218" s="366"/>
      <c r="BE218" s="360"/>
      <c r="BF218" s="353"/>
      <c r="BG218" s="84"/>
      <c r="BH218" s="370"/>
      <c r="BI218" s="353"/>
      <c r="BJ218" s="84"/>
      <c r="BK218" s="370"/>
      <c r="BL218" s="403"/>
      <c r="BM218" s="152"/>
      <c r="BN218" s="364"/>
      <c r="BO218" s="360"/>
      <c r="BP218" s="184"/>
      <c r="BQ218" s="184"/>
      <c r="BR218" s="184"/>
      <c r="BS218" s="184"/>
      <c r="BT218" s="184"/>
      <c r="BU218" s="184"/>
      <c r="BV218" s="184"/>
      <c r="BW218" s="184"/>
      <c r="BX218" s="184"/>
      <c r="BY218" s="184"/>
      <c r="BZ218" s="184"/>
      <c r="CA218" s="184"/>
      <c r="CB218" s="184"/>
    </row>
    <row r="219" customFormat="false" ht="14.25" hidden="false" customHeight="true" outlineLevel="0" collapsed="false">
      <c r="AZ219" s="30"/>
      <c r="BA219" s="351"/>
      <c r="BB219" s="351"/>
      <c r="BC219" s="365"/>
      <c r="BD219" s="366"/>
      <c r="BE219" s="360"/>
      <c r="BF219" s="353" t="s">
        <v>258</v>
      </c>
      <c r="BG219" s="361" t="n">
        <f aca="false">+([105]Report!$BC$57)/1000+[89]Report!AE57+[91]Report!W57+[90]Report!W57</f>
        <v>-3025.25911375571</v>
      </c>
      <c r="BH219" s="370"/>
      <c r="BI219" s="374" t="s">
        <v>259</v>
      </c>
      <c r="BJ219" s="84" t="n">
        <v>-3194.08033545571</v>
      </c>
      <c r="BK219" s="370"/>
      <c r="BL219" s="403" t="n">
        <f aca="false">BG219-BJ219</f>
        <v>168.8212217</v>
      </c>
      <c r="BM219" s="152"/>
      <c r="BN219" s="364"/>
      <c r="BO219" s="360"/>
      <c r="BP219" s="184"/>
      <c r="BQ219" s="184"/>
      <c r="BR219" s="184"/>
      <c r="BS219" s="184"/>
      <c r="BT219" s="184"/>
      <c r="BU219" s="184"/>
      <c r="BV219" s="184"/>
      <c r="BW219" s="184"/>
      <c r="BX219" s="184"/>
      <c r="BY219" s="184"/>
      <c r="BZ219" s="184"/>
      <c r="CA219" s="184"/>
      <c r="CB219" s="184"/>
    </row>
    <row r="220" customFormat="false" ht="14.25" hidden="false" customHeight="true" outlineLevel="0" collapsed="false">
      <c r="AZ220" s="30"/>
      <c r="BA220" s="351"/>
      <c r="BB220" s="351"/>
      <c r="BC220" s="365" t="n">
        <f aca="false">BG219</f>
        <v>-3025.25911375571</v>
      </c>
      <c r="BD220" s="366" t="n">
        <f aca="false">BG220</f>
        <v>125.742041886016</v>
      </c>
      <c r="BE220" s="360" t="n">
        <f aca="false">393.68166+0.64128</f>
        <v>394.32294</v>
      </c>
      <c r="BF220" s="353" t="s">
        <v>260</v>
      </c>
      <c r="BG220" s="361" t="n">
        <f aca="false">+([105]Report!$BC$58)/1000+[89]Report!AE58+[91]Report!W58+[90]Report!W58</f>
        <v>125.742041886016</v>
      </c>
      <c r="BH220" s="367" t="n">
        <f aca="false">SUM(BG219:BG220)</f>
        <v>-2899.51707186969</v>
      </c>
      <c r="BI220" s="374" t="s">
        <v>261</v>
      </c>
      <c r="BJ220" s="84" t="n">
        <v>117.731358975225</v>
      </c>
      <c r="BK220" s="370" t="n">
        <v>-3076.34897648048</v>
      </c>
      <c r="BL220" s="403" t="n">
        <f aca="false">BG220-BJ220</f>
        <v>8.01068291079085</v>
      </c>
      <c r="BM220" s="152"/>
      <c r="BN220" s="364"/>
      <c r="BO220" s="360"/>
      <c r="BP220" s="184"/>
      <c r="BQ220" s="184"/>
      <c r="BR220" s="184"/>
      <c r="BS220" s="184"/>
      <c r="BT220" s="184"/>
      <c r="BU220" s="184"/>
      <c r="BV220" s="184"/>
      <c r="BW220" s="184"/>
      <c r="BX220" s="184"/>
      <c r="BY220" s="184"/>
      <c r="BZ220" s="184"/>
      <c r="CA220" s="184"/>
      <c r="CB220" s="184"/>
    </row>
    <row r="221" customFormat="false" ht="14.25" hidden="false" customHeight="true" outlineLevel="0" collapsed="false">
      <c r="AZ221" s="30"/>
      <c r="BA221" s="351"/>
      <c r="BB221" s="351"/>
      <c r="BC221" s="368"/>
      <c r="BD221" s="369"/>
      <c r="BE221" s="360"/>
      <c r="BF221" s="396"/>
      <c r="BG221" s="260"/>
      <c r="BH221" s="370"/>
      <c r="BI221" s="398"/>
      <c r="BJ221" s="260"/>
      <c r="BK221" s="370"/>
      <c r="BL221" s="403"/>
      <c r="BM221" s="50"/>
      <c r="BN221" s="364"/>
    </row>
    <row r="222" customFormat="false" ht="16.5" hidden="false" customHeight="false" outlineLevel="0" collapsed="false">
      <c r="AZ222" s="388"/>
      <c r="BA222" s="389"/>
      <c r="BB222" s="389"/>
      <c r="BC222" s="389" t="n">
        <f aca="false">SUM(BC190:BC221)</f>
        <v>20087.9004395266</v>
      </c>
      <c r="BD222" s="389" t="n">
        <f aca="false">SUM(BD190:BD221)</f>
        <v>-7627.14663746081</v>
      </c>
      <c r="BE222" s="390" t="s">
        <v>262</v>
      </c>
      <c r="BF222" s="391"/>
      <c r="BG222" s="392"/>
      <c r="BH222" s="393"/>
      <c r="BI222" s="394"/>
      <c r="BJ222" s="392"/>
      <c r="BK222" s="393"/>
      <c r="BL222" s="406"/>
      <c r="BM222" s="57"/>
      <c r="BN222" s="387"/>
      <c r="BO222" s="260"/>
      <c r="BP222" s="84"/>
      <c r="BQ222" s="184"/>
      <c r="BR222" s="184"/>
      <c r="BS222" s="184"/>
      <c r="BT222" s="184"/>
      <c r="BU222" s="184"/>
      <c r="BV222" s="184"/>
      <c r="BW222" s="184"/>
      <c r="BX222" s="184"/>
      <c r="BY222" s="184"/>
      <c r="BZ222" s="184"/>
      <c r="CA222" s="184"/>
      <c r="CB222" s="184"/>
      <c r="CF222" s="184"/>
    </row>
    <row r="223" customFormat="false" ht="14.25" hidden="false" customHeight="true" outlineLevel="0" collapsed="false">
      <c r="A223" s="30"/>
      <c r="C223" s="30"/>
      <c r="D223" s="39"/>
      <c r="E223" s="30"/>
      <c r="F223" s="58"/>
      <c r="G223" s="30"/>
      <c r="H223" s="58"/>
      <c r="I223" s="30"/>
      <c r="J223" s="38"/>
      <c r="K223" s="30"/>
      <c r="AZ223" s="30"/>
      <c r="BA223" s="351"/>
      <c r="BB223" s="351"/>
      <c r="BC223" s="407"/>
      <c r="BE223" s="408"/>
      <c r="BF223" s="396"/>
      <c r="BH223" s="370"/>
      <c r="BK223" s="370"/>
      <c r="BL223" s="372"/>
      <c r="BM223" s="18"/>
      <c r="BN223" s="18"/>
      <c r="BO223" s="18"/>
      <c r="BP223" s="84"/>
      <c r="BQ223" s="184"/>
      <c r="BR223" s="184"/>
      <c r="BS223" s="184"/>
      <c r="BT223" s="184"/>
      <c r="BU223" s="184"/>
      <c r="BV223" s="184"/>
      <c r="BW223" s="184"/>
      <c r="BX223" s="184"/>
      <c r="BY223" s="184"/>
      <c r="BZ223" s="184"/>
      <c r="CA223" s="184"/>
      <c r="CB223" s="184"/>
      <c r="CF223" s="184"/>
    </row>
    <row r="224" customFormat="false" ht="14.25" hidden="false" customHeight="true" outlineLevel="0" collapsed="false">
      <c r="A224" s="30"/>
      <c r="C224" s="30"/>
      <c r="D224" s="39"/>
      <c r="E224" s="30"/>
      <c r="F224" s="58"/>
      <c r="G224" s="30"/>
      <c r="H224" s="58"/>
      <c r="I224" s="30"/>
      <c r="J224" s="38"/>
      <c r="K224" s="30"/>
      <c r="AZ224" s="30"/>
      <c r="BA224" s="351"/>
      <c r="BB224" s="351"/>
      <c r="BC224" s="369"/>
      <c r="BD224" s="50"/>
      <c r="BE224" s="408"/>
      <c r="BF224" s="396"/>
      <c r="BG224" s="383"/>
      <c r="BH224" s="370"/>
      <c r="BI224" s="396"/>
      <c r="BJ224" s="383"/>
      <c r="BK224" s="370"/>
      <c r="BL224" s="403" t="n">
        <f aca="false">BG224-BJ224</f>
        <v>0</v>
      </c>
      <c r="BM224" s="18"/>
      <c r="BN224" s="387"/>
      <c r="BO224" s="18"/>
      <c r="BP224" s="18"/>
    </row>
    <row r="225" customFormat="false" ht="14.25" hidden="false" customHeight="true" outlineLevel="0" collapsed="false">
      <c r="A225" s="30"/>
      <c r="C225" s="30"/>
      <c r="D225" s="39"/>
      <c r="E225" s="30"/>
      <c r="F225" s="58"/>
      <c r="G225" s="30"/>
      <c r="H225" s="58"/>
      <c r="I225" s="30"/>
      <c r="J225" s="38"/>
      <c r="K225" s="30"/>
      <c r="AZ225" s="30"/>
      <c r="BA225" s="351"/>
      <c r="BB225" s="351"/>
      <c r="BC225" s="365" t="n">
        <f aca="false">BG224</f>
        <v>0</v>
      </c>
      <c r="BD225" s="366" t="n">
        <f aca="false">BG225</f>
        <v>0</v>
      </c>
      <c r="BE225" s="408"/>
      <c r="BF225" s="396"/>
      <c r="BG225" s="383"/>
      <c r="BH225" s="367"/>
      <c r="BI225" s="396"/>
      <c r="BJ225" s="383"/>
      <c r="BK225" s="367"/>
      <c r="BL225" s="403" t="n">
        <f aca="false">BG225-BJ225</f>
        <v>0</v>
      </c>
      <c r="BM225" s="18"/>
      <c r="BN225" s="18"/>
      <c r="BO225" s="18"/>
      <c r="BP225" s="84"/>
      <c r="BQ225" s="184"/>
      <c r="BR225" s="184"/>
      <c r="BS225" s="184"/>
      <c r="BT225" s="184"/>
      <c r="BU225" s="184"/>
      <c r="BV225" s="184"/>
      <c r="BW225" s="184"/>
      <c r="BX225" s="184"/>
      <c r="BY225" s="184"/>
      <c r="BZ225" s="184"/>
      <c r="CA225" s="184"/>
      <c r="CB225" s="184"/>
    </row>
    <row r="226" customFormat="false" ht="14.25" hidden="false" customHeight="true" outlineLevel="0" collapsed="false">
      <c r="A226" s="30"/>
      <c r="C226" s="30"/>
      <c r="D226" s="39"/>
      <c r="E226" s="30"/>
      <c r="F226" s="58"/>
      <c r="G226" s="30"/>
      <c r="H226" s="58"/>
      <c r="I226" s="30"/>
      <c r="J226" s="38"/>
      <c r="K226" s="30"/>
      <c r="AZ226" s="30"/>
      <c r="BA226" s="351"/>
      <c r="BB226" s="351"/>
      <c r="BC226" s="369"/>
      <c r="BD226" s="360"/>
      <c r="BE226" s="408"/>
      <c r="BF226" s="409"/>
      <c r="BG226" s="84"/>
      <c r="BH226" s="367"/>
      <c r="BI226" s="409"/>
      <c r="BJ226" s="84"/>
      <c r="BK226" s="367"/>
      <c r="BL226" s="372"/>
      <c r="BM226" s="18"/>
      <c r="BN226" s="387"/>
      <c r="BO226" s="260"/>
      <c r="BP226" s="84"/>
      <c r="BQ226" s="184"/>
      <c r="BR226" s="184"/>
      <c r="BS226" s="184"/>
      <c r="BT226" s="184"/>
      <c r="BU226" s="184"/>
      <c r="BV226" s="184"/>
      <c r="BW226" s="184"/>
      <c r="BX226" s="184"/>
      <c r="BY226" s="184"/>
      <c r="BZ226" s="184"/>
      <c r="CA226" s="184"/>
      <c r="CB226" s="184"/>
    </row>
    <row r="227" customFormat="false" ht="14.25" hidden="false" customHeight="true" outlineLevel="0" collapsed="false">
      <c r="A227" s="30"/>
      <c r="C227" s="30"/>
      <c r="D227" s="39"/>
      <c r="E227" s="30"/>
      <c r="F227" s="58"/>
      <c r="G227" s="30"/>
      <c r="H227" s="58"/>
      <c r="I227" s="30"/>
      <c r="J227" s="38"/>
      <c r="K227" s="30"/>
      <c r="AZ227" s="30"/>
      <c r="BA227" s="351"/>
      <c r="BB227" s="351"/>
      <c r="BC227" s="368"/>
      <c r="BD227" s="369"/>
      <c r="BE227" s="360"/>
      <c r="BF227" s="409" t="s">
        <v>263</v>
      </c>
      <c r="BG227" s="260" t="n">
        <f aca="false">[98]Report!AR57+[106]Report!AM61/1000</f>
        <v>-4568.1645799</v>
      </c>
      <c r="BH227" s="370"/>
      <c r="BI227" s="410" t="s">
        <v>263</v>
      </c>
      <c r="BJ227" s="260" t="n">
        <v>-5334.1468565</v>
      </c>
      <c r="BK227" s="370"/>
      <c r="BL227" s="403" t="n">
        <f aca="false">BG227-BJ227</f>
        <v>765.9822766</v>
      </c>
      <c r="BM227" s="18"/>
      <c r="BN227" s="387"/>
      <c r="BO227" s="260"/>
      <c r="BP227" s="260"/>
      <c r="BQ227" s="360"/>
      <c r="BR227" s="360"/>
      <c r="BS227" s="360"/>
      <c r="BT227" s="360"/>
      <c r="BU227" s="360"/>
      <c r="BV227" s="360"/>
      <c r="BW227" s="360"/>
      <c r="BX227" s="360"/>
      <c r="BY227" s="360"/>
      <c r="BZ227" s="360"/>
      <c r="CA227" s="360"/>
      <c r="CB227" s="360"/>
    </row>
    <row r="228" customFormat="false" ht="14.25" hidden="false" customHeight="true" outlineLevel="0" collapsed="false">
      <c r="A228" s="30"/>
      <c r="C228" s="30"/>
      <c r="D228" s="39"/>
      <c r="E228" s="30"/>
      <c r="F228" s="58"/>
      <c r="G228" s="30"/>
      <c r="H228" s="58"/>
      <c r="I228" s="30"/>
      <c r="J228" s="38"/>
      <c r="K228" s="30"/>
      <c r="AZ228" s="30"/>
      <c r="BA228" s="351"/>
      <c r="BB228" s="351"/>
      <c r="BC228" s="365" t="n">
        <f aca="false">BG227</f>
        <v>-4568.1645799</v>
      </c>
      <c r="BD228" s="366" t="n">
        <f aca="false">BG228</f>
        <v>-295.4061675</v>
      </c>
      <c r="BE228" s="360"/>
      <c r="BF228" s="409" t="s">
        <v>264</v>
      </c>
      <c r="BG228" s="260" t="n">
        <f aca="false">[98]Report!AR58+[106]Report!AM62/1000</f>
        <v>-295.4061675</v>
      </c>
      <c r="BH228" s="370" t="n">
        <f aca="false">SUM(BG227:BG228)</f>
        <v>-4863.5707474</v>
      </c>
      <c r="BI228" s="410" t="s">
        <v>264</v>
      </c>
      <c r="BJ228" s="260" t="n">
        <v>-329.2397663</v>
      </c>
      <c r="BK228" s="370" t="n">
        <v>-5663.3866228</v>
      </c>
      <c r="BL228" s="403" t="n">
        <f aca="false">BG228-BJ228</f>
        <v>33.8335988000002</v>
      </c>
      <c r="BM228" s="18"/>
      <c r="BN228" s="387"/>
      <c r="BO228" s="260"/>
      <c r="BP228" s="84"/>
      <c r="BQ228" s="184"/>
      <c r="BR228" s="184"/>
      <c r="BS228" s="184"/>
      <c r="BT228" s="184"/>
      <c r="BU228" s="184"/>
      <c r="BV228" s="184"/>
      <c r="BW228" s="184"/>
      <c r="BX228" s="184"/>
      <c r="BY228" s="184"/>
      <c r="BZ228" s="184"/>
      <c r="CA228" s="184"/>
      <c r="CB228" s="184"/>
    </row>
    <row r="229" customFormat="false" ht="14.25" hidden="false" customHeight="true" outlineLevel="0" collapsed="false">
      <c r="A229" s="30"/>
      <c r="C229" s="30"/>
      <c r="D229" s="39"/>
      <c r="E229" s="30"/>
      <c r="F229" s="58"/>
      <c r="G229" s="30"/>
      <c r="H229" s="58"/>
      <c r="I229" s="30"/>
      <c r="J229" s="38"/>
      <c r="K229" s="30"/>
      <c r="AZ229" s="30"/>
      <c r="BA229" s="351"/>
      <c r="BB229" s="351"/>
      <c r="BC229" s="368"/>
      <c r="BD229" s="366"/>
      <c r="BE229" s="360"/>
      <c r="BF229" s="409"/>
      <c r="BG229" s="84"/>
      <c r="BH229" s="370"/>
      <c r="BI229" s="410"/>
      <c r="BJ229" s="84"/>
      <c r="BK229" s="370"/>
      <c r="BL229" s="372"/>
      <c r="BM229" s="18"/>
      <c r="BN229" s="387"/>
      <c r="BO229" s="260"/>
      <c r="BP229" s="84"/>
      <c r="BQ229" s="184"/>
      <c r="BR229" s="184"/>
      <c r="BS229" s="184"/>
      <c r="BT229" s="184"/>
      <c r="BU229" s="184"/>
      <c r="BV229" s="184"/>
      <c r="BW229" s="184"/>
      <c r="BX229" s="184"/>
      <c r="BY229" s="184"/>
      <c r="BZ229" s="184"/>
      <c r="CA229" s="184"/>
      <c r="CB229" s="184"/>
    </row>
    <row r="230" customFormat="false" ht="14.1" hidden="false" customHeight="true" outlineLevel="0" collapsed="false">
      <c r="A230" s="30"/>
      <c r="C230" s="30"/>
      <c r="D230" s="39"/>
      <c r="E230" s="30"/>
      <c r="F230" s="58"/>
      <c r="G230" s="30"/>
      <c r="H230" s="58"/>
      <c r="I230" s="30"/>
      <c r="J230" s="38"/>
      <c r="K230" s="30"/>
      <c r="AZ230" s="30"/>
      <c r="BA230" s="351"/>
      <c r="BB230" s="351"/>
      <c r="BC230" s="368"/>
      <c r="BD230" s="369"/>
      <c r="BE230" s="360"/>
      <c r="BF230" s="409" t="s">
        <v>265</v>
      </c>
      <c r="BG230" s="260" t="n">
        <f aca="false">([97]Report!E46/1000+[107]Report!$S$57+[108]Report!$Y$61/1000)</f>
        <v>-249.2043216</v>
      </c>
      <c r="BH230" s="370"/>
      <c r="BI230" s="410" t="s">
        <v>265</v>
      </c>
      <c r="BJ230" s="260" t="n">
        <v>-1982.389532</v>
      </c>
      <c r="BK230" s="370"/>
      <c r="BL230" s="403" t="n">
        <f aca="false">BG230-BJ230</f>
        <v>1733.1852104</v>
      </c>
      <c r="BM230" s="18"/>
      <c r="BN230" s="387"/>
      <c r="BO230" s="260"/>
      <c r="BP230" s="260"/>
      <c r="BQ230" s="360"/>
      <c r="BR230" s="360"/>
      <c r="BS230" s="360"/>
      <c r="BT230" s="360"/>
      <c r="BU230" s="360"/>
      <c r="BV230" s="360"/>
      <c r="BW230" s="360"/>
      <c r="BX230" s="360"/>
      <c r="BY230" s="360"/>
      <c r="BZ230" s="360"/>
      <c r="CA230" s="360"/>
      <c r="CB230" s="360"/>
    </row>
    <row r="231" customFormat="false" ht="15" hidden="false" customHeight="true" outlineLevel="0" collapsed="false">
      <c r="AZ231" s="30"/>
      <c r="BA231" s="351"/>
      <c r="BB231" s="357"/>
      <c r="BC231" s="365" t="n">
        <f aca="false">BG230</f>
        <v>-249.2043216</v>
      </c>
      <c r="BD231" s="366" t="n">
        <f aca="false">BG231</f>
        <v>55.9852481</v>
      </c>
      <c r="BE231" s="260" t="n">
        <f aca="false">1962.665+0.392</f>
        <v>1963.057</v>
      </c>
      <c r="BF231" s="409" t="s">
        <v>266</v>
      </c>
      <c r="BG231" s="260" t="n">
        <f aca="false">([97]Report!E47/1000+[107]Report!$S$58+[108]Report!$Y$62/1000)</f>
        <v>55.9852481</v>
      </c>
      <c r="BH231" s="370" t="n">
        <f aca="false">SUM(BG230:BG231)</f>
        <v>-193.2190735</v>
      </c>
      <c r="BI231" s="410" t="s">
        <v>266</v>
      </c>
      <c r="BJ231" s="260" t="n">
        <v>257.9668109</v>
      </c>
      <c r="BK231" s="370" t="n">
        <v>-1724.4227211</v>
      </c>
      <c r="BL231" s="403" t="n">
        <f aca="false">BG231-BJ231</f>
        <v>-201.9815628</v>
      </c>
      <c r="BM231" s="18"/>
      <c r="BN231" s="387"/>
      <c r="BO231" s="260"/>
      <c r="BP231" s="84"/>
      <c r="BQ231" s="184"/>
      <c r="BR231" s="184"/>
      <c r="BS231" s="184"/>
      <c r="BT231" s="184"/>
      <c r="BU231" s="184"/>
      <c r="BV231" s="184"/>
      <c r="BW231" s="184"/>
      <c r="BX231" s="184"/>
      <c r="BY231" s="184"/>
      <c r="BZ231" s="184"/>
      <c r="CA231" s="184"/>
      <c r="CB231" s="184"/>
    </row>
    <row r="232" customFormat="false" ht="14.1" hidden="false" customHeight="true" outlineLevel="0" collapsed="false">
      <c r="AZ232" s="30"/>
      <c r="BA232" s="351"/>
      <c r="BB232" s="351"/>
      <c r="BC232" s="368"/>
      <c r="BD232" s="366"/>
      <c r="BE232" s="360"/>
      <c r="BF232" s="409"/>
      <c r="BG232" s="84"/>
      <c r="BH232" s="370"/>
      <c r="BI232" s="410"/>
      <c r="BJ232" s="84"/>
      <c r="BK232" s="370"/>
      <c r="BL232" s="372"/>
      <c r="BM232" s="18"/>
      <c r="BN232" s="387"/>
      <c r="BO232" s="260"/>
      <c r="BP232" s="84"/>
      <c r="BQ232" s="184"/>
      <c r="BR232" s="184"/>
      <c r="BS232" s="184"/>
      <c r="BT232" s="184"/>
      <c r="BU232" s="184"/>
      <c r="BV232" s="184"/>
      <c r="BW232" s="184"/>
      <c r="BX232" s="184"/>
      <c r="BY232" s="184"/>
      <c r="BZ232" s="184"/>
      <c r="CA232" s="184"/>
      <c r="CB232" s="184"/>
    </row>
    <row r="233" customFormat="false" ht="16.5" hidden="false" customHeight="false" outlineLevel="0" collapsed="false">
      <c r="AZ233" s="388"/>
      <c r="BA233" s="389"/>
      <c r="BB233" s="389"/>
      <c r="BC233" s="389" t="n">
        <f aca="false">SUM(BC225:BC231)</f>
        <v>-4817.3689015</v>
      </c>
      <c r="BD233" s="389" t="n">
        <f aca="false">SUM(BD225:BD231)</f>
        <v>-239.4209194</v>
      </c>
      <c r="BE233" s="390" t="s">
        <v>267</v>
      </c>
      <c r="BF233" s="391"/>
      <c r="BG233" s="392"/>
      <c r="BH233" s="393"/>
      <c r="BI233" s="394"/>
      <c r="BJ233" s="392"/>
      <c r="BK233" s="393"/>
      <c r="BL233" s="406"/>
      <c r="BM233" s="57"/>
      <c r="BN233" s="387"/>
      <c r="BO233" s="260"/>
      <c r="BP233" s="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</row>
    <row r="234" customFormat="false" ht="14.1" hidden="false" customHeight="true" outlineLevel="0" collapsed="false">
      <c r="L234" s="38"/>
      <c r="M234" s="30"/>
      <c r="N234" s="38"/>
      <c r="O234" s="30"/>
      <c r="P234" s="38"/>
      <c r="Q234" s="39"/>
      <c r="R234" s="38"/>
      <c r="S234" s="30"/>
      <c r="T234" s="38"/>
      <c r="U234" s="30"/>
      <c r="V234" s="38"/>
      <c r="W234" s="30"/>
      <c r="X234" s="38"/>
      <c r="Y234" s="30"/>
      <c r="Z234" s="38"/>
      <c r="AA234" s="30"/>
      <c r="AB234" s="38"/>
      <c r="AC234" s="30"/>
      <c r="AD234" s="38"/>
      <c r="AE234" s="30"/>
      <c r="AF234" s="38"/>
      <c r="AG234" s="30"/>
      <c r="AH234" s="38"/>
      <c r="AI234" s="30"/>
      <c r="AJ234" s="39"/>
      <c r="AK234" s="30"/>
      <c r="AL234" s="39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51"/>
      <c r="BB234" s="411"/>
      <c r="BC234" s="412"/>
      <c r="BD234" s="413"/>
      <c r="BE234" s="260"/>
      <c r="BF234" s="414"/>
      <c r="BG234" s="84"/>
      <c r="BH234" s="370"/>
      <c r="BI234" s="415"/>
      <c r="BJ234" s="84"/>
      <c r="BK234" s="370"/>
      <c r="BL234" s="372"/>
      <c r="BM234" s="57"/>
      <c r="BN234" s="387"/>
      <c r="BO234" s="260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18"/>
      <c r="CD234" s="18"/>
      <c r="CE234" s="18"/>
      <c r="CF234" s="18"/>
      <c r="CG234" s="18"/>
      <c r="CH234" s="18"/>
      <c r="CI234" s="18"/>
      <c r="CJ234" s="18"/>
      <c r="CK234" s="18"/>
      <c r="CL234" s="18"/>
      <c r="CM234" s="18"/>
      <c r="CN234" s="18"/>
      <c r="CO234" s="18"/>
      <c r="CP234" s="18"/>
      <c r="CQ234" s="18"/>
      <c r="CR234" s="18"/>
      <c r="CS234" s="18"/>
      <c r="CT234" s="18"/>
      <c r="CU234" s="18"/>
      <c r="CV234" s="18"/>
      <c r="CW234" s="18"/>
      <c r="CX234" s="18"/>
      <c r="CY234" s="18"/>
      <c r="CZ234" s="18"/>
      <c r="DA234" s="18"/>
      <c r="DB234" s="18"/>
      <c r="DC234" s="18"/>
      <c r="DD234" s="18"/>
      <c r="DE234" s="18"/>
      <c r="DF234" s="18"/>
      <c r="DG234" s="18"/>
      <c r="DH234" s="18"/>
      <c r="DI234" s="18"/>
      <c r="DJ234" s="18"/>
      <c r="DK234" s="18"/>
      <c r="DL234" s="18"/>
      <c r="DM234" s="18"/>
      <c r="DN234" s="18"/>
      <c r="DO234" s="18"/>
      <c r="DP234" s="18"/>
      <c r="DQ234" s="30"/>
      <c r="DR234" s="30"/>
      <c r="DS234" s="30"/>
      <c r="DT234" s="30"/>
      <c r="DU234" s="30"/>
      <c r="DV234" s="30"/>
      <c r="DW234" s="30"/>
      <c r="DX234" s="30"/>
      <c r="DY234" s="30"/>
      <c r="DZ234" s="30"/>
      <c r="EA234" s="30"/>
      <c r="EB234" s="30"/>
      <c r="EC234" s="30"/>
      <c r="ED234" s="30"/>
      <c r="EE234" s="30"/>
      <c r="EF234" s="30"/>
      <c r="EG234" s="30"/>
      <c r="EH234" s="30"/>
      <c r="EI234" s="30"/>
      <c r="EJ234" s="30"/>
      <c r="EK234" s="30"/>
      <c r="EL234" s="30"/>
      <c r="EM234" s="30"/>
      <c r="EN234" s="30"/>
      <c r="EO234" s="30"/>
      <c r="EP234" s="30"/>
      <c r="EQ234" s="30"/>
      <c r="ER234" s="30"/>
      <c r="ES234" s="30"/>
      <c r="ET234" s="30"/>
      <c r="EU234" s="30"/>
      <c r="EV234" s="30"/>
      <c r="EW234" s="30"/>
      <c r="EX234" s="30"/>
      <c r="EY234" s="30"/>
      <c r="EZ234" s="30"/>
      <c r="FA234" s="30"/>
      <c r="FB234" s="30"/>
      <c r="FC234" s="30"/>
      <c r="FD234" s="30"/>
      <c r="FE234" s="30"/>
      <c r="FF234" s="30"/>
      <c r="FG234" s="30"/>
      <c r="FH234" s="30"/>
      <c r="FI234" s="30"/>
      <c r="FJ234" s="30"/>
      <c r="FK234" s="30"/>
      <c r="FL234" s="30"/>
      <c r="FM234" s="30"/>
      <c r="FN234" s="30"/>
      <c r="FO234" s="30"/>
      <c r="FP234" s="30"/>
      <c r="FQ234" s="30"/>
      <c r="FR234" s="30"/>
      <c r="FS234" s="30"/>
      <c r="FT234" s="30"/>
      <c r="FU234" s="30"/>
      <c r="FV234" s="30"/>
      <c r="FW234" s="30"/>
      <c r="FX234" s="30"/>
      <c r="FY234" s="30"/>
      <c r="FZ234" s="30"/>
      <c r="GA234" s="30"/>
      <c r="GB234" s="30"/>
      <c r="GC234" s="30"/>
      <c r="GD234" s="30"/>
      <c r="GE234" s="30"/>
      <c r="GF234" s="30"/>
      <c r="GG234" s="30"/>
      <c r="GH234" s="30"/>
      <c r="GI234" s="30"/>
      <c r="GJ234" s="30"/>
      <c r="GK234" s="30"/>
      <c r="GL234" s="30"/>
      <c r="GM234" s="30"/>
      <c r="GN234" s="30"/>
      <c r="GO234" s="30"/>
      <c r="GP234" s="30"/>
      <c r="GQ234" s="30"/>
      <c r="GR234" s="30"/>
      <c r="GS234" s="30"/>
      <c r="GT234" s="30"/>
      <c r="GU234" s="30"/>
      <c r="GV234" s="30"/>
      <c r="GW234" s="30"/>
      <c r="GX234" s="30"/>
      <c r="GY234" s="30"/>
      <c r="GZ234" s="30"/>
      <c r="HA234" s="30"/>
      <c r="HB234" s="30"/>
      <c r="HC234" s="30"/>
      <c r="HD234" s="30"/>
      <c r="HE234" s="30"/>
      <c r="HF234" s="30"/>
      <c r="HG234" s="30"/>
      <c r="HH234" s="30"/>
      <c r="HI234" s="30"/>
      <c r="HJ234" s="30"/>
      <c r="HK234" s="30"/>
      <c r="HL234" s="30"/>
      <c r="HM234" s="30"/>
      <c r="HN234" s="30"/>
      <c r="HO234" s="30"/>
      <c r="HP234" s="30"/>
      <c r="HQ234" s="30"/>
      <c r="HR234" s="30"/>
      <c r="HS234" s="30"/>
      <c r="HT234" s="30"/>
      <c r="HU234" s="30"/>
      <c r="HV234" s="30"/>
      <c r="HW234" s="30"/>
      <c r="HX234" s="30"/>
      <c r="HY234" s="30"/>
      <c r="HZ234" s="30"/>
      <c r="IA234" s="30"/>
      <c r="IB234" s="30"/>
      <c r="IC234" s="30"/>
      <c r="ID234" s="30"/>
      <c r="IE234" s="30"/>
      <c r="IF234" s="30"/>
      <c r="IG234" s="30"/>
      <c r="IH234" s="30"/>
      <c r="II234" s="30"/>
      <c r="IJ234" s="30"/>
      <c r="IK234" s="30"/>
      <c r="IL234" s="30"/>
      <c r="IM234" s="30"/>
      <c r="IN234" s="30"/>
      <c r="IO234" s="30"/>
      <c r="IP234" s="30"/>
      <c r="IQ234" s="30"/>
      <c r="IR234" s="30"/>
      <c r="IS234" s="30"/>
      <c r="IT234" s="30"/>
      <c r="IU234" s="30"/>
      <c r="IV234" s="30"/>
      <c r="IW234" s="30"/>
    </row>
    <row r="235" customFormat="false" ht="14.1" hidden="false" customHeight="true" outlineLevel="0" collapsed="false">
      <c r="L235" s="38"/>
      <c r="M235" s="30"/>
      <c r="N235" s="38"/>
      <c r="O235" s="30"/>
      <c r="P235" s="38"/>
      <c r="Q235" s="39"/>
      <c r="R235" s="38"/>
      <c r="S235" s="30"/>
      <c r="T235" s="38"/>
      <c r="U235" s="30"/>
      <c r="V235" s="38"/>
      <c r="W235" s="30"/>
      <c r="X235" s="38"/>
      <c r="Y235" s="30"/>
      <c r="Z235" s="38"/>
      <c r="AA235" s="30"/>
      <c r="AB235" s="38"/>
      <c r="AC235" s="30"/>
      <c r="AD235" s="38"/>
      <c r="AE235" s="30"/>
      <c r="AF235" s="38"/>
      <c r="AG235" s="30"/>
      <c r="AH235" s="38"/>
      <c r="AI235" s="30"/>
      <c r="AJ235" s="39"/>
      <c r="AK235" s="30"/>
      <c r="AL235" s="39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51"/>
      <c r="BB235" s="411"/>
      <c r="BC235" s="412"/>
      <c r="BD235" s="416"/>
      <c r="BE235" s="260"/>
      <c r="BF235" s="414" t="s">
        <v>268</v>
      </c>
      <c r="BG235" s="361" t="n">
        <f aca="false">[109]Report!S61/1000</f>
        <v>-0.272012074557836</v>
      </c>
      <c r="BH235" s="370"/>
      <c r="BI235" s="414" t="s">
        <v>268</v>
      </c>
      <c r="BJ235" s="84" t="n">
        <v>-0.272012074557836</v>
      </c>
      <c r="BK235" s="370"/>
      <c r="BL235" s="403" t="n">
        <f aca="false">BG235-BJ235</f>
        <v>0</v>
      </c>
      <c r="BM235" s="57"/>
      <c r="BN235" s="387"/>
      <c r="BO235" s="260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  <c r="CX235" s="18"/>
      <c r="CY235" s="18"/>
      <c r="CZ235" s="18"/>
      <c r="DA235" s="18"/>
      <c r="DB235" s="18"/>
      <c r="DC235" s="18"/>
      <c r="DD235" s="18"/>
      <c r="DE235" s="18"/>
      <c r="DF235" s="18"/>
      <c r="DG235" s="18"/>
      <c r="DH235" s="18"/>
      <c r="DI235" s="18"/>
      <c r="DJ235" s="18"/>
      <c r="DK235" s="18"/>
      <c r="DL235" s="18"/>
      <c r="DM235" s="18"/>
      <c r="DN235" s="18"/>
      <c r="DO235" s="18"/>
      <c r="DP235" s="18"/>
      <c r="DQ235" s="30"/>
      <c r="DR235" s="30"/>
      <c r="DS235" s="30"/>
      <c r="DT235" s="30"/>
      <c r="DU235" s="30"/>
      <c r="DV235" s="30"/>
      <c r="DW235" s="30"/>
      <c r="DX235" s="30"/>
      <c r="DY235" s="30"/>
      <c r="DZ235" s="30"/>
      <c r="EA235" s="30"/>
      <c r="EB235" s="30"/>
      <c r="EC235" s="30"/>
      <c r="ED235" s="30"/>
      <c r="EE235" s="30"/>
      <c r="EF235" s="30"/>
      <c r="EG235" s="30"/>
      <c r="EH235" s="30"/>
      <c r="EI235" s="30"/>
      <c r="EJ235" s="30"/>
      <c r="EK235" s="30"/>
      <c r="EL235" s="30"/>
      <c r="EM235" s="30"/>
      <c r="EN235" s="30"/>
      <c r="EO235" s="30"/>
      <c r="EP235" s="30"/>
      <c r="EQ235" s="30"/>
      <c r="ER235" s="30"/>
      <c r="ES235" s="30"/>
      <c r="ET235" s="30"/>
      <c r="EU235" s="30"/>
      <c r="EV235" s="30"/>
      <c r="EW235" s="30"/>
      <c r="EX235" s="30"/>
      <c r="EY235" s="30"/>
      <c r="EZ235" s="30"/>
      <c r="FA235" s="30"/>
      <c r="FB235" s="30"/>
      <c r="FC235" s="30"/>
      <c r="FD235" s="30"/>
      <c r="FE235" s="30"/>
      <c r="FF235" s="30"/>
      <c r="FG235" s="30"/>
      <c r="FH235" s="30"/>
      <c r="FI235" s="30"/>
      <c r="FJ235" s="30"/>
      <c r="FK235" s="30"/>
      <c r="FL235" s="30"/>
      <c r="FM235" s="30"/>
      <c r="FN235" s="30"/>
      <c r="FO235" s="30"/>
      <c r="FP235" s="30"/>
      <c r="FQ235" s="30"/>
      <c r="FR235" s="30"/>
      <c r="FS235" s="30"/>
      <c r="FT235" s="30"/>
      <c r="FU235" s="30"/>
      <c r="FV235" s="30"/>
      <c r="FW235" s="30"/>
      <c r="FX235" s="30"/>
      <c r="FY235" s="30"/>
      <c r="FZ235" s="30"/>
      <c r="GA235" s="30"/>
      <c r="GB235" s="30"/>
      <c r="GC235" s="30"/>
      <c r="GD235" s="30"/>
      <c r="GE235" s="30"/>
      <c r="GF235" s="30"/>
      <c r="GG235" s="30"/>
      <c r="GH235" s="30"/>
      <c r="GI235" s="30"/>
      <c r="GJ235" s="30"/>
      <c r="GK235" s="30"/>
      <c r="GL235" s="30"/>
      <c r="GM235" s="30"/>
      <c r="GN235" s="30"/>
      <c r="GO235" s="30"/>
      <c r="GP235" s="30"/>
      <c r="GQ235" s="30"/>
      <c r="GR235" s="30"/>
      <c r="GS235" s="30"/>
      <c r="GT235" s="30"/>
      <c r="GU235" s="30"/>
      <c r="GV235" s="30"/>
      <c r="GW235" s="30"/>
      <c r="GX235" s="30"/>
      <c r="GY235" s="30"/>
      <c r="GZ235" s="30"/>
      <c r="HA235" s="30"/>
      <c r="HB235" s="30"/>
      <c r="HC235" s="30"/>
      <c r="HD235" s="30"/>
      <c r="HE235" s="30"/>
      <c r="HF235" s="30"/>
      <c r="HG235" s="30"/>
      <c r="HH235" s="30"/>
      <c r="HI235" s="30"/>
      <c r="HJ235" s="30"/>
      <c r="HK235" s="30"/>
      <c r="HL235" s="30"/>
      <c r="HM235" s="30"/>
      <c r="HN235" s="30"/>
      <c r="HO235" s="30"/>
      <c r="HP235" s="30"/>
      <c r="HQ235" s="30"/>
      <c r="HR235" s="30"/>
      <c r="HS235" s="30"/>
      <c r="HT235" s="30"/>
      <c r="HU235" s="30"/>
      <c r="HV235" s="30"/>
      <c r="HW235" s="30"/>
      <c r="HX235" s="30"/>
      <c r="HY235" s="30"/>
      <c r="HZ235" s="30"/>
      <c r="IA235" s="30"/>
      <c r="IB235" s="30"/>
      <c r="IC235" s="30"/>
      <c r="ID235" s="30"/>
      <c r="IE235" s="30"/>
      <c r="IF235" s="30"/>
      <c r="IG235" s="30"/>
      <c r="IH235" s="30"/>
      <c r="II235" s="30"/>
      <c r="IJ235" s="30"/>
      <c r="IK235" s="30"/>
      <c r="IL235" s="30"/>
      <c r="IM235" s="30"/>
      <c r="IN235" s="30"/>
      <c r="IO235" s="30"/>
      <c r="IP235" s="30"/>
      <c r="IQ235" s="30"/>
      <c r="IR235" s="30"/>
      <c r="IS235" s="30"/>
      <c r="IT235" s="30"/>
      <c r="IU235" s="30"/>
      <c r="IV235" s="30"/>
      <c r="IW235" s="30"/>
    </row>
    <row r="236" customFormat="false" ht="14.1" hidden="false" customHeight="true" outlineLevel="0" collapsed="false">
      <c r="L236" s="38"/>
      <c r="M236" s="30"/>
      <c r="N236" s="38"/>
      <c r="O236" s="30"/>
      <c r="P236" s="38"/>
      <c r="Q236" s="39"/>
      <c r="R236" s="38"/>
      <c r="S236" s="30"/>
      <c r="T236" s="38"/>
      <c r="U236" s="30"/>
      <c r="V236" s="38"/>
      <c r="W236" s="30"/>
      <c r="X236" s="38"/>
      <c r="Y236" s="30"/>
      <c r="Z236" s="38"/>
      <c r="AA236" s="30"/>
      <c r="AB236" s="38"/>
      <c r="AC236" s="30"/>
      <c r="AD236" s="38"/>
      <c r="AE236" s="30"/>
      <c r="AF236" s="38"/>
      <c r="AG236" s="30"/>
      <c r="AH236" s="38"/>
      <c r="AI236" s="30"/>
      <c r="AJ236" s="39"/>
      <c r="AK236" s="30"/>
      <c r="AL236" s="39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51"/>
      <c r="BB236" s="411"/>
      <c r="BC236" s="365" t="n">
        <f aca="false">BG235</f>
        <v>-0.272012074557836</v>
      </c>
      <c r="BD236" s="366" t="n">
        <f aca="false">BG236</f>
        <v>2.74441478028328</v>
      </c>
      <c r="BE236" s="260" t="n">
        <f aca="false">-36.9921+0.0947</f>
        <v>-36.8974</v>
      </c>
      <c r="BF236" s="414" t="s">
        <v>269</v>
      </c>
      <c r="BG236" s="361" t="n">
        <f aca="false">[109]Report!S62/1000</f>
        <v>2.74441478028328</v>
      </c>
      <c r="BH236" s="370" t="n">
        <f aca="false">SUM(BG235:BG236)</f>
        <v>2.47240270572545</v>
      </c>
      <c r="BI236" s="414" t="s">
        <v>269</v>
      </c>
      <c r="BJ236" s="84" t="n">
        <v>2.74441478028328</v>
      </c>
      <c r="BK236" s="370" t="n">
        <v>2.47240270572545</v>
      </c>
      <c r="BL236" s="403" t="n">
        <f aca="false">BG236-BJ236</f>
        <v>0</v>
      </c>
      <c r="BM236" s="57"/>
      <c r="BN236" s="387"/>
      <c r="BO236" s="260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18"/>
      <c r="CO236" s="18"/>
      <c r="CP236" s="18"/>
      <c r="CQ236" s="18"/>
      <c r="CR236" s="18"/>
      <c r="CS236" s="18"/>
      <c r="CT236" s="18"/>
      <c r="CU236" s="18"/>
      <c r="CV236" s="18"/>
      <c r="CW236" s="18"/>
      <c r="CX236" s="18"/>
      <c r="CY236" s="18"/>
      <c r="CZ236" s="18"/>
      <c r="DA236" s="18"/>
      <c r="DB236" s="18"/>
      <c r="DC236" s="18"/>
      <c r="DD236" s="18"/>
      <c r="DE236" s="18"/>
      <c r="DF236" s="18"/>
      <c r="DG236" s="18"/>
      <c r="DH236" s="18"/>
      <c r="DI236" s="18"/>
      <c r="DJ236" s="18"/>
      <c r="DK236" s="18"/>
      <c r="DL236" s="18"/>
      <c r="DM236" s="18"/>
      <c r="DN236" s="18"/>
      <c r="DO236" s="18"/>
      <c r="DP236" s="18"/>
      <c r="DQ236" s="30"/>
      <c r="DR236" s="30"/>
      <c r="DS236" s="30"/>
      <c r="DT236" s="30"/>
      <c r="DU236" s="30"/>
      <c r="DV236" s="30"/>
      <c r="DW236" s="30"/>
      <c r="DX236" s="30"/>
      <c r="DY236" s="30"/>
      <c r="DZ236" s="30"/>
      <c r="EA236" s="30"/>
      <c r="EB236" s="30"/>
      <c r="EC236" s="30"/>
      <c r="ED236" s="30"/>
      <c r="EE236" s="30"/>
      <c r="EF236" s="30"/>
      <c r="EG236" s="30"/>
      <c r="EH236" s="30"/>
      <c r="EI236" s="30"/>
      <c r="EJ236" s="30"/>
      <c r="EK236" s="30"/>
      <c r="EL236" s="30"/>
      <c r="EM236" s="30"/>
      <c r="EN236" s="30"/>
      <c r="EO236" s="30"/>
      <c r="EP236" s="30"/>
      <c r="EQ236" s="30"/>
      <c r="ER236" s="30"/>
      <c r="ES236" s="30"/>
      <c r="ET236" s="30"/>
      <c r="EU236" s="30"/>
      <c r="EV236" s="30"/>
      <c r="EW236" s="30"/>
      <c r="EX236" s="30"/>
      <c r="EY236" s="30"/>
      <c r="EZ236" s="30"/>
      <c r="FA236" s="30"/>
      <c r="FB236" s="30"/>
      <c r="FC236" s="30"/>
      <c r="FD236" s="30"/>
      <c r="FE236" s="30"/>
      <c r="FF236" s="30"/>
      <c r="FG236" s="30"/>
      <c r="FH236" s="30"/>
      <c r="FI236" s="30"/>
      <c r="FJ236" s="30"/>
      <c r="FK236" s="30"/>
      <c r="FL236" s="30"/>
      <c r="FM236" s="30"/>
      <c r="FN236" s="30"/>
      <c r="FO236" s="30"/>
      <c r="FP236" s="30"/>
      <c r="FQ236" s="30"/>
      <c r="FR236" s="30"/>
      <c r="FS236" s="30"/>
      <c r="FT236" s="30"/>
      <c r="FU236" s="30"/>
      <c r="FV236" s="30"/>
      <c r="FW236" s="30"/>
      <c r="FX236" s="30"/>
      <c r="FY236" s="30"/>
      <c r="FZ236" s="30"/>
      <c r="GA236" s="30"/>
      <c r="GB236" s="30"/>
      <c r="GC236" s="30"/>
      <c r="GD236" s="30"/>
      <c r="GE236" s="30"/>
      <c r="GF236" s="30"/>
      <c r="GG236" s="30"/>
      <c r="GH236" s="30"/>
      <c r="GI236" s="30"/>
      <c r="GJ236" s="30"/>
      <c r="GK236" s="30"/>
      <c r="GL236" s="30"/>
      <c r="GM236" s="30"/>
      <c r="GN236" s="30"/>
      <c r="GO236" s="30"/>
      <c r="GP236" s="30"/>
      <c r="GQ236" s="30"/>
      <c r="GR236" s="30"/>
      <c r="GS236" s="30"/>
      <c r="GT236" s="30"/>
      <c r="GU236" s="30"/>
      <c r="GV236" s="30"/>
      <c r="GW236" s="30"/>
      <c r="GX236" s="30"/>
      <c r="GY236" s="30"/>
      <c r="GZ236" s="30"/>
      <c r="HA236" s="30"/>
      <c r="HB236" s="30"/>
      <c r="HC236" s="30"/>
      <c r="HD236" s="30"/>
      <c r="HE236" s="30"/>
      <c r="HF236" s="30"/>
      <c r="HG236" s="30"/>
      <c r="HH236" s="30"/>
      <c r="HI236" s="30"/>
      <c r="HJ236" s="30"/>
      <c r="HK236" s="30"/>
      <c r="HL236" s="30"/>
      <c r="HM236" s="30"/>
      <c r="HN236" s="30"/>
      <c r="HO236" s="30"/>
      <c r="HP236" s="30"/>
      <c r="HQ236" s="30"/>
      <c r="HR236" s="30"/>
      <c r="HS236" s="30"/>
      <c r="HT236" s="30"/>
      <c r="HU236" s="30"/>
      <c r="HV236" s="30"/>
      <c r="HW236" s="30"/>
      <c r="HX236" s="30"/>
      <c r="HY236" s="30"/>
      <c r="HZ236" s="30"/>
      <c r="IA236" s="30"/>
      <c r="IB236" s="30"/>
      <c r="IC236" s="30"/>
      <c r="ID236" s="30"/>
      <c r="IE236" s="30"/>
      <c r="IF236" s="30"/>
      <c r="IG236" s="30"/>
      <c r="IH236" s="30"/>
      <c r="II236" s="30"/>
      <c r="IJ236" s="30"/>
      <c r="IK236" s="30"/>
      <c r="IL236" s="30"/>
      <c r="IM236" s="30"/>
      <c r="IN236" s="30"/>
      <c r="IO236" s="30"/>
      <c r="IP236" s="30"/>
      <c r="IQ236" s="30"/>
      <c r="IR236" s="30"/>
      <c r="IS236" s="30"/>
      <c r="IT236" s="30"/>
      <c r="IU236" s="30"/>
      <c r="IV236" s="30"/>
      <c r="IW236" s="30"/>
    </row>
    <row r="237" customFormat="false" ht="14.1" hidden="false" customHeight="true" outlineLevel="0" collapsed="false">
      <c r="L237" s="38"/>
      <c r="M237" s="30"/>
      <c r="N237" s="38"/>
      <c r="O237" s="30"/>
      <c r="P237" s="38"/>
      <c r="Q237" s="39"/>
      <c r="R237" s="38"/>
      <c r="S237" s="30"/>
      <c r="T237" s="38"/>
      <c r="U237" s="30"/>
      <c r="V237" s="38"/>
      <c r="W237" s="30"/>
      <c r="X237" s="38"/>
      <c r="Y237" s="30"/>
      <c r="Z237" s="38"/>
      <c r="AA237" s="30"/>
      <c r="AB237" s="38"/>
      <c r="AC237" s="30"/>
      <c r="AD237" s="38"/>
      <c r="AE237" s="30"/>
      <c r="AF237" s="38"/>
      <c r="AG237" s="30"/>
      <c r="AH237" s="38"/>
      <c r="AI237" s="30"/>
      <c r="AJ237" s="39"/>
      <c r="AK237" s="30"/>
      <c r="AL237" s="39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51"/>
      <c r="BB237" s="411"/>
      <c r="BC237" s="412"/>
      <c r="BD237" s="416"/>
      <c r="BE237" s="260"/>
      <c r="BF237" s="414"/>
      <c r="BG237" s="361"/>
      <c r="BH237" s="370"/>
      <c r="BI237" s="414"/>
      <c r="BJ237" s="84"/>
      <c r="BK237" s="370"/>
      <c r="BL237" s="372"/>
      <c r="BM237" s="57"/>
      <c r="BN237" s="387"/>
      <c r="BO237" s="260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  <c r="DI237" s="18"/>
      <c r="DJ237" s="18"/>
      <c r="DK237" s="18"/>
      <c r="DL237" s="18"/>
      <c r="DM237" s="18"/>
      <c r="DN237" s="18"/>
      <c r="DO237" s="18"/>
      <c r="DP237" s="18"/>
      <c r="DQ237" s="30"/>
      <c r="DR237" s="30"/>
      <c r="DS237" s="30"/>
      <c r="DT237" s="30"/>
      <c r="DU237" s="30"/>
      <c r="DV237" s="30"/>
      <c r="DW237" s="30"/>
      <c r="DX237" s="30"/>
      <c r="DY237" s="30"/>
      <c r="DZ237" s="30"/>
      <c r="EA237" s="30"/>
      <c r="EB237" s="30"/>
      <c r="EC237" s="30"/>
      <c r="ED237" s="30"/>
      <c r="EE237" s="30"/>
      <c r="EF237" s="30"/>
      <c r="EG237" s="30"/>
      <c r="EH237" s="30"/>
      <c r="EI237" s="30"/>
      <c r="EJ237" s="30"/>
      <c r="EK237" s="30"/>
      <c r="EL237" s="30"/>
      <c r="EM237" s="30"/>
      <c r="EN237" s="30"/>
      <c r="EO237" s="30"/>
      <c r="EP237" s="30"/>
      <c r="EQ237" s="30"/>
      <c r="ER237" s="30"/>
      <c r="ES237" s="30"/>
      <c r="ET237" s="30"/>
      <c r="EU237" s="30"/>
      <c r="EV237" s="30"/>
      <c r="EW237" s="30"/>
      <c r="EX237" s="30"/>
      <c r="EY237" s="30"/>
      <c r="EZ237" s="30"/>
      <c r="FA237" s="30"/>
      <c r="FB237" s="30"/>
      <c r="FC237" s="30"/>
      <c r="FD237" s="30"/>
      <c r="FE237" s="30"/>
      <c r="FF237" s="30"/>
      <c r="FG237" s="30"/>
      <c r="FH237" s="30"/>
      <c r="FI237" s="30"/>
      <c r="FJ237" s="30"/>
      <c r="FK237" s="30"/>
      <c r="FL237" s="30"/>
      <c r="FM237" s="30"/>
      <c r="FN237" s="30"/>
      <c r="FO237" s="30"/>
      <c r="FP237" s="30"/>
      <c r="FQ237" s="30"/>
      <c r="FR237" s="30"/>
      <c r="FS237" s="30"/>
      <c r="FT237" s="30"/>
      <c r="FU237" s="30"/>
      <c r="FV237" s="30"/>
      <c r="FW237" s="30"/>
      <c r="FX237" s="30"/>
      <c r="FY237" s="30"/>
      <c r="FZ237" s="30"/>
      <c r="GA237" s="30"/>
      <c r="GB237" s="30"/>
      <c r="GC237" s="30"/>
      <c r="GD237" s="30"/>
      <c r="GE237" s="30"/>
      <c r="GF237" s="30"/>
      <c r="GG237" s="30"/>
      <c r="GH237" s="30"/>
      <c r="GI237" s="30"/>
      <c r="GJ237" s="30"/>
      <c r="GK237" s="30"/>
      <c r="GL237" s="30"/>
      <c r="GM237" s="30"/>
      <c r="GN237" s="30"/>
      <c r="GO237" s="30"/>
      <c r="GP237" s="30"/>
      <c r="GQ237" s="30"/>
      <c r="GR237" s="30"/>
      <c r="GS237" s="30"/>
      <c r="GT237" s="30"/>
      <c r="GU237" s="30"/>
      <c r="GV237" s="30"/>
      <c r="GW237" s="30"/>
      <c r="GX237" s="30"/>
      <c r="GY237" s="30"/>
      <c r="GZ237" s="30"/>
      <c r="HA237" s="30"/>
      <c r="HB237" s="30"/>
      <c r="HC237" s="30"/>
      <c r="HD237" s="30"/>
      <c r="HE237" s="30"/>
      <c r="HF237" s="30"/>
      <c r="HG237" s="30"/>
      <c r="HH237" s="30"/>
      <c r="HI237" s="30"/>
      <c r="HJ237" s="30"/>
      <c r="HK237" s="30"/>
      <c r="HL237" s="30"/>
      <c r="HM237" s="30"/>
      <c r="HN237" s="30"/>
      <c r="HO237" s="30"/>
      <c r="HP237" s="30"/>
      <c r="HQ237" s="30"/>
      <c r="HR237" s="30"/>
      <c r="HS237" s="30"/>
      <c r="HT237" s="30"/>
      <c r="HU237" s="30"/>
      <c r="HV237" s="30"/>
      <c r="HW237" s="30"/>
      <c r="HX237" s="30"/>
      <c r="HY237" s="30"/>
      <c r="HZ237" s="30"/>
      <c r="IA237" s="30"/>
      <c r="IB237" s="30"/>
      <c r="IC237" s="30"/>
      <c r="ID237" s="30"/>
      <c r="IE237" s="30"/>
      <c r="IF237" s="30"/>
      <c r="IG237" s="30"/>
      <c r="IH237" s="30"/>
      <c r="II237" s="30"/>
      <c r="IJ237" s="30"/>
      <c r="IK237" s="30"/>
      <c r="IL237" s="30"/>
      <c r="IM237" s="30"/>
      <c r="IN237" s="30"/>
      <c r="IO237" s="30"/>
      <c r="IP237" s="30"/>
      <c r="IQ237" s="30"/>
      <c r="IR237" s="30"/>
      <c r="IS237" s="30"/>
      <c r="IT237" s="30"/>
      <c r="IU237" s="30"/>
      <c r="IV237" s="30"/>
      <c r="IW237" s="30"/>
    </row>
    <row r="238" customFormat="false" ht="14.1" hidden="false" customHeight="true" outlineLevel="0" collapsed="false">
      <c r="L238" s="38"/>
      <c r="M238" s="30"/>
      <c r="N238" s="38"/>
      <c r="O238" s="30"/>
      <c r="P238" s="38"/>
      <c r="Q238" s="39"/>
      <c r="R238" s="38"/>
      <c r="S238" s="30"/>
      <c r="T238" s="38"/>
      <c r="U238" s="30"/>
      <c r="V238" s="38"/>
      <c r="W238" s="30"/>
      <c r="X238" s="38"/>
      <c r="Y238" s="30"/>
      <c r="Z238" s="38"/>
      <c r="AA238" s="30"/>
      <c r="AB238" s="38"/>
      <c r="AC238" s="30"/>
      <c r="AD238" s="38"/>
      <c r="AE238" s="30"/>
      <c r="AF238" s="38"/>
      <c r="AG238" s="30"/>
      <c r="AH238" s="38"/>
      <c r="AI238" s="30"/>
      <c r="AJ238" s="39"/>
      <c r="AK238" s="30"/>
      <c r="AL238" s="39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51"/>
      <c r="BB238" s="411"/>
      <c r="BC238" s="412"/>
      <c r="BD238" s="416"/>
      <c r="BE238" s="260"/>
      <c r="BF238" s="414" t="s">
        <v>270</v>
      </c>
      <c r="BG238" s="361" t="n">
        <f aca="false">[110]Report_Controls!I61/1000</f>
        <v>-735.323405884461</v>
      </c>
      <c r="BH238" s="370"/>
      <c r="BI238" s="414" t="s">
        <v>270</v>
      </c>
      <c r="BJ238" s="84" t="n">
        <v>-735.323405884461</v>
      </c>
      <c r="BK238" s="370"/>
      <c r="BL238" s="403" t="n">
        <f aca="false">BG238-BJ238</f>
        <v>0</v>
      </c>
      <c r="BM238" s="57"/>
      <c r="BN238" s="387"/>
      <c r="BO238" s="260"/>
      <c r="BP238" s="84"/>
      <c r="BQ238" s="84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  <c r="DI238" s="18"/>
      <c r="DJ238" s="18"/>
      <c r="DK238" s="18"/>
      <c r="DL238" s="18"/>
      <c r="DM238" s="18"/>
      <c r="DN238" s="18"/>
      <c r="DO238" s="18"/>
      <c r="DP238" s="18"/>
      <c r="DQ238" s="30"/>
      <c r="DR238" s="30"/>
      <c r="DS238" s="30"/>
      <c r="DT238" s="30"/>
      <c r="DU238" s="30"/>
      <c r="DV238" s="30"/>
      <c r="DW238" s="30"/>
      <c r="DX238" s="30"/>
      <c r="DY238" s="30"/>
      <c r="DZ238" s="30"/>
      <c r="EA238" s="30"/>
      <c r="EB238" s="30"/>
      <c r="EC238" s="30"/>
      <c r="ED238" s="30"/>
      <c r="EE238" s="30"/>
      <c r="EF238" s="30"/>
      <c r="EG238" s="30"/>
      <c r="EH238" s="30"/>
      <c r="EI238" s="30"/>
      <c r="EJ238" s="30"/>
      <c r="EK238" s="30"/>
      <c r="EL238" s="30"/>
      <c r="EM238" s="30"/>
      <c r="EN238" s="30"/>
      <c r="EO238" s="30"/>
      <c r="EP238" s="30"/>
      <c r="EQ238" s="30"/>
      <c r="ER238" s="30"/>
      <c r="ES238" s="30"/>
      <c r="ET238" s="30"/>
      <c r="EU238" s="30"/>
      <c r="EV238" s="30"/>
      <c r="EW238" s="30"/>
      <c r="EX238" s="30"/>
      <c r="EY238" s="30"/>
      <c r="EZ238" s="30"/>
      <c r="FA238" s="30"/>
      <c r="FB238" s="30"/>
      <c r="FC238" s="30"/>
      <c r="FD238" s="30"/>
      <c r="FE238" s="30"/>
      <c r="FF238" s="30"/>
      <c r="FG238" s="30"/>
      <c r="FH238" s="30"/>
      <c r="FI238" s="30"/>
      <c r="FJ238" s="30"/>
      <c r="FK238" s="30"/>
      <c r="FL238" s="30"/>
      <c r="FM238" s="30"/>
      <c r="FN238" s="30"/>
      <c r="FO238" s="30"/>
      <c r="FP238" s="30"/>
      <c r="FQ238" s="30"/>
      <c r="FR238" s="30"/>
      <c r="FS238" s="30"/>
      <c r="FT238" s="30"/>
      <c r="FU238" s="30"/>
      <c r="FV238" s="30"/>
      <c r="FW238" s="30"/>
      <c r="FX238" s="30"/>
      <c r="FY238" s="30"/>
      <c r="FZ238" s="30"/>
      <c r="GA238" s="30"/>
      <c r="GB238" s="30"/>
      <c r="GC238" s="30"/>
      <c r="GD238" s="30"/>
      <c r="GE238" s="30"/>
      <c r="GF238" s="30"/>
      <c r="GG238" s="30"/>
      <c r="GH238" s="30"/>
      <c r="GI238" s="30"/>
      <c r="GJ238" s="30"/>
      <c r="GK238" s="30"/>
      <c r="GL238" s="30"/>
      <c r="GM238" s="30"/>
      <c r="GN238" s="30"/>
      <c r="GO238" s="30"/>
      <c r="GP238" s="30"/>
      <c r="GQ238" s="30"/>
      <c r="GR238" s="30"/>
      <c r="GS238" s="30"/>
      <c r="GT238" s="30"/>
      <c r="GU238" s="30"/>
      <c r="GV238" s="30"/>
      <c r="GW238" s="30"/>
      <c r="GX238" s="30"/>
      <c r="GY238" s="30"/>
      <c r="GZ238" s="30"/>
      <c r="HA238" s="30"/>
      <c r="HB238" s="30"/>
      <c r="HC238" s="30"/>
      <c r="HD238" s="30"/>
      <c r="HE238" s="30"/>
      <c r="HF238" s="30"/>
      <c r="HG238" s="30"/>
      <c r="HH238" s="30"/>
      <c r="HI238" s="30"/>
      <c r="HJ238" s="30"/>
      <c r="HK238" s="30"/>
      <c r="HL238" s="30"/>
      <c r="HM238" s="30"/>
      <c r="HN238" s="30"/>
      <c r="HO238" s="30"/>
      <c r="HP238" s="30"/>
      <c r="HQ238" s="30"/>
      <c r="HR238" s="30"/>
      <c r="HS238" s="30"/>
      <c r="HT238" s="30"/>
      <c r="HU238" s="30"/>
      <c r="HV238" s="30"/>
      <c r="HW238" s="30"/>
      <c r="HX238" s="30"/>
      <c r="HY238" s="30"/>
      <c r="HZ238" s="30"/>
      <c r="IA238" s="30"/>
      <c r="IB238" s="30"/>
      <c r="IC238" s="30"/>
      <c r="ID238" s="30"/>
      <c r="IE238" s="30"/>
      <c r="IF238" s="30"/>
      <c r="IG238" s="30"/>
      <c r="IH238" s="30"/>
      <c r="II238" s="30"/>
      <c r="IJ238" s="30"/>
      <c r="IK238" s="30"/>
      <c r="IL238" s="30"/>
      <c r="IM238" s="30"/>
      <c r="IN238" s="30"/>
      <c r="IO238" s="30"/>
      <c r="IP238" s="30"/>
      <c r="IQ238" s="30"/>
      <c r="IR238" s="30"/>
      <c r="IS238" s="30"/>
      <c r="IT238" s="30"/>
      <c r="IU238" s="30"/>
      <c r="IV238" s="30"/>
      <c r="IW238" s="30"/>
    </row>
    <row r="239" customFormat="false" ht="14.1" hidden="false" customHeight="true" outlineLevel="0" collapsed="false">
      <c r="A239" s="417"/>
      <c r="C239" s="30"/>
      <c r="D239" s="39"/>
      <c r="E239" s="30"/>
      <c r="F239" s="58"/>
      <c r="G239" s="30"/>
      <c r="H239" s="58"/>
      <c r="I239" s="30"/>
      <c r="J239" s="38"/>
      <c r="K239" s="30"/>
      <c r="L239" s="38"/>
      <c r="M239" s="30"/>
      <c r="N239" s="38"/>
      <c r="O239" s="30"/>
      <c r="P239" s="38"/>
      <c r="Q239" s="39"/>
      <c r="R239" s="38"/>
      <c r="S239" s="30"/>
      <c r="T239" s="38"/>
      <c r="U239" s="30"/>
      <c r="V239" s="38"/>
      <c r="W239" s="30"/>
      <c r="X239" s="38"/>
      <c r="Y239" s="30"/>
      <c r="Z239" s="38"/>
      <c r="AA239" s="30"/>
      <c r="AB239" s="38"/>
      <c r="AC239" s="30"/>
      <c r="AD239" s="38"/>
      <c r="AE239" s="30"/>
      <c r="AF239" s="38"/>
      <c r="AG239" s="30"/>
      <c r="AH239" s="38"/>
      <c r="AI239" s="30"/>
      <c r="AJ239" s="39"/>
      <c r="AK239" s="30"/>
      <c r="AL239" s="39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51"/>
      <c r="BB239" s="411"/>
      <c r="BC239" s="365" t="n">
        <f aca="false">BG238</f>
        <v>-735.323405884461</v>
      </c>
      <c r="BD239" s="366" t="n">
        <f aca="false">BG239</f>
        <v>87.1521363526173</v>
      </c>
      <c r="BE239" s="260" t="n">
        <v>-110.19074</v>
      </c>
      <c r="BF239" s="414" t="s">
        <v>271</v>
      </c>
      <c r="BG239" s="361" t="n">
        <f aca="false">[110]Report_Controls!I62/1000</f>
        <v>87.1521363526173</v>
      </c>
      <c r="BH239" s="370" t="n">
        <f aca="false">SUM(BG238:BG239)</f>
        <v>-648.171269531844</v>
      </c>
      <c r="BI239" s="414" t="s">
        <v>271</v>
      </c>
      <c r="BJ239" s="84" t="n">
        <v>87.1521363526173</v>
      </c>
      <c r="BK239" s="370" t="n">
        <v>-648.171269531844</v>
      </c>
      <c r="BL239" s="403" t="n">
        <f aca="false">BG239-BJ239</f>
        <v>0</v>
      </c>
      <c r="BM239" s="57"/>
      <c r="BN239" s="387"/>
      <c r="BO239" s="260"/>
      <c r="BP239" s="84"/>
      <c r="BQ239" s="84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  <c r="DI239" s="18"/>
      <c r="DJ239" s="18"/>
      <c r="DK239" s="18"/>
      <c r="DL239" s="18"/>
      <c r="DM239" s="18"/>
      <c r="DN239" s="18"/>
      <c r="DO239" s="18"/>
      <c r="DP239" s="18"/>
      <c r="DQ239" s="30"/>
      <c r="DR239" s="30"/>
      <c r="DS239" s="30"/>
      <c r="DT239" s="30"/>
      <c r="DU239" s="30"/>
      <c r="DV239" s="30"/>
      <c r="DW239" s="30"/>
      <c r="DX239" s="30"/>
      <c r="DY239" s="30"/>
      <c r="DZ239" s="30"/>
      <c r="EA239" s="30"/>
      <c r="EB239" s="30"/>
      <c r="EC239" s="30"/>
      <c r="ED239" s="30"/>
      <c r="EE239" s="30"/>
      <c r="EF239" s="30"/>
      <c r="EG239" s="30"/>
      <c r="EH239" s="30"/>
      <c r="EI239" s="30"/>
      <c r="EJ239" s="30"/>
      <c r="EK239" s="30"/>
      <c r="EL239" s="30"/>
      <c r="EM239" s="30"/>
      <c r="EN239" s="30"/>
      <c r="EO239" s="30"/>
      <c r="EP239" s="30"/>
      <c r="EQ239" s="30"/>
      <c r="ER239" s="30"/>
      <c r="ES239" s="30"/>
      <c r="ET239" s="30"/>
      <c r="EU239" s="30"/>
      <c r="EV239" s="30"/>
      <c r="EW239" s="30"/>
      <c r="EX239" s="30"/>
      <c r="EY239" s="30"/>
      <c r="EZ239" s="30"/>
      <c r="FA239" s="30"/>
      <c r="FB239" s="30"/>
      <c r="FC239" s="30"/>
      <c r="FD239" s="30"/>
      <c r="FE239" s="30"/>
      <c r="FF239" s="30"/>
      <c r="FG239" s="30"/>
      <c r="FH239" s="30"/>
      <c r="FI239" s="30"/>
      <c r="FJ239" s="30"/>
      <c r="FK239" s="30"/>
      <c r="FL239" s="30"/>
      <c r="FM239" s="30"/>
      <c r="FN239" s="30"/>
      <c r="FO239" s="30"/>
      <c r="FP239" s="30"/>
      <c r="FQ239" s="30"/>
      <c r="FR239" s="30"/>
      <c r="FS239" s="30"/>
      <c r="FT239" s="30"/>
      <c r="FU239" s="30"/>
      <c r="FV239" s="30"/>
      <c r="FW239" s="30"/>
      <c r="FX239" s="30"/>
      <c r="FY239" s="30"/>
      <c r="FZ239" s="30"/>
      <c r="GA239" s="30"/>
      <c r="GB239" s="30"/>
      <c r="GC239" s="30"/>
      <c r="GD239" s="30"/>
      <c r="GE239" s="30"/>
      <c r="GF239" s="30"/>
      <c r="GG239" s="30"/>
      <c r="GH239" s="30"/>
      <c r="GI239" s="30"/>
      <c r="GJ239" s="30"/>
      <c r="GK239" s="30"/>
      <c r="GL239" s="30"/>
      <c r="GM239" s="30"/>
      <c r="GN239" s="30"/>
      <c r="GO239" s="30"/>
      <c r="GP239" s="30"/>
      <c r="GQ239" s="30"/>
      <c r="GR239" s="30"/>
      <c r="GS239" s="30"/>
      <c r="GT239" s="30"/>
      <c r="GU239" s="30"/>
      <c r="GV239" s="30"/>
      <c r="GW239" s="30"/>
      <c r="GX239" s="30"/>
      <c r="GY239" s="30"/>
      <c r="GZ239" s="30"/>
      <c r="HA239" s="30"/>
      <c r="HB239" s="30"/>
      <c r="HC239" s="30"/>
      <c r="HD239" s="30"/>
      <c r="HE239" s="30"/>
      <c r="HF239" s="30"/>
      <c r="HG239" s="30"/>
      <c r="HH239" s="30"/>
      <c r="HI239" s="30"/>
      <c r="HJ239" s="30"/>
      <c r="HK239" s="30"/>
      <c r="HL239" s="30"/>
      <c r="HM239" s="30"/>
      <c r="HN239" s="30"/>
      <c r="HO239" s="30"/>
      <c r="HP239" s="30"/>
      <c r="HQ239" s="30"/>
      <c r="HR239" s="30"/>
      <c r="HS239" s="30"/>
      <c r="HT239" s="30"/>
      <c r="HU239" s="30"/>
      <c r="HV239" s="30"/>
      <c r="HW239" s="30"/>
      <c r="HX239" s="30"/>
      <c r="HY239" s="30"/>
      <c r="HZ239" s="30"/>
      <c r="IA239" s="30"/>
      <c r="IB239" s="30"/>
      <c r="IC239" s="30"/>
      <c r="ID239" s="30"/>
      <c r="IE239" s="30"/>
      <c r="IF239" s="30"/>
      <c r="IG239" s="30"/>
      <c r="IH239" s="30"/>
      <c r="II239" s="30"/>
      <c r="IJ239" s="30"/>
      <c r="IK239" s="30"/>
      <c r="IL239" s="30"/>
      <c r="IM239" s="30"/>
      <c r="IN239" s="30"/>
      <c r="IO239" s="30"/>
      <c r="IP239" s="30"/>
      <c r="IQ239" s="30"/>
      <c r="IR239" s="30"/>
      <c r="IS239" s="30"/>
      <c r="IT239" s="30"/>
      <c r="IU239" s="30"/>
      <c r="IV239" s="30"/>
      <c r="IW239" s="30"/>
    </row>
    <row r="240" customFormat="false" ht="14.1" hidden="false" customHeight="true" outlineLevel="0" collapsed="false">
      <c r="A240" s="418"/>
      <c r="C240" s="18"/>
      <c r="D240" s="58"/>
      <c r="E240" s="18"/>
      <c r="F240" s="58"/>
      <c r="G240" s="18"/>
      <c r="H240" s="58"/>
      <c r="I240" s="18"/>
      <c r="J240" s="38"/>
      <c r="K240" s="18"/>
      <c r="L240" s="38"/>
      <c r="M240" s="30"/>
      <c r="N240" s="38"/>
      <c r="O240" s="30"/>
      <c r="P240" s="38"/>
      <c r="Q240" s="39"/>
      <c r="R240" s="38"/>
      <c r="S240" s="30"/>
      <c r="T240" s="38"/>
      <c r="U240" s="30"/>
      <c r="V240" s="38"/>
      <c r="W240" s="30"/>
      <c r="X240" s="38"/>
      <c r="Y240" s="30"/>
      <c r="Z240" s="38"/>
      <c r="AA240" s="30"/>
      <c r="AB240" s="38"/>
      <c r="AC240" s="30"/>
      <c r="AD240" s="38"/>
      <c r="AE240" s="30"/>
      <c r="AF240" s="38"/>
      <c r="AG240" s="30"/>
      <c r="AH240" s="38"/>
      <c r="AI240" s="30"/>
      <c r="AJ240" s="39"/>
      <c r="AK240" s="30"/>
      <c r="AL240" s="39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51"/>
      <c r="BB240" s="411"/>
      <c r="BC240" s="412"/>
      <c r="BD240" s="416"/>
      <c r="BE240" s="260"/>
      <c r="BF240" s="414"/>
      <c r="BG240" s="84"/>
      <c r="BH240" s="370"/>
      <c r="BI240" s="415"/>
      <c r="BJ240" s="260"/>
      <c r="BK240" s="260"/>
      <c r="BL240" s="372"/>
      <c r="BM240" s="57"/>
      <c r="BN240" s="387"/>
      <c r="BO240" s="260"/>
      <c r="BP240" s="84"/>
      <c r="BQ240" s="84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18"/>
      <c r="CD240" s="18"/>
      <c r="CE240" s="18"/>
      <c r="CF240" s="18"/>
      <c r="CG240" s="18"/>
      <c r="CH240" s="18"/>
      <c r="CI240" s="18"/>
      <c r="CJ240" s="18"/>
      <c r="CK240" s="18"/>
      <c r="CL240" s="18"/>
      <c r="CM240" s="18"/>
      <c r="CN240" s="18"/>
      <c r="CO240" s="18"/>
      <c r="CP240" s="18"/>
      <c r="CQ240" s="18"/>
      <c r="CR240" s="18"/>
      <c r="CS240" s="18"/>
      <c r="CT240" s="18"/>
      <c r="CU240" s="18"/>
      <c r="CV240" s="18"/>
      <c r="CW240" s="18"/>
      <c r="CX240" s="18"/>
      <c r="CY240" s="18"/>
      <c r="CZ240" s="18"/>
      <c r="DA240" s="18"/>
      <c r="DB240" s="18"/>
      <c r="DC240" s="18"/>
      <c r="DD240" s="18"/>
      <c r="DE240" s="18"/>
      <c r="DF240" s="18"/>
      <c r="DG240" s="18"/>
      <c r="DH240" s="18"/>
      <c r="DI240" s="18"/>
      <c r="DJ240" s="18"/>
      <c r="DK240" s="18"/>
      <c r="DL240" s="18"/>
      <c r="DM240" s="18"/>
      <c r="DN240" s="18"/>
      <c r="DO240" s="18"/>
      <c r="DP240" s="18"/>
      <c r="DQ240" s="30"/>
      <c r="DR240" s="30"/>
      <c r="DS240" s="30"/>
      <c r="DT240" s="30"/>
      <c r="DU240" s="30"/>
      <c r="DV240" s="30"/>
      <c r="DW240" s="30"/>
      <c r="DX240" s="30"/>
      <c r="DY240" s="30"/>
      <c r="DZ240" s="30"/>
      <c r="EA240" s="30"/>
      <c r="EB240" s="30"/>
      <c r="EC240" s="30"/>
      <c r="ED240" s="30"/>
      <c r="EE240" s="30"/>
      <c r="EF240" s="30"/>
      <c r="EG240" s="30"/>
      <c r="EH240" s="30"/>
      <c r="EI240" s="30"/>
      <c r="EJ240" s="30"/>
      <c r="EK240" s="30"/>
      <c r="EL240" s="30"/>
      <c r="EM240" s="30"/>
      <c r="EN240" s="30"/>
      <c r="EO240" s="30"/>
      <c r="EP240" s="30"/>
      <c r="EQ240" s="30"/>
      <c r="ER240" s="30"/>
      <c r="ES240" s="30"/>
      <c r="ET240" s="30"/>
      <c r="EU240" s="30"/>
      <c r="EV240" s="30"/>
      <c r="EW240" s="30"/>
      <c r="EX240" s="30"/>
      <c r="EY240" s="30"/>
      <c r="EZ240" s="30"/>
      <c r="FA240" s="30"/>
      <c r="FB240" s="30"/>
      <c r="FC240" s="30"/>
      <c r="FD240" s="30"/>
      <c r="FE240" s="30"/>
      <c r="FF240" s="30"/>
      <c r="FG240" s="30"/>
      <c r="FH240" s="30"/>
      <c r="FI240" s="30"/>
      <c r="FJ240" s="30"/>
      <c r="FK240" s="30"/>
      <c r="FL240" s="30"/>
      <c r="FM240" s="30"/>
      <c r="FN240" s="30"/>
      <c r="FO240" s="30"/>
      <c r="FP240" s="30"/>
      <c r="FQ240" s="30"/>
      <c r="FR240" s="30"/>
      <c r="FS240" s="30"/>
      <c r="FT240" s="30"/>
      <c r="FU240" s="30"/>
      <c r="FV240" s="30"/>
      <c r="FW240" s="30"/>
      <c r="FX240" s="30"/>
      <c r="FY240" s="30"/>
      <c r="FZ240" s="30"/>
      <c r="GA240" s="30"/>
      <c r="GB240" s="30"/>
      <c r="GC240" s="30"/>
      <c r="GD240" s="30"/>
      <c r="GE240" s="30"/>
      <c r="GF240" s="30"/>
      <c r="GG240" s="30"/>
      <c r="GH240" s="30"/>
      <c r="GI240" s="30"/>
      <c r="GJ240" s="30"/>
      <c r="GK240" s="30"/>
      <c r="GL240" s="30"/>
      <c r="GM240" s="30"/>
      <c r="GN240" s="30"/>
      <c r="GO240" s="30"/>
      <c r="GP240" s="30"/>
      <c r="GQ240" s="30"/>
      <c r="GR240" s="30"/>
      <c r="GS240" s="30"/>
      <c r="GT240" s="30"/>
      <c r="GU240" s="30"/>
      <c r="GV240" s="30"/>
      <c r="GW240" s="30"/>
      <c r="GX240" s="30"/>
      <c r="GY240" s="30"/>
      <c r="GZ240" s="30"/>
      <c r="HA240" s="30"/>
      <c r="HB240" s="30"/>
      <c r="HC240" s="30"/>
      <c r="HD240" s="30"/>
      <c r="HE240" s="30"/>
      <c r="HF240" s="30"/>
      <c r="HG240" s="30"/>
      <c r="HH240" s="30"/>
      <c r="HI240" s="30"/>
      <c r="HJ240" s="30"/>
      <c r="HK240" s="30"/>
      <c r="HL240" s="30"/>
      <c r="HM240" s="30"/>
      <c r="HN240" s="30"/>
      <c r="HO240" s="30"/>
      <c r="HP240" s="30"/>
      <c r="HQ240" s="30"/>
      <c r="HR240" s="30"/>
      <c r="HS240" s="30"/>
      <c r="HT240" s="30"/>
      <c r="HU240" s="30"/>
      <c r="HV240" s="30"/>
      <c r="HW240" s="30"/>
      <c r="HX240" s="30"/>
      <c r="HY240" s="30"/>
      <c r="HZ240" s="30"/>
      <c r="IA240" s="30"/>
      <c r="IB240" s="30"/>
      <c r="IC240" s="30"/>
      <c r="ID240" s="30"/>
      <c r="IE240" s="30"/>
      <c r="IF240" s="30"/>
      <c r="IG240" s="30"/>
      <c r="IH240" s="30"/>
      <c r="II240" s="30"/>
      <c r="IJ240" s="30"/>
      <c r="IK240" s="30"/>
      <c r="IL240" s="30"/>
      <c r="IM240" s="30"/>
      <c r="IN240" s="30"/>
      <c r="IO240" s="30"/>
      <c r="IP240" s="30"/>
      <c r="IQ240" s="30"/>
      <c r="IR240" s="30"/>
      <c r="IS240" s="30"/>
      <c r="IT240" s="30"/>
      <c r="IU240" s="30"/>
      <c r="IV240" s="30"/>
      <c r="IW240" s="30"/>
    </row>
    <row r="241" customFormat="false" ht="14.1" hidden="false" customHeight="true" outlineLevel="0" collapsed="false">
      <c r="A241" s="418"/>
      <c r="C241" s="18"/>
      <c r="D241" s="58"/>
      <c r="E241" s="18"/>
      <c r="F241" s="58"/>
      <c r="G241" s="18"/>
      <c r="H241" s="58"/>
      <c r="I241" s="18"/>
      <c r="J241" s="38"/>
      <c r="K241" s="18"/>
      <c r="L241" s="38"/>
      <c r="M241" s="30"/>
      <c r="N241" s="38"/>
      <c r="O241" s="30"/>
      <c r="P241" s="38"/>
      <c r="Q241" s="39"/>
      <c r="R241" s="38"/>
      <c r="S241" s="30"/>
      <c r="T241" s="38"/>
      <c r="U241" s="30"/>
      <c r="V241" s="38"/>
      <c r="W241" s="30"/>
      <c r="X241" s="38"/>
      <c r="Y241" s="30"/>
      <c r="Z241" s="38"/>
      <c r="AA241" s="30"/>
      <c r="AB241" s="38"/>
      <c r="AC241" s="30"/>
      <c r="AD241" s="38"/>
      <c r="AE241" s="30"/>
      <c r="AF241" s="38"/>
      <c r="AG241" s="30"/>
      <c r="AH241" s="38"/>
      <c r="AI241" s="30"/>
      <c r="AJ241" s="39"/>
      <c r="AK241" s="30"/>
      <c r="AL241" s="39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88"/>
      <c r="BA241" s="389"/>
      <c r="BB241" s="389"/>
      <c r="BC241" s="389" t="n">
        <f aca="false">SUM(BC234:BC239)</f>
        <v>-735.595417959019</v>
      </c>
      <c r="BD241" s="419" t="n">
        <f aca="false">SUM(BD234:BD239)</f>
        <v>89.8965511329006</v>
      </c>
      <c r="BE241" s="420" t="s">
        <v>272</v>
      </c>
      <c r="BF241" s="391"/>
      <c r="BG241" s="392"/>
      <c r="BH241" s="393"/>
      <c r="BI241" s="394"/>
      <c r="BJ241" s="421"/>
      <c r="BK241" s="393"/>
      <c r="BL241" s="406"/>
      <c r="BM241" s="57"/>
      <c r="BN241" s="387"/>
      <c r="BO241" s="260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18"/>
      <c r="CD241" s="18"/>
      <c r="CE241" s="18"/>
      <c r="CF241" s="18"/>
      <c r="CG241" s="18"/>
      <c r="CH241" s="18"/>
      <c r="CI241" s="18"/>
      <c r="CJ241" s="18"/>
      <c r="CK241" s="18"/>
      <c r="CL241" s="18"/>
      <c r="CM241" s="18"/>
      <c r="CN241" s="18"/>
      <c r="CO241" s="18"/>
      <c r="CP241" s="18"/>
      <c r="CQ241" s="18"/>
      <c r="CR241" s="18"/>
      <c r="CS241" s="18"/>
      <c r="CT241" s="18"/>
      <c r="CU241" s="18"/>
      <c r="CV241" s="18"/>
      <c r="CW241" s="18"/>
      <c r="CX241" s="18"/>
      <c r="CY241" s="18"/>
      <c r="CZ241" s="18"/>
      <c r="DA241" s="18"/>
      <c r="DB241" s="18"/>
      <c r="DC241" s="18"/>
      <c r="DD241" s="18"/>
      <c r="DE241" s="18"/>
      <c r="DF241" s="18"/>
      <c r="DG241" s="18"/>
      <c r="DH241" s="18"/>
      <c r="DI241" s="18"/>
      <c r="DJ241" s="18"/>
      <c r="DK241" s="18"/>
      <c r="DL241" s="18"/>
      <c r="DM241" s="18"/>
      <c r="DN241" s="18"/>
      <c r="DO241" s="18"/>
      <c r="DP241" s="18"/>
      <c r="DQ241" s="30"/>
      <c r="DR241" s="30"/>
      <c r="DS241" s="30"/>
      <c r="DT241" s="30"/>
      <c r="DU241" s="30"/>
      <c r="DV241" s="30"/>
      <c r="DW241" s="30"/>
      <c r="DX241" s="30"/>
      <c r="DY241" s="30"/>
      <c r="DZ241" s="30"/>
      <c r="EA241" s="30"/>
      <c r="EB241" s="30"/>
      <c r="EC241" s="30"/>
      <c r="ED241" s="30"/>
      <c r="EE241" s="30"/>
      <c r="EF241" s="30"/>
      <c r="EG241" s="30"/>
      <c r="EH241" s="30"/>
      <c r="EI241" s="30"/>
      <c r="EJ241" s="30"/>
      <c r="EK241" s="30"/>
      <c r="EL241" s="30"/>
      <c r="EM241" s="30"/>
      <c r="EN241" s="30"/>
      <c r="EO241" s="30"/>
      <c r="EP241" s="30"/>
      <c r="EQ241" s="30"/>
      <c r="ER241" s="30"/>
      <c r="ES241" s="30"/>
      <c r="ET241" s="30"/>
      <c r="EU241" s="30"/>
      <c r="EV241" s="30"/>
      <c r="EW241" s="30"/>
      <c r="EX241" s="30"/>
      <c r="EY241" s="30"/>
      <c r="EZ241" s="30"/>
      <c r="FA241" s="30"/>
      <c r="FB241" s="30"/>
      <c r="FC241" s="30"/>
      <c r="FD241" s="30"/>
      <c r="FE241" s="30"/>
      <c r="FF241" s="30"/>
      <c r="FG241" s="30"/>
      <c r="FH241" s="30"/>
      <c r="FI241" s="30"/>
      <c r="FJ241" s="30"/>
      <c r="FK241" s="30"/>
      <c r="FL241" s="30"/>
      <c r="FM241" s="30"/>
      <c r="FN241" s="30"/>
      <c r="FO241" s="30"/>
      <c r="FP241" s="30"/>
      <c r="FQ241" s="30"/>
      <c r="FR241" s="30"/>
      <c r="FS241" s="30"/>
      <c r="FT241" s="30"/>
      <c r="FU241" s="30"/>
      <c r="FV241" s="30"/>
      <c r="FW241" s="30"/>
      <c r="FX241" s="30"/>
      <c r="FY241" s="30"/>
      <c r="FZ241" s="30"/>
      <c r="GA241" s="30"/>
      <c r="GB241" s="30"/>
      <c r="GC241" s="30"/>
      <c r="GD241" s="30"/>
      <c r="GE241" s="30"/>
      <c r="GF241" s="30"/>
      <c r="GG241" s="30"/>
      <c r="GH241" s="30"/>
      <c r="GI241" s="30"/>
      <c r="GJ241" s="30"/>
      <c r="GK241" s="30"/>
      <c r="GL241" s="30"/>
      <c r="GM241" s="30"/>
      <c r="GN241" s="30"/>
      <c r="GO241" s="30"/>
      <c r="GP241" s="30"/>
      <c r="GQ241" s="30"/>
      <c r="GR241" s="30"/>
      <c r="GS241" s="30"/>
      <c r="GT241" s="30"/>
      <c r="GU241" s="30"/>
      <c r="GV241" s="30"/>
      <c r="GW241" s="30"/>
      <c r="GX241" s="30"/>
      <c r="GY241" s="30"/>
      <c r="GZ241" s="30"/>
      <c r="HA241" s="30"/>
      <c r="HB241" s="30"/>
      <c r="HC241" s="30"/>
      <c r="HD241" s="30"/>
      <c r="HE241" s="30"/>
      <c r="HF241" s="30"/>
      <c r="HG241" s="30"/>
      <c r="HH241" s="30"/>
      <c r="HI241" s="30"/>
      <c r="HJ241" s="30"/>
      <c r="HK241" s="30"/>
      <c r="HL241" s="30"/>
      <c r="HM241" s="30"/>
      <c r="HN241" s="30"/>
      <c r="HO241" s="30"/>
      <c r="HP241" s="30"/>
      <c r="HQ241" s="30"/>
      <c r="HR241" s="30"/>
      <c r="HS241" s="30"/>
      <c r="HT241" s="30"/>
      <c r="HU241" s="30"/>
      <c r="HV241" s="30"/>
      <c r="HW241" s="30"/>
      <c r="HX241" s="30"/>
      <c r="HY241" s="30"/>
      <c r="HZ241" s="30"/>
      <c r="IA241" s="30"/>
      <c r="IB241" s="30"/>
      <c r="IC241" s="30"/>
      <c r="ID241" s="30"/>
      <c r="IE241" s="30"/>
      <c r="IF241" s="30"/>
      <c r="IG241" s="30"/>
      <c r="IH241" s="30"/>
      <c r="II241" s="30"/>
      <c r="IJ241" s="30"/>
      <c r="IK241" s="30"/>
      <c r="IL241" s="30"/>
      <c r="IM241" s="30"/>
      <c r="IN241" s="30"/>
      <c r="IO241" s="30"/>
      <c r="IP241" s="30"/>
      <c r="IQ241" s="30"/>
      <c r="IR241" s="30"/>
      <c r="IS241" s="30"/>
      <c r="IT241" s="30"/>
      <c r="IU241" s="30"/>
      <c r="IV241" s="30"/>
      <c r="IW241" s="30"/>
    </row>
    <row r="242" customFormat="false" ht="14.1" hidden="false" customHeight="true" outlineLevel="0" collapsed="false">
      <c r="A242" s="418"/>
      <c r="C242" s="18"/>
      <c r="D242" s="58"/>
      <c r="E242" s="18"/>
      <c r="F242" s="58"/>
      <c r="G242" s="18"/>
      <c r="H242" s="58"/>
      <c r="I242" s="18"/>
      <c r="J242" s="38"/>
      <c r="K242" s="18"/>
      <c r="L242" s="38"/>
      <c r="M242" s="30"/>
      <c r="N242" s="38"/>
      <c r="O242" s="30"/>
      <c r="P242" s="38"/>
      <c r="Q242" s="39"/>
      <c r="R242" s="38"/>
      <c r="S242" s="30"/>
      <c r="T242" s="38"/>
      <c r="U242" s="30"/>
      <c r="V242" s="38"/>
      <c r="W242" s="30"/>
      <c r="X242" s="38"/>
      <c r="Y242" s="30"/>
      <c r="Z242" s="38"/>
      <c r="AA242" s="30"/>
      <c r="AB242" s="38"/>
      <c r="AC242" s="30"/>
      <c r="AD242" s="38"/>
      <c r="AE242" s="30"/>
      <c r="AF242" s="38"/>
      <c r="AG242" s="30"/>
      <c r="AH242" s="38"/>
      <c r="AI242" s="30"/>
      <c r="AJ242" s="39"/>
      <c r="AK242" s="30"/>
      <c r="AL242" s="39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412"/>
      <c r="BB242" s="412"/>
      <c r="BC242" s="412"/>
      <c r="BD242" s="416"/>
      <c r="BE242" s="422"/>
      <c r="BF242" s="414"/>
      <c r="BG242" s="84"/>
      <c r="BH242" s="370"/>
      <c r="BI242" s="415"/>
      <c r="BJ242" s="260"/>
      <c r="BK242" s="260"/>
      <c r="BL242" s="372"/>
      <c r="BM242" s="57"/>
      <c r="BN242" s="387"/>
      <c r="BO242" s="260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18"/>
      <c r="CD242" s="18"/>
      <c r="CE242" s="18"/>
      <c r="CF242" s="18"/>
      <c r="CG242" s="18"/>
      <c r="CH242" s="18"/>
      <c r="CI242" s="18"/>
      <c r="CJ242" s="18"/>
      <c r="CK242" s="18"/>
      <c r="CL242" s="18"/>
      <c r="CM242" s="18"/>
      <c r="CN242" s="18"/>
      <c r="CO242" s="18"/>
      <c r="CP242" s="18"/>
      <c r="CQ242" s="18"/>
      <c r="CR242" s="18"/>
      <c r="CS242" s="18"/>
      <c r="CT242" s="18"/>
      <c r="CU242" s="18"/>
      <c r="CV242" s="18"/>
      <c r="CW242" s="18"/>
      <c r="CX242" s="18"/>
      <c r="CY242" s="18"/>
      <c r="CZ242" s="18"/>
      <c r="DA242" s="18"/>
      <c r="DB242" s="18"/>
      <c r="DC242" s="18"/>
      <c r="DD242" s="18"/>
      <c r="DE242" s="18"/>
      <c r="DF242" s="18"/>
      <c r="DG242" s="18"/>
      <c r="DH242" s="18"/>
      <c r="DI242" s="18"/>
      <c r="DJ242" s="18"/>
      <c r="DK242" s="18"/>
      <c r="DL242" s="18"/>
      <c r="DM242" s="18"/>
      <c r="DN242" s="18"/>
      <c r="DO242" s="18"/>
      <c r="DP242" s="18"/>
      <c r="DQ242" s="30"/>
      <c r="DR242" s="30"/>
      <c r="DS242" s="30"/>
      <c r="DT242" s="30"/>
      <c r="DU242" s="30"/>
      <c r="DV242" s="30"/>
      <c r="DW242" s="30"/>
      <c r="DX242" s="30"/>
      <c r="DY242" s="30"/>
      <c r="DZ242" s="30"/>
      <c r="EA242" s="30"/>
      <c r="EB242" s="30"/>
      <c r="EC242" s="30"/>
      <c r="ED242" s="30"/>
      <c r="EE242" s="30"/>
      <c r="EF242" s="30"/>
      <c r="EG242" s="30"/>
      <c r="EH242" s="30"/>
      <c r="EI242" s="30"/>
      <c r="EJ242" s="30"/>
      <c r="EK242" s="30"/>
      <c r="EL242" s="30"/>
      <c r="EM242" s="30"/>
      <c r="EN242" s="30"/>
      <c r="EO242" s="30"/>
      <c r="EP242" s="30"/>
      <c r="EQ242" s="30"/>
      <c r="ER242" s="30"/>
      <c r="ES242" s="30"/>
      <c r="ET242" s="30"/>
      <c r="EU242" s="30"/>
      <c r="EV242" s="30"/>
      <c r="EW242" s="30"/>
      <c r="EX242" s="30"/>
      <c r="EY242" s="30"/>
      <c r="EZ242" s="30"/>
      <c r="FA242" s="30"/>
      <c r="FB242" s="30"/>
      <c r="FC242" s="30"/>
      <c r="FD242" s="30"/>
      <c r="FE242" s="30"/>
      <c r="FF242" s="30"/>
      <c r="FG242" s="30"/>
      <c r="FH242" s="30"/>
      <c r="FI242" s="30"/>
      <c r="FJ242" s="30"/>
      <c r="FK242" s="30"/>
      <c r="FL242" s="30"/>
      <c r="FM242" s="30"/>
      <c r="FN242" s="30"/>
      <c r="FO242" s="30"/>
      <c r="FP242" s="30"/>
      <c r="FQ242" s="30"/>
      <c r="FR242" s="30"/>
      <c r="FS242" s="30"/>
      <c r="FT242" s="30"/>
      <c r="FU242" s="30"/>
      <c r="FV242" s="30"/>
      <c r="FW242" s="30"/>
      <c r="FX242" s="30"/>
      <c r="FY242" s="30"/>
      <c r="FZ242" s="30"/>
      <c r="GA242" s="30"/>
      <c r="GB242" s="30"/>
      <c r="GC242" s="30"/>
      <c r="GD242" s="30"/>
      <c r="GE242" s="30"/>
      <c r="GF242" s="30"/>
      <c r="GG242" s="30"/>
      <c r="GH242" s="30"/>
      <c r="GI242" s="30"/>
      <c r="GJ242" s="30"/>
      <c r="GK242" s="30"/>
      <c r="GL242" s="30"/>
      <c r="GM242" s="30"/>
      <c r="GN242" s="30"/>
      <c r="GO242" s="30"/>
      <c r="GP242" s="30"/>
      <c r="GQ242" s="30"/>
      <c r="GR242" s="30"/>
      <c r="GS242" s="30"/>
      <c r="GT242" s="30"/>
      <c r="GU242" s="30"/>
      <c r="GV242" s="30"/>
      <c r="GW242" s="30"/>
      <c r="GX242" s="30"/>
      <c r="GY242" s="30"/>
      <c r="GZ242" s="30"/>
      <c r="HA242" s="30"/>
      <c r="HB242" s="30"/>
      <c r="HC242" s="30"/>
      <c r="HD242" s="30"/>
      <c r="HE242" s="30"/>
      <c r="HF242" s="30"/>
      <c r="HG242" s="30"/>
      <c r="HH242" s="30"/>
      <c r="HI242" s="30"/>
      <c r="HJ242" s="30"/>
      <c r="HK242" s="30"/>
      <c r="HL242" s="30"/>
      <c r="HM242" s="30"/>
      <c r="HN242" s="30"/>
      <c r="HO242" s="30"/>
      <c r="HP242" s="30"/>
      <c r="HQ242" s="30"/>
      <c r="HR242" s="30"/>
      <c r="HS242" s="30"/>
      <c r="HT242" s="30"/>
      <c r="HU242" s="30"/>
      <c r="HV242" s="30"/>
      <c r="HW242" s="30"/>
      <c r="HX242" s="30"/>
      <c r="HY242" s="30"/>
      <c r="HZ242" s="30"/>
      <c r="IA242" s="30"/>
      <c r="IB242" s="30"/>
      <c r="IC242" s="30"/>
      <c r="ID242" s="30"/>
      <c r="IE242" s="30"/>
      <c r="IF242" s="30"/>
      <c r="IG242" s="30"/>
      <c r="IH242" s="30"/>
      <c r="II242" s="30"/>
      <c r="IJ242" s="30"/>
      <c r="IK242" s="30"/>
      <c r="IL242" s="30"/>
      <c r="IM242" s="30"/>
      <c r="IN242" s="30"/>
      <c r="IO242" s="30"/>
      <c r="IP242" s="30"/>
      <c r="IQ242" s="30"/>
      <c r="IR242" s="30"/>
      <c r="IS242" s="30"/>
      <c r="IT242" s="30"/>
      <c r="IU242" s="30"/>
      <c r="IV242" s="30"/>
      <c r="IW242" s="30"/>
    </row>
    <row r="243" customFormat="false" ht="14.1" hidden="false" customHeight="true" outlineLevel="0" collapsed="false">
      <c r="A243" s="418"/>
      <c r="C243" s="18"/>
      <c r="D243" s="58"/>
      <c r="E243" s="18"/>
      <c r="F243" s="58"/>
      <c r="G243" s="18"/>
      <c r="H243" s="58"/>
      <c r="I243" s="18"/>
      <c r="J243" s="38"/>
      <c r="K243" s="18"/>
      <c r="L243" s="38"/>
      <c r="M243" s="30"/>
      <c r="N243" s="38"/>
      <c r="O243" s="30"/>
      <c r="P243" s="38"/>
      <c r="Q243" s="39"/>
      <c r="R243" s="38"/>
      <c r="S243" s="30"/>
      <c r="T243" s="38"/>
      <c r="U243" s="30"/>
      <c r="V243" s="38"/>
      <c r="W243" s="30"/>
      <c r="X243" s="38"/>
      <c r="Y243" s="30"/>
      <c r="Z243" s="38"/>
      <c r="AA243" s="30"/>
      <c r="AB243" s="38"/>
      <c r="AC243" s="30"/>
      <c r="AD243" s="38"/>
      <c r="AE243" s="30"/>
      <c r="AF243" s="38"/>
      <c r="AG243" s="30"/>
      <c r="AH243" s="38"/>
      <c r="AI243" s="30"/>
      <c r="AJ243" s="39"/>
      <c r="AK243" s="30"/>
      <c r="AL243" s="39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412"/>
      <c r="BB243" s="412"/>
      <c r="BC243" s="412"/>
      <c r="BD243" s="416"/>
      <c r="BE243" s="422"/>
      <c r="BF243" s="409" t="s">
        <v>273</v>
      </c>
      <c r="BG243" s="84"/>
      <c r="BH243" s="370"/>
      <c r="BI243" s="415"/>
      <c r="BJ243" s="260"/>
      <c r="BK243" s="260"/>
      <c r="BL243" s="372"/>
      <c r="BM243" s="57"/>
      <c r="BN243" s="387"/>
      <c r="BO243" s="260"/>
      <c r="BP243" s="84"/>
      <c r="BQ243" s="84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18"/>
      <c r="CD243" s="18"/>
      <c r="CE243" s="18"/>
      <c r="CF243" s="18"/>
      <c r="CG243" s="18"/>
      <c r="CH243" s="18"/>
      <c r="CI243" s="18"/>
      <c r="CJ243" s="18"/>
      <c r="CK243" s="18"/>
      <c r="CL243" s="18"/>
      <c r="CM243" s="18"/>
      <c r="CN243" s="18"/>
      <c r="CO243" s="18"/>
      <c r="CP243" s="18"/>
      <c r="CQ243" s="18"/>
      <c r="CR243" s="18"/>
      <c r="CS243" s="18"/>
      <c r="CT243" s="18"/>
      <c r="CU243" s="18"/>
      <c r="CV243" s="18"/>
      <c r="CW243" s="18"/>
      <c r="CX243" s="18"/>
      <c r="CY243" s="18"/>
      <c r="CZ243" s="18"/>
      <c r="DA243" s="18"/>
      <c r="DB243" s="18"/>
      <c r="DC243" s="18"/>
      <c r="DD243" s="18"/>
      <c r="DE243" s="18"/>
      <c r="DF243" s="18"/>
      <c r="DG243" s="18"/>
      <c r="DH243" s="18"/>
      <c r="DI243" s="18"/>
      <c r="DJ243" s="18"/>
      <c r="DK243" s="18"/>
      <c r="DL243" s="18"/>
      <c r="DM243" s="18"/>
      <c r="DN243" s="18"/>
      <c r="DO243" s="18"/>
      <c r="DP243" s="18"/>
      <c r="DQ243" s="30"/>
      <c r="DR243" s="30"/>
      <c r="DS243" s="30"/>
      <c r="DT243" s="30"/>
      <c r="DU243" s="30"/>
      <c r="DV243" s="30"/>
      <c r="DW243" s="30"/>
      <c r="DX243" s="30"/>
      <c r="DY243" s="30"/>
      <c r="DZ243" s="30"/>
      <c r="EA243" s="30"/>
      <c r="EB243" s="30"/>
      <c r="EC243" s="30"/>
      <c r="ED243" s="30"/>
      <c r="EE243" s="30"/>
      <c r="EF243" s="30"/>
      <c r="EG243" s="30"/>
      <c r="EH243" s="30"/>
      <c r="EI243" s="30"/>
      <c r="EJ243" s="30"/>
      <c r="EK243" s="30"/>
      <c r="EL243" s="30"/>
      <c r="EM243" s="30"/>
      <c r="EN243" s="30"/>
      <c r="EO243" s="30"/>
      <c r="EP243" s="30"/>
      <c r="EQ243" s="30"/>
      <c r="ER243" s="30"/>
      <c r="ES243" s="30"/>
      <c r="ET243" s="30"/>
      <c r="EU243" s="30"/>
      <c r="EV243" s="30"/>
      <c r="EW243" s="30"/>
      <c r="EX243" s="30"/>
      <c r="EY243" s="30"/>
      <c r="EZ243" s="30"/>
      <c r="FA243" s="30"/>
      <c r="FB243" s="30"/>
      <c r="FC243" s="30"/>
      <c r="FD243" s="30"/>
      <c r="FE243" s="30"/>
      <c r="FF243" s="30"/>
      <c r="FG243" s="30"/>
      <c r="FH243" s="30"/>
      <c r="FI243" s="30"/>
      <c r="FJ243" s="30"/>
      <c r="FK243" s="30"/>
      <c r="FL243" s="30"/>
      <c r="FM243" s="30"/>
      <c r="FN243" s="30"/>
      <c r="FO243" s="30"/>
      <c r="FP243" s="30"/>
      <c r="FQ243" s="30"/>
      <c r="FR243" s="30"/>
      <c r="FS243" s="30"/>
      <c r="FT243" s="30"/>
      <c r="FU243" s="30"/>
      <c r="FV243" s="30"/>
      <c r="FW243" s="30"/>
      <c r="FX243" s="30"/>
      <c r="FY243" s="30"/>
      <c r="FZ243" s="30"/>
      <c r="GA243" s="30"/>
      <c r="GB243" s="30"/>
      <c r="GC243" s="30"/>
      <c r="GD243" s="30"/>
      <c r="GE243" s="30"/>
      <c r="GF243" s="30"/>
      <c r="GG243" s="30"/>
      <c r="GH243" s="30"/>
      <c r="GI243" s="30"/>
      <c r="GJ243" s="30"/>
      <c r="GK243" s="30"/>
      <c r="GL243" s="30"/>
      <c r="GM243" s="30"/>
      <c r="GN243" s="30"/>
      <c r="GO243" s="30"/>
      <c r="GP243" s="30"/>
      <c r="GQ243" s="30"/>
      <c r="GR243" s="30"/>
      <c r="GS243" s="30"/>
      <c r="GT243" s="30"/>
      <c r="GU243" s="30"/>
      <c r="GV243" s="30"/>
      <c r="GW243" s="30"/>
      <c r="GX243" s="30"/>
      <c r="GY243" s="30"/>
      <c r="GZ243" s="30"/>
      <c r="HA243" s="30"/>
      <c r="HB243" s="30"/>
      <c r="HC243" s="30"/>
      <c r="HD243" s="30"/>
      <c r="HE243" s="30"/>
      <c r="HF243" s="30"/>
      <c r="HG243" s="30"/>
      <c r="HH243" s="30"/>
      <c r="HI243" s="30"/>
      <c r="HJ243" s="30"/>
      <c r="HK243" s="30"/>
      <c r="HL243" s="30"/>
      <c r="HM243" s="30"/>
      <c r="HN243" s="30"/>
      <c r="HO243" s="30"/>
      <c r="HP243" s="30"/>
      <c r="HQ243" s="30"/>
      <c r="HR243" s="30"/>
      <c r="HS243" s="30"/>
      <c r="HT243" s="30"/>
      <c r="HU243" s="30"/>
      <c r="HV243" s="30"/>
      <c r="HW243" s="30"/>
      <c r="HX243" s="30"/>
      <c r="HY243" s="30"/>
      <c r="HZ243" s="30"/>
      <c r="IA243" s="30"/>
      <c r="IB243" s="30"/>
      <c r="IC243" s="30"/>
      <c r="ID243" s="30"/>
      <c r="IE243" s="30"/>
      <c r="IF243" s="30"/>
      <c r="IG243" s="30"/>
      <c r="IH243" s="30"/>
      <c r="II243" s="30"/>
      <c r="IJ243" s="30"/>
      <c r="IK243" s="30"/>
      <c r="IL243" s="30"/>
      <c r="IM243" s="30"/>
      <c r="IN243" s="30"/>
      <c r="IO243" s="30"/>
      <c r="IP243" s="30"/>
      <c r="IQ243" s="30"/>
      <c r="IR243" s="30"/>
      <c r="IS243" s="30"/>
      <c r="IT243" s="30"/>
      <c r="IU243" s="30"/>
      <c r="IV243" s="30"/>
      <c r="IW243" s="30"/>
    </row>
    <row r="244" customFormat="false" ht="14.1" hidden="false" customHeight="true" outlineLevel="0" collapsed="false">
      <c r="A244" s="418"/>
      <c r="C244" s="18"/>
      <c r="D244" s="58"/>
      <c r="E244" s="18"/>
      <c r="F244" s="58"/>
      <c r="G244" s="18"/>
      <c r="H244" s="58"/>
      <c r="I244" s="18"/>
      <c r="J244" s="38"/>
      <c r="K244" s="18"/>
      <c r="L244" s="38"/>
      <c r="M244" s="30"/>
      <c r="N244" s="38"/>
      <c r="O244" s="30"/>
      <c r="P244" s="38"/>
      <c r="Q244" s="39"/>
      <c r="R244" s="38"/>
      <c r="S244" s="30"/>
      <c r="T244" s="38"/>
      <c r="U244" s="30"/>
      <c r="V244" s="38"/>
      <c r="W244" s="30"/>
      <c r="X244" s="38"/>
      <c r="Y244" s="30"/>
      <c r="Z244" s="38"/>
      <c r="AA244" s="30"/>
      <c r="AB244" s="38"/>
      <c r="AC244" s="30"/>
      <c r="AD244" s="38"/>
      <c r="AE244" s="30"/>
      <c r="AF244" s="38"/>
      <c r="AG244" s="30"/>
      <c r="AH244" s="38"/>
      <c r="AI244" s="30"/>
      <c r="AJ244" s="39"/>
      <c r="AK244" s="30"/>
      <c r="AL244" s="39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412"/>
      <c r="BB244" s="412"/>
      <c r="BC244" s="365" t="n">
        <f aca="false">BG243</f>
        <v>0</v>
      </c>
      <c r="BD244" s="366" t="n">
        <f aca="false">BG244</f>
        <v>0</v>
      </c>
      <c r="BE244" s="260" t="n">
        <v>1667.90634</v>
      </c>
      <c r="BF244" s="409" t="s">
        <v>274</v>
      </c>
      <c r="BG244" s="84"/>
      <c r="BH244" s="370"/>
      <c r="BI244" s="415"/>
      <c r="BJ244" s="260"/>
      <c r="BK244" s="260"/>
      <c r="BL244" s="372"/>
      <c r="BM244" s="57"/>
      <c r="BN244" s="387"/>
      <c r="BO244" s="260"/>
      <c r="BP244" s="84"/>
      <c r="BQ244" s="84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18"/>
      <c r="CD244" s="18"/>
      <c r="CE244" s="18"/>
      <c r="CF244" s="18"/>
      <c r="CG244" s="18"/>
      <c r="CH244" s="18"/>
      <c r="CI244" s="18"/>
      <c r="CJ244" s="18"/>
      <c r="CK244" s="18"/>
      <c r="CL244" s="18"/>
      <c r="CM244" s="18"/>
      <c r="CN244" s="18"/>
      <c r="CO244" s="18"/>
      <c r="CP244" s="18"/>
      <c r="CQ244" s="18"/>
      <c r="CR244" s="18"/>
      <c r="CS244" s="18"/>
      <c r="CT244" s="18"/>
      <c r="CU244" s="18"/>
      <c r="CV244" s="18"/>
      <c r="CW244" s="18"/>
      <c r="CX244" s="18"/>
      <c r="CY244" s="18"/>
      <c r="CZ244" s="18"/>
      <c r="DA244" s="18"/>
      <c r="DB244" s="18"/>
      <c r="DC244" s="18"/>
      <c r="DD244" s="18"/>
      <c r="DE244" s="18"/>
      <c r="DF244" s="18"/>
      <c r="DG244" s="18"/>
      <c r="DH244" s="18"/>
      <c r="DI244" s="18"/>
      <c r="DJ244" s="18"/>
      <c r="DK244" s="18"/>
      <c r="DL244" s="18"/>
      <c r="DM244" s="18"/>
      <c r="DN244" s="18"/>
      <c r="DO244" s="18"/>
      <c r="DP244" s="18"/>
      <c r="DQ244" s="30"/>
      <c r="DR244" s="30"/>
      <c r="DS244" s="30"/>
      <c r="DT244" s="30"/>
      <c r="DU244" s="30"/>
      <c r="DV244" s="30"/>
      <c r="DW244" s="30"/>
      <c r="DX244" s="30"/>
      <c r="DY244" s="30"/>
      <c r="DZ244" s="30"/>
      <c r="EA244" s="30"/>
      <c r="EB244" s="30"/>
      <c r="EC244" s="30"/>
      <c r="ED244" s="30"/>
      <c r="EE244" s="30"/>
      <c r="EF244" s="30"/>
      <c r="EG244" s="30"/>
      <c r="EH244" s="30"/>
      <c r="EI244" s="30"/>
      <c r="EJ244" s="30"/>
      <c r="EK244" s="30"/>
      <c r="EL244" s="30"/>
      <c r="EM244" s="30"/>
      <c r="EN244" s="30"/>
      <c r="EO244" s="30"/>
      <c r="EP244" s="30"/>
      <c r="EQ244" s="30"/>
      <c r="ER244" s="30"/>
      <c r="ES244" s="30"/>
      <c r="ET244" s="30"/>
      <c r="EU244" s="30"/>
      <c r="EV244" s="30"/>
      <c r="EW244" s="30"/>
      <c r="EX244" s="30"/>
      <c r="EY244" s="30"/>
      <c r="EZ244" s="30"/>
      <c r="FA244" s="30"/>
      <c r="FB244" s="30"/>
      <c r="FC244" s="30"/>
      <c r="FD244" s="30"/>
      <c r="FE244" s="30"/>
      <c r="FF244" s="30"/>
      <c r="FG244" s="30"/>
      <c r="FH244" s="30"/>
      <c r="FI244" s="30"/>
      <c r="FJ244" s="30"/>
      <c r="FK244" s="30"/>
      <c r="FL244" s="30"/>
      <c r="FM244" s="30"/>
      <c r="FN244" s="30"/>
      <c r="FO244" s="30"/>
      <c r="FP244" s="30"/>
      <c r="FQ244" s="30"/>
      <c r="FR244" s="30"/>
      <c r="FS244" s="30"/>
      <c r="FT244" s="30"/>
      <c r="FU244" s="30"/>
      <c r="FV244" s="30"/>
      <c r="FW244" s="30"/>
      <c r="FX244" s="30"/>
      <c r="FY244" s="30"/>
      <c r="FZ244" s="30"/>
      <c r="GA244" s="30"/>
      <c r="GB244" s="30"/>
      <c r="GC244" s="30"/>
      <c r="GD244" s="30"/>
      <c r="GE244" s="30"/>
      <c r="GF244" s="30"/>
      <c r="GG244" s="30"/>
      <c r="GH244" s="30"/>
      <c r="GI244" s="30"/>
      <c r="GJ244" s="30"/>
      <c r="GK244" s="30"/>
      <c r="GL244" s="30"/>
      <c r="GM244" s="30"/>
      <c r="GN244" s="30"/>
      <c r="GO244" s="30"/>
      <c r="GP244" s="30"/>
      <c r="GQ244" s="30"/>
      <c r="GR244" s="30"/>
      <c r="GS244" s="30"/>
      <c r="GT244" s="30"/>
      <c r="GU244" s="30"/>
      <c r="GV244" s="30"/>
      <c r="GW244" s="30"/>
      <c r="GX244" s="30"/>
      <c r="GY244" s="30"/>
      <c r="GZ244" s="30"/>
      <c r="HA244" s="30"/>
      <c r="HB244" s="30"/>
      <c r="HC244" s="30"/>
      <c r="HD244" s="30"/>
      <c r="HE244" s="30"/>
      <c r="HF244" s="30"/>
      <c r="HG244" s="30"/>
      <c r="HH244" s="30"/>
      <c r="HI244" s="30"/>
      <c r="HJ244" s="30"/>
      <c r="HK244" s="30"/>
      <c r="HL244" s="30"/>
      <c r="HM244" s="30"/>
      <c r="HN244" s="30"/>
      <c r="HO244" s="30"/>
      <c r="HP244" s="30"/>
      <c r="HQ244" s="30"/>
      <c r="HR244" s="30"/>
      <c r="HS244" s="30"/>
      <c r="HT244" s="30"/>
      <c r="HU244" s="30"/>
      <c r="HV244" s="30"/>
      <c r="HW244" s="30"/>
      <c r="HX244" s="30"/>
      <c r="HY244" s="30"/>
      <c r="HZ244" s="30"/>
      <c r="IA244" s="30"/>
      <c r="IB244" s="30"/>
      <c r="IC244" s="30"/>
      <c r="ID244" s="30"/>
      <c r="IE244" s="30"/>
      <c r="IF244" s="30"/>
      <c r="IG244" s="30"/>
      <c r="IH244" s="30"/>
      <c r="II244" s="30"/>
      <c r="IJ244" s="30"/>
      <c r="IK244" s="30"/>
      <c r="IL244" s="30"/>
      <c r="IM244" s="30"/>
      <c r="IN244" s="30"/>
      <c r="IO244" s="30"/>
      <c r="IP244" s="30"/>
      <c r="IQ244" s="30"/>
      <c r="IR244" s="30"/>
      <c r="IS244" s="30"/>
      <c r="IT244" s="30"/>
      <c r="IU244" s="30"/>
      <c r="IV244" s="30"/>
      <c r="IW244" s="30"/>
    </row>
    <row r="245" customFormat="false" ht="14.1" hidden="false" customHeight="true" outlineLevel="0" collapsed="false">
      <c r="A245" s="15"/>
      <c r="C245" s="18"/>
      <c r="D245" s="58"/>
      <c r="E245" s="18"/>
      <c r="F245" s="58"/>
      <c r="G245" s="18"/>
      <c r="H245" s="58"/>
      <c r="I245" s="18"/>
      <c r="J245" s="38"/>
      <c r="K245" s="18"/>
      <c r="AZ245" s="388"/>
      <c r="BA245" s="389"/>
      <c r="BB245" s="389"/>
      <c r="BC245" s="389" t="n">
        <f aca="false">SUM(BC242:BC244)</f>
        <v>0</v>
      </c>
      <c r="BD245" s="389" t="n">
        <f aca="false">SUM(BD242:BD244)</f>
        <v>0</v>
      </c>
      <c r="BE245" s="420" t="s">
        <v>275</v>
      </c>
      <c r="BF245" s="391"/>
      <c r="BG245" s="392"/>
      <c r="BH245" s="393"/>
      <c r="BI245" s="394"/>
      <c r="BJ245" s="421"/>
      <c r="BK245" s="393"/>
      <c r="BL245" s="406"/>
      <c r="BM245" s="18"/>
      <c r="BN245" s="387"/>
      <c r="BO245" s="260"/>
      <c r="BP245" s="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</row>
    <row r="246" customFormat="false" ht="14.1" hidden="false" customHeight="true" outlineLevel="0" collapsed="false">
      <c r="A246" s="15"/>
      <c r="C246" s="18"/>
      <c r="D246" s="58"/>
      <c r="E246" s="18"/>
      <c r="F246" s="58"/>
      <c r="G246" s="18"/>
      <c r="H246" s="58"/>
      <c r="I246" s="18"/>
      <c r="J246" s="38"/>
      <c r="K246" s="18"/>
      <c r="L246" s="38"/>
      <c r="M246" s="30"/>
      <c r="N246" s="38"/>
      <c r="O246" s="30"/>
      <c r="P246" s="38"/>
      <c r="Q246" s="39"/>
      <c r="R246" s="38"/>
      <c r="S246" s="30"/>
      <c r="T246" s="38"/>
      <c r="U246" s="30"/>
      <c r="V246" s="38"/>
      <c r="W246" s="30"/>
      <c r="X246" s="38"/>
      <c r="Y246" s="30"/>
      <c r="Z246" s="38"/>
      <c r="AA246" s="30"/>
      <c r="AB246" s="38"/>
      <c r="AC246" s="30"/>
      <c r="AD246" s="38"/>
      <c r="AE246" s="30"/>
      <c r="AF246" s="38"/>
      <c r="AG246" s="30"/>
      <c r="AH246" s="38"/>
      <c r="AI246" s="30"/>
      <c r="AJ246" s="39"/>
      <c r="AK246" s="30"/>
      <c r="AL246" s="39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88"/>
      <c r="BA246" s="412"/>
      <c r="BB246" s="412"/>
      <c r="BC246" s="412"/>
      <c r="BD246" s="412"/>
      <c r="BE246" s="422"/>
      <c r="BF246" s="414"/>
      <c r="BG246" s="84"/>
      <c r="BH246" s="370"/>
      <c r="BI246" s="415"/>
      <c r="BJ246" s="260"/>
      <c r="BK246" s="260"/>
      <c r="BL246" s="372"/>
      <c r="BM246" s="18"/>
      <c r="BN246" s="387"/>
      <c r="BO246" s="260"/>
      <c r="BP246" s="84"/>
      <c r="BQ246" s="84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18"/>
      <c r="CN246" s="18"/>
      <c r="CO246" s="18"/>
      <c r="CP246" s="18"/>
      <c r="CQ246" s="18"/>
      <c r="CR246" s="18"/>
      <c r="CS246" s="18"/>
      <c r="CT246" s="18"/>
      <c r="CU246" s="18"/>
      <c r="CV246" s="18"/>
      <c r="CW246" s="18"/>
      <c r="CX246" s="18"/>
      <c r="CY246" s="18"/>
      <c r="CZ246" s="18"/>
      <c r="DA246" s="18"/>
      <c r="DB246" s="18"/>
      <c r="DC246" s="18"/>
      <c r="DD246" s="18"/>
      <c r="DE246" s="18"/>
      <c r="DF246" s="18"/>
      <c r="DG246" s="18"/>
      <c r="DH246" s="18"/>
      <c r="DI246" s="18"/>
      <c r="DJ246" s="18"/>
      <c r="DK246" s="18"/>
      <c r="DL246" s="18"/>
      <c r="DM246" s="18"/>
      <c r="DN246" s="18"/>
      <c r="DO246" s="18"/>
      <c r="DP246" s="18"/>
      <c r="DQ246" s="30"/>
      <c r="DR246" s="30"/>
      <c r="DS246" s="30"/>
      <c r="DT246" s="30"/>
      <c r="DU246" s="30"/>
      <c r="DV246" s="30"/>
      <c r="DW246" s="30"/>
      <c r="DX246" s="30"/>
      <c r="DY246" s="30"/>
      <c r="DZ246" s="30"/>
      <c r="EA246" s="30"/>
      <c r="EB246" s="30"/>
      <c r="EC246" s="30"/>
      <c r="ED246" s="30"/>
      <c r="EE246" s="30"/>
      <c r="EF246" s="30"/>
      <c r="EG246" s="30"/>
      <c r="EH246" s="30"/>
      <c r="EI246" s="30"/>
      <c r="EJ246" s="30"/>
      <c r="EK246" s="30"/>
      <c r="EL246" s="30"/>
      <c r="EM246" s="30"/>
      <c r="EN246" s="30"/>
      <c r="EO246" s="30"/>
      <c r="EP246" s="30"/>
      <c r="EQ246" s="30"/>
      <c r="ER246" s="30"/>
      <c r="ES246" s="30"/>
      <c r="ET246" s="30"/>
      <c r="EU246" s="30"/>
      <c r="EV246" s="30"/>
      <c r="EW246" s="30"/>
      <c r="EX246" s="30"/>
      <c r="EY246" s="30"/>
      <c r="EZ246" s="30"/>
      <c r="FA246" s="30"/>
      <c r="FB246" s="30"/>
      <c r="FC246" s="30"/>
      <c r="FD246" s="30"/>
      <c r="FE246" s="30"/>
      <c r="FF246" s="30"/>
      <c r="FG246" s="30"/>
      <c r="FH246" s="30"/>
      <c r="FI246" s="30"/>
      <c r="FJ246" s="30"/>
      <c r="FK246" s="30"/>
      <c r="FL246" s="30"/>
      <c r="FM246" s="30"/>
      <c r="FN246" s="30"/>
      <c r="FO246" s="30"/>
      <c r="FP246" s="30"/>
      <c r="FQ246" s="30"/>
      <c r="FR246" s="30"/>
      <c r="FS246" s="30"/>
      <c r="FT246" s="30"/>
      <c r="FU246" s="30"/>
      <c r="FV246" s="30"/>
      <c r="FW246" s="30"/>
      <c r="FX246" s="30"/>
      <c r="FY246" s="30"/>
      <c r="FZ246" s="30"/>
      <c r="GA246" s="30"/>
      <c r="GB246" s="30"/>
      <c r="GC246" s="30"/>
      <c r="GD246" s="30"/>
      <c r="GE246" s="30"/>
      <c r="GF246" s="30"/>
      <c r="GG246" s="30"/>
      <c r="GH246" s="30"/>
      <c r="GI246" s="30"/>
      <c r="GJ246" s="30"/>
      <c r="GK246" s="30"/>
      <c r="GL246" s="30"/>
      <c r="GM246" s="30"/>
      <c r="GN246" s="30"/>
      <c r="GO246" s="30"/>
      <c r="GP246" s="30"/>
      <c r="GQ246" s="30"/>
      <c r="GR246" s="30"/>
      <c r="GS246" s="30"/>
      <c r="GT246" s="30"/>
      <c r="GU246" s="30"/>
      <c r="GV246" s="30"/>
      <c r="GW246" s="30"/>
      <c r="GX246" s="30"/>
      <c r="GY246" s="30"/>
      <c r="GZ246" s="30"/>
      <c r="HA246" s="30"/>
      <c r="HB246" s="30"/>
      <c r="HC246" s="30"/>
      <c r="HD246" s="30"/>
      <c r="HE246" s="30"/>
      <c r="HF246" s="30"/>
      <c r="HG246" s="30"/>
      <c r="HH246" s="30"/>
      <c r="HI246" s="30"/>
      <c r="HJ246" s="30"/>
      <c r="HK246" s="30"/>
      <c r="HL246" s="30"/>
      <c r="HM246" s="30"/>
      <c r="HN246" s="30"/>
      <c r="HO246" s="30"/>
      <c r="HP246" s="30"/>
      <c r="HQ246" s="30"/>
      <c r="HR246" s="30"/>
      <c r="HS246" s="30"/>
      <c r="HT246" s="30"/>
      <c r="HU246" s="30"/>
      <c r="HV246" s="30"/>
      <c r="HW246" s="30"/>
      <c r="HX246" s="30"/>
      <c r="HY246" s="30"/>
      <c r="HZ246" s="30"/>
      <c r="IA246" s="30"/>
      <c r="IB246" s="30"/>
      <c r="IC246" s="30"/>
      <c r="ID246" s="30"/>
      <c r="IE246" s="30"/>
      <c r="IF246" s="30"/>
      <c r="IG246" s="30"/>
      <c r="IH246" s="30"/>
      <c r="II246" s="30"/>
      <c r="IJ246" s="30"/>
      <c r="IK246" s="30"/>
      <c r="IL246" s="30"/>
      <c r="IM246" s="30"/>
      <c r="IN246" s="30"/>
      <c r="IO246" s="30"/>
      <c r="IP246" s="30"/>
      <c r="IQ246" s="30"/>
      <c r="IR246" s="30"/>
      <c r="IS246" s="30"/>
      <c r="IT246" s="30"/>
      <c r="IU246" s="30"/>
      <c r="IV246" s="30"/>
      <c r="IW246" s="30"/>
    </row>
    <row r="247" customFormat="false" ht="14.1" hidden="false" customHeight="true" outlineLevel="0" collapsed="false">
      <c r="A247" s="15"/>
      <c r="C247" s="18"/>
      <c r="D247" s="58"/>
      <c r="E247" s="18"/>
      <c r="F247" s="58"/>
      <c r="G247" s="18"/>
      <c r="H247" s="58"/>
      <c r="I247" s="18"/>
      <c r="J247" s="38"/>
      <c r="K247" s="18"/>
      <c r="L247" s="38"/>
      <c r="M247" s="30"/>
      <c r="N247" s="38"/>
      <c r="O247" s="30"/>
      <c r="P247" s="38"/>
      <c r="Q247" s="39"/>
      <c r="R247" s="38"/>
      <c r="S247" s="30"/>
      <c r="T247" s="38"/>
      <c r="U247" s="30"/>
      <c r="V247" s="38"/>
      <c r="W247" s="30"/>
      <c r="X247" s="38"/>
      <c r="Y247" s="30"/>
      <c r="Z247" s="38"/>
      <c r="AA247" s="30"/>
      <c r="AB247" s="38"/>
      <c r="AC247" s="30"/>
      <c r="AD247" s="38"/>
      <c r="AE247" s="30"/>
      <c r="AF247" s="38"/>
      <c r="AG247" s="30"/>
      <c r="AH247" s="38"/>
      <c r="AI247" s="30"/>
      <c r="AJ247" s="39"/>
      <c r="AK247" s="30"/>
      <c r="AL247" s="39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88"/>
      <c r="BA247" s="412"/>
      <c r="BB247" s="412"/>
      <c r="BC247" s="412"/>
      <c r="BD247" s="412"/>
      <c r="BE247" s="422"/>
      <c r="BF247" s="414"/>
      <c r="BG247" s="84"/>
      <c r="BH247" s="370"/>
      <c r="BI247" s="415"/>
      <c r="BJ247" s="260"/>
      <c r="BK247" s="260"/>
      <c r="BL247" s="372"/>
      <c r="BM247" s="18"/>
      <c r="BN247" s="387"/>
      <c r="BO247" s="260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18"/>
      <c r="CD247" s="18"/>
      <c r="CE247" s="18"/>
      <c r="CF247" s="18"/>
      <c r="CG247" s="18"/>
      <c r="CH247" s="18"/>
      <c r="CI247" s="18"/>
      <c r="CJ247" s="18"/>
      <c r="CK247" s="18"/>
      <c r="CL247" s="18"/>
      <c r="CM247" s="18"/>
      <c r="CN247" s="18"/>
      <c r="CO247" s="18"/>
      <c r="CP247" s="18"/>
      <c r="CQ247" s="18"/>
      <c r="CR247" s="18"/>
      <c r="CS247" s="18"/>
      <c r="CT247" s="18"/>
      <c r="CU247" s="18"/>
      <c r="CV247" s="18"/>
      <c r="CW247" s="18"/>
      <c r="CX247" s="18"/>
      <c r="CY247" s="18"/>
      <c r="CZ247" s="18"/>
      <c r="DA247" s="18"/>
      <c r="DB247" s="18"/>
      <c r="DC247" s="18"/>
      <c r="DD247" s="18"/>
      <c r="DE247" s="18"/>
      <c r="DF247" s="18"/>
      <c r="DG247" s="18"/>
      <c r="DH247" s="18"/>
      <c r="DI247" s="18"/>
      <c r="DJ247" s="18"/>
      <c r="DK247" s="18"/>
      <c r="DL247" s="18"/>
      <c r="DM247" s="18"/>
      <c r="DN247" s="18"/>
      <c r="DO247" s="18"/>
      <c r="DP247" s="18"/>
      <c r="DQ247" s="30"/>
      <c r="DR247" s="30"/>
      <c r="DS247" s="30"/>
      <c r="DT247" s="30"/>
      <c r="DU247" s="30"/>
      <c r="DV247" s="30"/>
      <c r="DW247" s="30"/>
      <c r="DX247" s="30"/>
      <c r="DY247" s="30"/>
      <c r="DZ247" s="30"/>
      <c r="EA247" s="30"/>
      <c r="EB247" s="30"/>
      <c r="EC247" s="30"/>
      <c r="ED247" s="30"/>
      <c r="EE247" s="30"/>
      <c r="EF247" s="30"/>
      <c r="EG247" s="30"/>
      <c r="EH247" s="30"/>
      <c r="EI247" s="30"/>
      <c r="EJ247" s="30"/>
      <c r="EK247" s="30"/>
      <c r="EL247" s="30"/>
      <c r="EM247" s="30"/>
      <c r="EN247" s="30"/>
      <c r="EO247" s="30"/>
      <c r="EP247" s="30"/>
      <c r="EQ247" s="30"/>
      <c r="ER247" s="30"/>
      <c r="ES247" s="30"/>
      <c r="ET247" s="30"/>
      <c r="EU247" s="30"/>
      <c r="EV247" s="30"/>
      <c r="EW247" s="30"/>
      <c r="EX247" s="30"/>
      <c r="EY247" s="30"/>
      <c r="EZ247" s="30"/>
      <c r="FA247" s="30"/>
      <c r="FB247" s="30"/>
      <c r="FC247" s="30"/>
      <c r="FD247" s="30"/>
      <c r="FE247" s="30"/>
      <c r="FF247" s="30"/>
      <c r="FG247" s="30"/>
      <c r="FH247" s="30"/>
      <c r="FI247" s="30"/>
      <c r="FJ247" s="30"/>
      <c r="FK247" s="30"/>
      <c r="FL247" s="30"/>
      <c r="FM247" s="30"/>
      <c r="FN247" s="30"/>
      <c r="FO247" s="30"/>
      <c r="FP247" s="30"/>
      <c r="FQ247" s="30"/>
      <c r="FR247" s="30"/>
      <c r="FS247" s="30"/>
      <c r="FT247" s="30"/>
      <c r="FU247" s="30"/>
      <c r="FV247" s="30"/>
      <c r="FW247" s="30"/>
      <c r="FX247" s="30"/>
      <c r="FY247" s="30"/>
      <c r="FZ247" s="30"/>
      <c r="GA247" s="30"/>
      <c r="GB247" s="30"/>
      <c r="GC247" s="30"/>
      <c r="GD247" s="30"/>
      <c r="GE247" s="30"/>
      <c r="GF247" s="30"/>
      <c r="GG247" s="30"/>
      <c r="GH247" s="30"/>
      <c r="GI247" s="30"/>
      <c r="GJ247" s="30"/>
      <c r="GK247" s="30"/>
      <c r="GL247" s="30"/>
      <c r="GM247" s="30"/>
      <c r="GN247" s="30"/>
      <c r="GO247" s="30"/>
      <c r="GP247" s="30"/>
      <c r="GQ247" s="30"/>
      <c r="GR247" s="30"/>
      <c r="GS247" s="30"/>
      <c r="GT247" s="30"/>
      <c r="GU247" s="30"/>
      <c r="GV247" s="30"/>
      <c r="GW247" s="30"/>
      <c r="GX247" s="30"/>
      <c r="GY247" s="30"/>
      <c r="GZ247" s="30"/>
      <c r="HA247" s="30"/>
      <c r="HB247" s="30"/>
      <c r="HC247" s="30"/>
      <c r="HD247" s="30"/>
      <c r="HE247" s="30"/>
      <c r="HF247" s="30"/>
      <c r="HG247" s="30"/>
      <c r="HH247" s="30"/>
      <c r="HI247" s="30"/>
      <c r="HJ247" s="30"/>
      <c r="HK247" s="30"/>
      <c r="HL247" s="30"/>
      <c r="HM247" s="30"/>
      <c r="HN247" s="30"/>
      <c r="HO247" s="30"/>
      <c r="HP247" s="30"/>
      <c r="HQ247" s="30"/>
      <c r="HR247" s="30"/>
      <c r="HS247" s="30"/>
      <c r="HT247" s="30"/>
      <c r="HU247" s="30"/>
      <c r="HV247" s="30"/>
      <c r="HW247" s="30"/>
      <c r="HX247" s="30"/>
      <c r="HY247" s="30"/>
      <c r="HZ247" s="30"/>
      <c r="IA247" s="30"/>
      <c r="IB247" s="30"/>
      <c r="IC247" s="30"/>
      <c r="ID247" s="30"/>
      <c r="IE247" s="30"/>
      <c r="IF247" s="30"/>
      <c r="IG247" s="30"/>
      <c r="IH247" s="30"/>
      <c r="II247" s="30"/>
      <c r="IJ247" s="30"/>
      <c r="IK247" s="30"/>
      <c r="IL247" s="30"/>
      <c r="IM247" s="30"/>
      <c r="IN247" s="30"/>
      <c r="IO247" s="30"/>
      <c r="IP247" s="30"/>
      <c r="IQ247" s="30"/>
      <c r="IR247" s="30"/>
      <c r="IS247" s="30"/>
      <c r="IT247" s="30"/>
      <c r="IU247" s="30"/>
      <c r="IV247" s="30"/>
      <c r="IW247" s="30"/>
    </row>
    <row r="248" customFormat="false" ht="14.1" hidden="false" customHeight="true" outlineLevel="0" collapsed="false">
      <c r="A248" s="18"/>
      <c r="C248" s="18"/>
      <c r="D248" s="58"/>
      <c r="E248" s="18"/>
      <c r="F248" s="58"/>
      <c r="G248" s="18"/>
      <c r="H248" s="58"/>
      <c r="I248" s="18"/>
      <c r="J248" s="38"/>
      <c r="K248" s="18"/>
      <c r="AZ248" s="30"/>
      <c r="BA248" s="351"/>
      <c r="BB248" s="351"/>
      <c r="BC248" s="368"/>
      <c r="BD248" s="366"/>
      <c r="BE248" s="360"/>
      <c r="BF248" s="423"/>
      <c r="BG248" s="84"/>
      <c r="BH248" s="424"/>
      <c r="BI248" s="425"/>
      <c r="BJ248" s="84"/>
      <c r="BK248" s="426"/>
      <c r="BL248" s="427"/>
      <c r="BM248" s="18"/>
      <c r="BN248" s="387"/>
      <c r="BO248" s="260"/>
      <c r="BP248" s="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</row>
    <row r="249" customFormat="false" ht="17.25" hidden="false" customHeight="false" outlineLevel="0" collapsed="false">
      <c r="A249" s="18"/>
      <c r="C249" s="15"/>
      <c r="D249" s="16"/>
      <c r="E249" s="15"/>
      <c r="F249" s="16"/>
      <c r="G249" s="15"/>
      <c r="H249" s="16"/>
      <c r="I249" s="15"/>
      <c r="J249" s="38"/>
      <c r="K249" s="15"/>
      <c r="BA249" s="368"/>
      <c r="BB249" s="368"/>
      <c r="BC249" s="428"/>
      <c r="BD249" s="429"/>
      <c r="BE249" s="50"/>
      <c r="BF249" s="430" t="s">
        <v>137</v>
      </c>
      <c r="BG249" s="431" t="n">
        <f aca="false">SUM(BG141:BG248)</f>
        <v>8938.08953620604</v>
      </c>
      <c r="BH249" s="432" t="n">
        <f aca="false">SUM(BH141:BH248)</f>
        <v>8938.08953620604</v>
      </c>
      <c r="BI249" s="433" t="s">
        <v>137</v>
      </c>
      <c r="BJ249" s="434" t="n">
        <v>-3094.63678349898</v>
      </c>
      <c r="BK249" s="435" t="n">
        <v>2773.4681029579</v>
      </c>
      <c r="BL249" s="436" t="n">
        <f aca="false">SUM(BL141:BL248)</f>
        <v>-277.713581362598</v>
      </c>
      <c r="BM249" s="18"/>
      <c r="BN249" s="260"/>
      <c r="BO249" s="260"/>
      <c r="BP249" s="84"/>
      <c r="BQ249" s="184"/>
      <c r="BR249" s="184"/>
    </row>
    <row r="250" customFormat="false" ht="17.25" hidden="false" customHeight="false" outlineLevel="0" collapsed="false">
      <c r="A250" s="18"/>
      <c r="C250" s="437"/>
      <c r="D250" s="58"/>
      <c r="E250" s="437"/>
      <c r="F250" s="58"/>
      <c r="G250" s="437"/>
      <c r="H250" s="58"/>
      <c r="I250" s="437"/>
      <c r="J250" s="38"/>
      <c r="K250" s="437"/>
      <c r="BA250" s="368"/>
      <c r="BB250" s="368"/>
      <c r="BC250" s="438" t="n">
        <f aca="false">BC233+BC222+BC189+BC241+BC245</f>
        <v>21848.762800885</v>
      </c>
      <c r="BD250" s="438" t="n">
        <f aca="false">BD233+BD222+BD189+BD241+BD245</f>
        <v>-9422.17298201101</v>
      </c>
      <c r="BE250" s="439" t="n">
        <f aca="false">SUM(BE137:BE249)</f>
        <v>377897.40315</v>
      </c>
      <c r="BF250" s="440" t="s">
        <v>276</v>
      </c>
      <c r="BG250" s="441"/>
      <c r="BH250" s="260"/>
      <c r="BI250" s="68"/>
      <c r="BJ250" s="360"/>
      <c r="BK250" s="360"/>
      <c r="BL250" s="360"/>
      <c r="BM250" s="18"/>
      <c r="BN250" s="260"/>
      <c r="BO250" s="260"/>
      <c r="BP250" s="84"/>
      <c r="BQ250" s="11"/>
      <c r="BR250" s="11"/>
    </row>
    <row r="251" customFormat="false" ht="14.1" hidden="false" customHeight="true" outlineLevel="0" collapsed="false">
      <c r="A251" s="18"/>
      <c r="C251" s="437"/>
      <c r="D251" s="58"/>
      <c r="E251" s="437"/>
      <c r="F251" s="58"/>
      <c r="G251" s="437"/>
      <c r="H251" s="58"/>
      <c r="I251" s="437"/>
      <c r="J251" s="38"/>
      <c r="K251" s="437"/>
      <c r="BD251" s="50"/>
      <c r="BE251" s="50"/>
      <c r="BF251" s="50" t="s">
        <v>277</v>
      </c>
      <c r="BG251" s="260"/>
      <c r="BH251" s="260"/>
      <c r="BJ251" s="442" t="s">
        <v>278</v>
      </c>
      <c r="BL251" s="360"/>
      <c r="BM251" s="442"/>
      <c r="BN251" s="50"/>
      <c r="BO251" s="360"/>
      <c r="BP251" s="184"/>
      <c r="BQ251" s="11"/>
      <c r="BR251" s="11"/>
    </row>
    <row r="252" customFormat="false" ht="14.1" hidden="false" customHeight="true" outlineLevel="0" collapsed="false">
      <c r="A252" s="38"/>
      <c r="C252" s="18"/>
      <c r="D252" s="58"/>
      <c r="E252" s="18"/>
      <c r="F252" s="58"/>
      <c r="G252" s="18"/>
      <c r="H252" s="58"/>
      <c r="I252" s="18"/>
      <c r="J252" s="38"/>
      <c r="K252" s="18"/>
      <c r="BD252" s="50"/>
      <c r="BE252" s="50"/>
      <c r="BF252" s="50" t="s">
        <v>279</v>
      </c>
      <c r="BG252" s="260"/>
      <c r="BH252" s="443"/>
      <c r="BJ252" s="442" t="s">
        <v>280</v>
      </c>
      <c r="BL252" s="444"/>
      <c r="BM252" s="442"/>
      <c r="BN252" s="50"/>
      <c r="BO252" s="444"/>
      <c r="BP252" s="184"/>
      <c r="BQ252" s="11"/>
      <c r="BR252" s="11"/>
    </row>
    <row r="253" customFormat="false" ht="14.1" hidden="false" customHeight="true" outlineLevel="0" collapsed="false">
      <c r="A253" s="18"/>
      <c r="C253" s="18"/>
      <c r="D253" s="58"/>
      <c r="E253" s="18"/>
      <c r="F253" s="58"/>
      <c r="G253" s="18"/>
      <c r="H253" s="58"/>
      <c r="I253" s="18"/>
      <c r="J253" s="38"/>
      <c r="K253" s="18"/>
      <c r="BD253" s="50"/>
      <c r="BE253" s="0"/>
      <c r="BF253" s="445"/>
      <c r="BG253" s="446" t="s">
        <v>281</v>
      </c>
      <c r="BH253" s="447" t="n">
        <f aca="false">SUM(BH251:BH252)</f>
        <v>0</v>
      </c>
      <c r="BI253" s="448"/>
      <c r="BJ253" s="449"/>
      <c r="BK253" s="450" t="s">
        <v>282</v>
      </c>
      <c r="BL253" s="451" t="n">
        <f aca="false">SUM(BL251:BL252)</f>
        <v>0</v>
      </c>
      <c r="BM253" s="442"/>
      <c r="BN253" s="452"/>
      <c r="BO253" s="360"/>
      <c r="BQ253" s="360"/>
    </row>
    <row r="254" customFormat="false" ht="14.1" hidden="false" customHeight="true" outlineLevel="0" collapsed="false">
      <c r="A254" s="18"/>
      <c r="C254" s="260"/>
      <c r="D254" s="58"/>
      <c r="E254" s="260"/>
      <c r="F254" s="58"/>
      <c r="G254" s="260"/>
      <c r="H254" s="58"/>
      <c r="I254" s="18"/>
      <c r="J254" s="38"/>
      <c r="K254" s="260"/>
      <c r="BD254" s="50"/>
      <c r="BE254" s="50"/>
      <c r="BF254" s="453" t="s">
        <v>283</v>
      </c>
      <c r="BG254" s="30"/>
      <c r="BH254" s="30"/>
      <c r="BJ254" s="442"/>
      <c r="BL254" s="360"/>
      <c r="BM254" s="442"/>
      <c r="BN254" s="50"/>
      <c r="BO254" s="360"/>
    </row>
    <row r="255" customFormat="false" ht="14.1" hidden="false" customHeight="true" outlineLevel="0" collapsed="false">
      <c r="A255" s="18"/>
      <c r="C255" s="260"/>
      <c r="D255" s="58"/>
      <c r="E255" s="260"/>
      <c r="F255" s="58"/>
      <c r="G255" s="260"/>
      <c r="H255" s="58"/>
      <c r="I255" s="18"/>
      <c r="J255" s="38"/>
      <c r="K255" s="260"/>
      <c r="L255" s="38"/>
      <c r="M255" s="30"/>
      <c r="N255" s="38"/>
      <c r="O255" s="30"/>
      <c r="P255" s="38"/>
      <c r="Q255" s="39"/>
      <c r="R255" s="38"/>
      <c r="S255" s="30"/>
      <c r="T255" s="38"/>
      <c r="U255" s="30"/>
      <c r="V255" s="38"/>
      <c r="W255" s="30"/>
      <c r="X255" s="38"/>
      <c r="Y255" s="30"/>
      <c r="Z255" s="38"/>
      <c r="AA255" s="30"/>
      <c r="AB255" s="38"/>
      <c r="AC255" s="30"/>
      <c r="AD255" s="38"/>
      <c r="AE255" s="30"/>
      <c r="AF255" s="38"/>
      <c r="AG255" s="30"/>
      <c r="AH255" s="38"/>
      <c r="AI255" s="30"/>
      <c r="AJ255" s="39"/>
      <c r="AK255" s="30"/>
      <c r="AL255" s="39"/>
      <c r="AM255" s="30"/>
      <c r="AN255" s="454"/>
      <c r="AO255" s="30"/>
      <c r="AP255" s="30"/>
      <c r="AQ255" s="30"/>
      <c r="AR255" s="30"/>
      <c r="AS255" s="30"/>
      <c r="AT255" s="30"/>
      <c r="AU255" s="454"/>
      <c r="AV255" s="30"/>
      <c r="AW255" s="30"/>
      <c r="AX255" s="30"/>
      <c r="AY255" s="30"/>
      <c r="AZ255" s="455"/>
      <c r="BA255" s="454"/>
      <c r="BB255" s="30"/>
      <c r="BD255" s="50"/>
      <c r="BE255" s="50"/>
      <c r="BF255" s="50" t="s">
        <v>284</v>
      </c>
      <c r="BG255" s="260"/>
      <c r="BH255" s="260"/>
      <c r="BJ255" s="442" t="s">
        <v>285</v>
      </c>
      <c r="BL255" s="360"/>
      <c r="BM255" s="442"/>
      <c r="BN255" s="50"/>
      <c r="BO255" s="360"/>
    </row>
    <row r="256" customFormat="false" ht="14.1" hidden="false" customHeight="true" outlineLevel="0" collapsed="false">
      <c r="A256" s="18"/>
      <c r="C256" s="260"/>
      <c r="D256" s="58"/>
      <c r="E256" s="260"/>
      <c r="F256" s="58"/>
      <c r="G256" s="260"/>
      <c r="H256" s="58"/>
      <c r="I256" s="18"/>
      <c r="J256" s="38"/>
      <c r="K256" s="260"/>
      <c r="L256" s="38"/>
      <c r="M256" s="18"/>
      <c r="N256" s="38"/>
      <c r="O256" s="18"/>
      <c r="P256" s="38"/>
      <c r="Q256" s="58"/>
      <c r="R256" s="38"/>
      <c r="S256" s="18"/>
      <c r="T256" s="38"/>
      <c r="U256" s="18"/>
      <c r="V256" s="38"/>
      <c r="W256" s="18"/>
      <c r="X256" s="38"/>
      <c r="Y256" s="18"/>
      <c r="Z256" s="38"/>
      <c r="AA256" s="18"/>
      <c r="AB256" s="38"/>
      <c r="AC256" s="18"/>
      <c r="AD256" s="38"/>
      <c r="AE256" s="18"/>
      <c r="AF256" s="38"/>
      <c r="AG256" s="18"/>
      <c r="AH256" s="38"/>
      <c r="AI256" s="18"/>
      <c r="AJ256" s="58"/>
      <c r="AK256" s="18"/>
      <c r="AL256" s="58"/>
      <c r="AM256" s="18"/>
      <c r="AN256" s="456"/>
      <c r="AO256" s="18"/>
      <c r="AP256" s="18"/>
      <c r="AQ256" s="18"/>
      <c r="AR256" s="18"/>
      <c r="AS256" s="18"/>
      <c r="AT256" s="18"/>
      <c r="AU256" s="456"/>
      <c r="AV256" s="18"/>
      <c r="AW256" s="18"/>
      <c r="AX256" s="18"/>
      <c r="AY256" s="18"/>
      <c r="AZ256" s="253"/>
      <c r="BA256" s="456"/>
      <c r="BB256" s="18"/>
      <c r="BD256" s="50"/>
      <c r="BE256" s="50"/>
      <c r="BF256" s="50" t="s">
        <v>286</v>
      </c>
      <c r="BG256" s="260"/>
      <c r="BH256" s="443"/>
      <c r="BJ256" s="442" t="s">
        <v>287</v>
      </c>
      <c r="BL256" s="444"/>
      <c r="BM256" s="442"/>
      <c r="BN256" s="50"/>
      <c r="BO256" s="444"/>
      <c r="BP256" s="360"/>
      <c r="BQ256" s="360"/>
    </row>
    <row r="257" customFormat="false" ht="14.1" hidden="false" customHeight="true" outlineLevel="0" collapsed="false">
      <c r="A257" s="18"/>
      <c r="C257" s="260"/>
      <c r="D257" s="58"/>
      <c r="E257" s="260"/>
      <c r="F257" s="58"/>
      <c r="G257" s="260"/>
      <c r="H257" s="58"/>
      <c r="I257" s="18"/>
      <c r="J257" s="38"/>
      <c r="K257" s="260"/>
      <c r="L257" s="38"/>
      <c r="M257" s="18"/>
      <c r="N257" s="38"/>
      <c r="O257" s="18"/>
      <c r="P257" s="38"/>
      <c r="Q257" s="58"/>
      <c r="R257" s="38"/>
      <c r="S257" s="18"/>
      <c r="T257" s="38"/>
      <c r="U257" s="18"/>
      <c r="V257" s="38"/>
      <c r="W257" s="18"/>
      <c r="X257" s="38"/>
      <c r="Y257" s="18"/>
      <c r="Z257" s="38"/>
      <c r="AA257" s="18"/>
      <c r="AB257" s="38"/>
      <c r="AC257" s="18"/>
      <c r="AD257" s="38"/>
      <c r="AE257" s="18"/>
      <c r="AF257" s="38"/>
      <c r="AG257" s="18"/>
      <c r="AH257" s="38"/>
      <c r="AI257" s="18"/>
      <c r="AJ257" s="58"/>
      <c r="AK257" s="18"/>
      <c r="AL257" s="58"/>
      <c r="AM257" s="18"/>
      <c r="AN257" s="456"/>
      <c r="AO257" s="18"/>
      <c r="AP257" s="18"/>
      <c r="AQ257" s="18"/>
      <c r="AR257" s="18"/>
      <c r="AS257" s="18"/>
      <c r="AT257" s="18"/>
      <c r="AU257" s="456"/>
      <c r="AV257" s="18"/>
      <c r="AW257" s="18"/>
      <c r="AX257" s="18"/>
      <c r="AY257" s="18"/>
      <c r="AZ257" s="18"/>
      <c r="BA257" s="456"/>
      <c r="BB257" s="18"/>
      <c r="BD257" s="50"/>
      <c r="BE257" s="0"/>
      <c r="BF257" s="448"/>
      <c r="BG257" s="450" t="s">
        <v>281</v>
      </c>
      <c r="BH257" s="451" t="n">
        <f aca="false">SUM(BH255:BH256)</f>
        <v>0</v>
      </c>
      <c r="BI257" s="448"/>
      <c r="BJ257" s="457"/>
      <c r="BK257" s="450" t="s">
        <v>282</v>
      </c>
      <c r="BL257" s="451" t="n">
        <f aca="false">SUM(BL255:BL256)</f>
        <v>0</v>
      </c>
      <c r="BM257" s="47"/>
      <c r="BN257" s="458"/>
      <c r="BO257" s="360"/>
    </row>
    <row r="258" customFormat="false" ht="14.1" hidden="false" customHeight="true" outlineLevel="0" collapsed="false">
      <c r="A258" s="18"/>
      <c r="C258" s="260"/>
      <c r="D258" s="58"/>
      <c r="E258" s="260"/>
      <c r="F258" s="58"/>
      <c r="G258" s="260"/>
      <c r="H258" s="58"/>
      <c r="I258" s="18"/>
      <c r="J258" s="38"/>
      <c r="K258" s="260"/>
      <c r="L258" s="38"/>
      <c r="M258" s="18"/>
      <c r="N258" s="38"/>
      <c r="O258" s="18"/>
      <c r="P258" s="38"/>
      <c r="Q258" s="58"/>
      <c r="R258" s="38"/>
      <c r="S258" s="18"/>
      <c r="T258" s="38"/>
      <c r="U258" s="18"/>
      <c r="V258" s="38"/>
      <c r="W258" s="18"/>
      <c r="X258" s="38"/>
      <c r="Y258" s="18"/>
      <c r="Z258" s="38"/>
      <c r="AA258" s="18"/>
      <c r="AB258" s="38"/>
      <c r="AC258" s="18"/>
      <c r="AD258" s="38"/>
      <c r="AE258" s="18"/>
      <c r="AF258" s="38"/>
      <c r="AG258" s="18"/>
      <c r="AH258" s="38"/>
      <c r="AI258" s="18"/>
      <c r="AJ258" s="58"/>
      <c r="AK258" s="18"/>
      <c r="AL258" s="5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D258" s="50"/>
      <c r="BE258" s="50"/>
      <c r="BF258" s="453"/>
      <c r="BG258" s="50"/>
      <c r="BH258" s="360"/>
      <c r="BI258" s="452"/>
      <c r="BJ258" s="47"/>
      <c r="BK258" s="452"/>
      <c r="BL258" s="360"/>
      <c r="BM258" s="452"/>
      <c r="BN258" s="458"/>
      <c r="BO258" s="360"/>
      <c r="BP258" s="452"/>
    </row>
    <row r="259" customFormat="false" ht="14.1" hidden="false" customHeight="true" outlineLevel="0" collapsed="false">
      <c r="A259" s="18"/>
      <c r="C259" s="260"/>
      <c r="D259" s="58"/>
      <c r="E259" s="260"/>
      <c r="F259" s="58"/>
      <c r="G259" s="260"/>
      <c r="H259" s="58"/>
      <c r="I259" s="18"/>
      <c r="J259" s="38"/>
      <c r="K259" s="260"/>
      <c r="L259" s="38"/>
      <c r="M259" s="18"/>
      <c r="N259" s="38"/>
      <c r="O259" s="18"/>
      <c r="P259" s="38"/>
      <c r="Q259" s="58"/>
      <c r="R259" s="38"/>
      <c r="S259" s="18"/>
      <c r="T259" s="38"/>
      <c r="U259" s="18"/>
      <c r="V259" s="38"/>
      <c r="W259" s="18"/>
      <c r="X259" s="38"/>
      <c r="Y259" s="18"/>
      <c r="Z259" s="38"/>
      <c r="AA259" s="18"/>
      <c r="AB259" s="38"/>
      <c r="AC259" s="18"/>
      <c r="AD259" s="38"/>
      <c r="AE259" s="18"/>
      <c r="AF259" s="38"/>
      <c r="AG259" s="18"/>
      <c r="AH259" s="38"/>
      <c r="AI259" s="18"/>
      <c r="AJ259" s="58"/>
      <c r="AK259" s="18"/>
      <c r="AL259" s="58"/>
      <c r="AM259" s="18"/>
      <c r="AN259" s="18"/>
      <c r="AO259" s="18"/>
      <c r="AP259" s="437"/>
      <c r="AQ259" s="437"/>
      <c r="AR259" s="437"/>
      <c r="AS259" s="18"/>
      <c r="AT259" s="18"/>
      <c r="AU259" s="18"/>
      <c r="AV259" s="18"/>
      <c r="AW259" s="437"/>
      <c r="AX259" s="437"/>
      <c r="AY259" s="437"/>
      <c r="AZ259" s="18"/>
      <c r="BA259" s="18"/>
      <c r="BB259" s="18"/>
      <c r="BC259" s="30"/>
      <c r="BD259" s="50"/>
      <c r="BE259" s="50"/>
      <c r="BF259" s="459"/>
      <c r="BG259" s="459"/>
      <c r="BH259" s="459"/>
      <c r="BJ259" s="47"/>
      <c r="BK259" s="360"/>
      <c r="BL259" s="360"/>
      <c r="BM259" s="47"/>
      <c r="BN259" s="360"/>
      <c r="BO259" s="360"/>
    </row>
    <row r="260" customFormat="false" ht="14.1" hidden="false" customHeight="true" outlineLevel="0" collapsed="false">
      <c r="A260" s="18"/>
      <c r="C260" s="260"/>
      <c r="D260" s="58"/>
      <c r="E260" s="260"/>
      <c r="F260" s="58"/>
      <c r="G260" s="260"/>
      <c r="H260" s="58"/>
      <c r="I260" s="18"/>
      <c r="J260" s="38"/>
      <c r="K260" s="260"/>
      <c r="L260" s="38"/>
      <c r="M260" s="15"/>
      <c r="N260" s="38"/>
      <c r="O260" s="15"/>
      <c r="P260" s="38"/>
      <c r="Q260" s="16"/>
      <c r="R260" s="38"/>
      <c r="S260" s="15"/>
      <c r="T260" s="38"/>
      <c r="U260" s="15"/>
      <c r="V260" s="38"/>
      <c r="W260" s="15"/>
      <c r="X260" s="38"/>
      <c r="Y260" s="15"/>
      <c r="Z260" s="38"/>
      <c r="AA260" s="15"/>
      <c r="AB260" s="38"/>
      <c r="AC260" s="15"/>
      <c r="AD260" s="38"/>
      <c r="AE260" s="15"/>
      <c r="AF260" s="38"/>
      <c r="AG260" s="15"/>
      <c r="AH260" s="38"/>
      <c r="AI260" s="18"/>
      <c r="AJ260" s="58"/>
      <c r="AK260" s="18"/>
      <c r="AL260" s="58"/>
      <c r="AM260" s="18"/>
      <c r="AN260" s="18"/>
      <c r="AO260" s="18"/>
      <c r="AP260" s="437"/>
      <c r="AQ260" s="437"/>
      <c r="AR260" s="437"/>
      <c r="AS260" s="18"/>
      <c r="AT260" s="18"/>
      <c r="AU260" s="18"/>
      <c r="AV260" s="18"/>
      <c r="AW260" s="437"/>
      <c r="AX260" s="437"/>
      <c r="AY260" s="437"/>
      <c r="AZ260" s="18"/>
      <c r="BA260" s="18"/>
      <c r="BB260" s="18"/>
      <c r="BC260" s="18"/>
      <c r="BD260" s="50"/>
      <c r="BE260" s="50"/>
      <c r="BF260" s="459"/>
      <c r="BG260" s="459"/>
      <c r="BH260" s="459"/>
      <c r="BJ260" s="47"/>
      <c r="BK260" s="360"/>
      <c r="BL260" s="360"/>
      <c r="BM260" s="47"/>
      <c r="BN260" s="360"/>
      <c r="BO260" s="360"/>
    </row>
    <row r="261" customFormat="false" ht="14.1" hidden="false" customHeight="true" outlineLevel="0" collapsed="false">
      <c r="A261" s="18"/>
      <c r="C261" s="260"/>
      <c r="D261" s="58"/>
      <c r="E261" s="260"/>
      <c r="F261" s="58"/>
      <c r="G261" s="260"/>
      <c r="H261" s="58"/>
      <c r="I261" s="18"/>
      <c r="J261" s="38"/>
      <c r="K261" s="260"/>
      <c r="L261" s="38"/>
      <c r="M261" s="437"/>
      <c r="N261" s="38"/>
      <c r="O261" s="18"/>
      <c r="P261" s="38"/>
      <c r="Q261" s="460"/>
      <c r="R261" s="38"/>
      <c r="S261" s="437"/>
      <c r="T261" s="38"/>
      <c r="U261" s="437"/>
      <c r="V261" s="38"/>
      <c r="W261" s="437"/>
      <c r="X261" s="38"/>
      <c r="Y261" s="437"/>
      <c r="Z261" s="38"/>
      <c r="AA261" s="437"/>
      <c r="AB261" s="38"/>
      <c r="AC261" s="437"/>
      <c r="AD261" s="38"/>
      <c r="AE261" s="437"/>
      <c r="AF261" s="38"/>
      <c r="AG261" s="437"/>
      <c r="AH261" s="38"/>
      <c r="AI261" s="437"/>
      <c r="AJ261" s="460"/>
      <c r="AK261" s="437"/>
      <c r="AL261" s="58"/>
      <c r="AM261" s="437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50"/>
      <c r="BE261" s="0"/>
      <c r="BF261" s="461"/>
      <c r="BG261" s="450"/>
      <c r="BH261" s="451"/>
      <c r="BI261" s="462"/>
      <c r="BJ261" s="449"/>
      <c r="BK261" s="462"/>
      <c r="BL261" s="451"/>
      <c r="BM261" s="458"/>
      <c r="BN261" s="458"/>
      <c r="BO261" s="360"/>
      <c r="BP261" s="360"/>
    </row>
    <row r="262" customFormat="false" ht="14.1" hidden="false" customHeight="true" outlineLevel="0" collapsed="false">
      <c r="A262" s="18"/>
      <c r="C262" s="260"/>
      <c r="D262" s="58"/>
      <c r="E262" s="260"/>
      <c r="F262" s="58"/>
      <c r="G262" s="260"/>
      <c r="H262" s="58"/>
      <c r="I262" s="260"/>
      <c r="J262" s="38"/>
      <c r="K262" s="260"/>
      <c r="L262" s="38"/>
      <c r="M262" s="437"/>
      <c r="N262" s="38"/>
      <c r="O262" s="437"/>
      <c r="P262" s="38"/>
      <c r="Q262" s="460"/>
      <c r="R262" s="38"/>
      <c r="S262" s="437"/>
      <c r="T262" s="38"/>
      <c r="U262" s="437"/>
      <c r="V262" s="38"/>
      <c r="W262" s="437"/>
      <c r="X262" s="38"/>
      <c r="Y262" s="437"/>
      <c r="Z262" s="38"/>
      <c r="AA262" s="437"/>
      <c r="AB262" s="38"/>
      <c r="AC262" s="437"/>
      <c r="AD262" s="38"/>
      <c r="AE262" s="437"/>
      <c r="AF262" s="38"/>
      <c r="AG262" s="437"/>
      <c r="AH262" s="38"/>
      <c r="AI262" s="437"/>
      <c r="AJ262" s="460"/>
      <c r="AK262" s="437"/>
      <c r="AL262" s="58"/>
      <c r="AM262" s="437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50"/>
      <c r="BE262" s="50"/>
      <c r="BF262" s="453"/>
      <c r="BG262" s="458"/>
      <c r="BH262" s="360"/>
      <c r="BI262" s="50"/>
      <c r="BJ262" s="360"/>
      <c r="BK262" s="458"/>
      <c r="BL262" s="360"/>
      <c r="BM262" s="50"/>
      <c r="BN262" s="458"/>
      <c r="BO262" s="360"/>
    </row>
    <row r="263" customFormat="false" ht="14.1" hidden="false" customHeight="true" outlineLevel="0" collapsed="false">
      <c r="A263" s="18"/>
      <c r="C263" s="18"/>
      <c r="D263" s="58"/>
      <c r="E263" s="18"/>
      <c r="F263" s="58"/>
      <c r="G263" s="18"/>
      <c r="H263" s="58"/>
      <c r="I263" s="18"/>
      <c r="J263" s="38"/>
      <c r="K263" s="18"/>
      <c r="L263" s="38"/>
      <c r="M263" s="18"/>
      <c r="N263" s="38"/>
      <c r="O263" s="18"/>
      <c r="P263" s="38"/>
      <c r="Q263" s="58"/>
      <c r="R263" s="38"/>
      <c r="S263" s="18"/>
      <c r="T263" s="38"/>
      <c r="U263" s="18"/>
      <c r="V263" s="38"/>
      <c r="W263" s="18"/>
      <c r="X263" s="38"/>
      <c r="Y263" s="18"/>
      <c r="Z263" s="38"/>
      <c r="AA263" s="18"/>
      <c r="AB263" s="38"/>
      <c r="AC263" s="18"/>
      <c r="AD263" s="38"/>
      <c r="AE263" s="18"/>
      <c r="AF263" s="38"/>
      <c r="AG263" s="18"/>
      <c r="AH263" s="38"/>
      <c r="AI263" s="18"/>
      <c r="AJ263" s="58"/>
      <c r="AK263" s="18"/>
      <c r="AL263" s="5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437"/>
      <c r="BD263" s="18"/>
      <c r="BE263" s="18"/>
      <c r="BF263" s="463"/>
      <c r="BG263" s="464"/>
      <c r="BH263" s="260"/>
      <c r="BI263" s="18"/>
      <c r="BJ263" s="260"/>
      <c r="BK263" s="464"/>
      <c r="BL263" s="260"/>
      <c r="BM263" s="18"/>
      <c r="BN263" s="464"/>
      <c r="BO263" s="260"/>
      <c r="BP263" s="18"/>
      <c r="BQ263" s="18"/>
      <c r="BR263" s="18"/>
    </row>
    <row r="264" customFormat="false" ht="14.1" hidden="false" customHeight="true" outlineLevel="0" collapsed="false">
      <c r="A264" s="18"/>
      <c r="C264" s="18"/>
      <c r="D264" s="58"/>
      <c r="E264" s="18"/>
      <c r="F264" s="58"/>
      <c r="G264" s="18"/>
      <c r="H264" s="58"/>
      <c r="I264" s="18"/>
      <c r="J264" s="38"/>
      <c r="K264" s="18"/>
      <c r="L264" s="38"/>
      <c r="M264" s="18"/>
      <c r="N264" s="38"/>
      <c r="O264" s="18"/>
      <c r="P264" s="38"/>
      <c r="Q264" s="58"/>
      <c r="R264" s="38"/>
      <c r="S264" s="18"/>
      <c r="T264" s="38"/>
      <c r="U264" s="18"/>
      <c r="V264" s="38"/>
      <c r="W264" s="18"/>
      <c r="X264" s="38"/>
      <c r="Y264" s="18"/>
      <c r="Z264" s="38"/>
      <c r="AA264" s="18"/>
      <c r="AB264" s="38"/>
      <c r="AC264" s="18"/>
      <c r="AD264" s="38"/>
      <c r="AE264" s="18"/>
      <c r="AF264" s="38"/>
      <c r="AG264" s="18"/>
      <c r="AH264" s="38"/>
      <c r="AI264" s="18"/>
      <c r="AJ264" s="58"/>
      <c r="AK264" s="18"/>
      <c r="AL264" s="5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463"/>
      <c r="BG264" s="464"/>
      <c r="BH264" s="260"/>
      <c r="BI264" s="18"/>
      <c r="BJ264" s="260"/>
      <c r="BK264" s="464"/>
      <c r="BL264" s="260"/>
      <c r="BM264" s="18"/>
      <c r="BN264" s="464"/>
      <c r="BO264" s="260"/>
      <c r="BP264" s="18"/>
      <c r="BQ264" s="18"/>
      <c r="BR264" s="18"/>
    </row>
    <row r="265" customFormat="false" ht="14.1" hidden="false" customHeight="true" outlineLevel="0" collapsed="false">
      <c r="A265" s="18"/>
      <c r="C265" s="260"/>
      <c r="D265" s="58"/>
      <c r="E265" s="260"/>
      <c r="F265" s="58"/>
      <c r="G265" s="260"/>
      <c r="H265" s="58"/>
      <c r="I265" s="18"/>
      <c r="J265" s="38"/>
      <c r="K265" s="260"/>
      <c r="L265" s="38"/>
      <c r="M265" s="260"/>
      <c r="N265" s="38"/>
      <c r="O265" s="260"/>
      <c r="P265" s="38"/>
      <c r="Q265" s="260"/>
      <c r="R265" s="38"/>
      <c r="S265" s="260"/>
      <c r="T265" s="38"/>
      <c r="U265" s="18"/>
      <c r="V265" s="38"/>
      <c r="W265" s="18"/>
      <c r="X265" s="38"/>
      <c r="Y265" s="260"/>
      <c r="Z265" s="38"/>
      <c r="AA265" s="260"/>
      <c r="AB265" s="38"/>
      <c r="AC265" s="260"/>
      <c r="AD265" s="38"/>
      <c r="AE265" s="260"/>
      <c r="AF265" s="38"/>
      <c r="AG265" s="18"/>
      <c r="AH265" s="38"/>
      <c r="AI265" s="260"/>
      <c r="AJ265" s="58"/>
      <c r="AK265" s="18"/>
      <c r="AL265" s="58"/>
      <c r="AM265" s="260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465"/>
      <c r="BG265" s="464"/>
      <c r="BH265" s="260"/>
      <c r="BI265" s="18"/>
      <c r="BJ265" s="466"/>
      <c r="BK265" s="466"/>
      <c r="BL265" s="260"/>
      <c r="BM265" s="18"/>
      <c r="BN265" s="464"/>
      <c r="BO265" s="260"/>
      <c r="BP265" s="18"/>
      <c r="BQ265" s="18"/>
      <c r="BR265" s="18"/>
    </row>
    <row r="266" customFormat="false" ht="14.1" hidden="false" customHeight="true" outlineLevel="0" collapsed="false">
      <c r="A266" s="18"/>
      <c r="C266" s="260"/>
      <c r="D266" s="58"/>
      <c r="E266" s="260"/>
      <c r="F266" s="58"/>
      <c r="G266" s="260"/>
      <c r="H266" s="58"/>
      <c r="I266" s="18"/>
      <c r="J266" s="38"/>
      <c r="K266" s="260"/>
      <c r="L266" s="38"/>
      <c r="M266" s="260"/>
      <c r="N266" s="38"/>
      <c r="O266" s="260"/>
      <c r="P266" s="38"/>
      <c r="Q266" s="260"/>
      <c r="R266" s="38"/>
      <c r="S266" s="260"/>
      <c r="T266" s="38"/>
      <c r="U266" s="18"/>
      <c r="V266" s="38"/>
      <c r="W266" s="18"/>
      <c r="X266" s="38"/>
      <c r="Y266" s="260"/>
      <c r="Z266" s="38"/>
      <c r="AA266" s="260"/>
      <c r="AB266" s="38"/>
      <c r="AC266" s="260"/>
      <c r="AD266" s="38"/>
      <c r="AE266" s="260"/>
      <c r="AF266" s="38"/>
      <c r="AG266" s="18"/>
      <c r="AH266" s="38"/>
      <c r="AI266" s="260"/>
      <c r="AJ266" s="58"/>
      <c r="AK266" s="18"/>
      <c r="AL266" s="58"/>
      <c r="AM266" s="260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38"/>
      <c r="BH266" s="260"/>
      <c r="BI266" s="18"/>
      <c r="BJ266" s="18"/>
      <c r="BK266" s="260"/>
      <c r="BL266" s="18"/>
      <c r="BM266" s="18"/>
      <c r="BN266" s="18"/>
      <c r="BO266" s="260"/>
      <c r="BP266" s="18"/>
      <c r="BQ266" s="18"/>
      <c r="BR266" s="18"/>
    </row>
    <row r="267" customFormat="false" ht="14.1" hidden="false" customHeight="true" outlineLevel="0" collapsed="false">
      <c r="A267" s="18"/>
      <c r="C267" s="260"/>
      <c r="D267" s="58"/>
      <c r="E267" s="260"/>
      <c r="F267" s="58"/>
      <c r="G267" s="260"/>
      <c r="H267" s="58"/>
      <c r="I267" s="18"/>
      <c r="J267" s="38"/>
      <c r="K267" s="260"/>
      <c r="L267" s="38"/>
      <c r="M267" s="260"/>
      <c r="N267" s="38"/>
      <c r="O267" s="260"/>
      <c r="P267" s="38"/>
      <c r="Q267" s="260"/>
      <c r="R267" s="38"/>
      <c r="S267" s="260"/>
      <c r="T267" s="38"/>
      <c r="U267" s="18"/>
      <c r="V267" s="38"/>
      <c r="W267" s="18"/>
      <c r="X267" s="38"/>
      <c r="Y267" s="260"/>
      <c r="Z267" s="38"/>
      <c r="AA267" s="260"/>
      <c r="AB267" s="38"/>
      <c r="AC267" s="260"/>
      <c r="AD267" s="38"/>
      <c r="AE267" s="260"/>
      <c r="AF267" s="38"/>
      <c r="AG267" s="18"/>
      <c r="AH267" s="38"/>
      <c r="AI267" s="260"/>
      <c r="AJ267" s="58"/>
      <c r="AK267" s="18"/>
      <c r="AL267" s="58"/>
      <c r="AM267" s="260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467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</row>
    <row r="268" customFormat="false" ht="14.1" hidden="false" customHeight="true" outlineLevel="0" collapsed="false">
      <c r="A268" s="18"/>
      <c r="C268" s="260"/>
      <c r="D268" s="58"/>
      <c r="E268" s="260"/>
      <c r="F268" s="58"/>
      <c r="G268" s="260"/>
      <c r="H268" s="58"/>
      <c r="I268" s="18"/>
      <c r="J268" s="38"/>
      <c r="K268" s="260"/>
      <c r="L268" s="38"/>
      <c r="M268" s="260"/>
      <c r="N268" s="38"/>
      <c r="O268" s="260"/>
      <c r="P268" s="38"/>
      <c r="Q268" s="260"/>
      <c r="R268" s="38"/>
      <c r="S268" s="260"/>
      <c r="T268" s="38"/>
      <c r="U268" s="18"/>
      <c r="V268" s="38"/>
      <c r="W268" s="18"/>
      <c r="X268" s="38"/>
      <c r="Y268" s="260"/>
      <c r="Z268" s="38"/>
      <c r="AA268" s="260"/>
      <c r="AB268" s="38"/>
      <c r="AC268" s="260"/>
      <c r="AD268" s="38"/>
      <c r="AE268" s="260"/>
      <c r="AF268" s="38"/>
      <c r="AG268" s="18"/>
      <c r="AH268" s="38"/>
      <c r="AI268" s="260"/>
      <c r="AJ268" s="58"/>
      <c r="AK268" s="18"/>
      <c r="AL268" s="58"/>
      <c r="AM268" s="260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38"/>
      <c r="BD268" s="18"/>
      <c r="BE268" s="18"/>
      <c r="BF268" s="18"/>
      <c r="BG268" s="260"/>
      <c r="BH268" s="260"/>
      <c r="BI268" s="18"/>
      <c r="BJ268" s="260"/>
      <c r="BK268" s="18"/>
      <c r="BL268" s="260"/>
      <c r="BM268" s="18"/>
      <c r="BN268" s="18"/>
      <c r="BO268" s="18"/>
      <c r="BP268" s="18"/>
      <c r="BQ268" s="18"/>
      <c r="BR268" s="18"/>
    </row>
    <row r="269" customFormat="false" ht="14.1" hidden="false" customHeight="true" outlineLevel="0" collapsed="false">
      <c r="A269" s="18"/>
      <c r="C269" s="260"/>
      <c r="D269" s="58"/>
      <c r="E269" s="260"/>
      <c r="F269" s="58"/>
      <c r="G269" s="260"/>
      <c r="H269" s="58"/>
      <c r="I269" s="18"/>
      <c r="J269" s="38"/>
      <c r="K269" s="260"/>
      <c r="L269" s="38"/>
      <c r="M269" s="260"/>
      <c r="N269" s="38"/>
      <c r="O269" s="260"/>
      <c r="P269" s="38"/>
      <c r="Q269" s="260"/>
      <c r="R269" s="38"/>
      <c r="S269" s="260"/>
      <c r="T269" s="38"/>
      <c r="U269" s="18"/>
      <c r="V269" s="38"/>
      <c r="W269" s="18"/>
      <c r="X269" s="38"/>
      <c r="Y269" s="260"/>
      <c r="Z269" s="38"/>
      <c r="AA269" s="260"/>
      <c r="AB269" s="38"/>
      <c r="AC269" s="260"/>
      <c r="AD269" s="38"/>
      <c r="AE269" s="260"/>
      <c r="AF269" s="38"/>
      <c r="AG269" s="18"/>
      <c r="AH269" s="38"/>
      <c r="AI269" s="260"/>
      <c r="AJ269" s="58"/>
      <c r="AK269" s="18"/>
      <c r="AL269" s="58"/>
      <c r="AM269" s="260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38"/>
      <c r="BD269" s="18"/>
      <c r="BE269" s="18"/>
      <c r="BF269" s="18"/>
      <c r="BG269" s="260"/>
      <c r="BH269" s="443"/>
      <c r="BI269" s="18"/>
      <c r="BJ269" s="260"/>
      <c r="BK269" s="18"/>
      <c r="BL269" s="260"/>
      <c r="BM269" s="18"/>
      <c r="BN269" s="18"/>
      <c r="BO269" s="18"/>
      <c r="BP269" s="18"/>
      <c r="BQ269" s="18"/>
      <c r="BR269" s="18"/>
    </row>
    <row r="270" customFormat="false" ht="14.1" hidden="false" customHeight="true" outlineLevel="0" collapsed="false">
      <c r="A270" s="18"/>
      <c r="C270" s="260"/>
      <c r="D270" s="58"/>
      <c r="E270" s="260"/>
      <c r="F270" s="58"/>
      <c r="G270" s="260"/>
      <c r="H270" s="58"/>
      <c r="I270" s="18"/>
      <c r="J270" s="38"/>
      <c r="K270" s="260"/>
      <c r="L270" s="38"/>
      <c r="M270" s="260"/>
      <c r="N270" s="38"/>
      <c r="O270" s="260"/>
      <c r="P270" s="38"/>
      <c r="Q270" s="260"/>
      <c r="R270" s="38"/>
      <c r="S270" s="260"/>
      <c r="T270" s="38"/>
      <c r="U270" s="18"/>
      <c r="V270" s="38"/>
      <c r="W270" s="18"/>
      <c r="X270" s="38"/>
      <c r="Y270" s="260"/>
      <c r="Z270" s="38"/>
      <c r="AA270" s="260"/>
      <c r="AB270" s="38"/>
      <c r="AC270" s="260"/>
      <c r="AD270" s="38"/>
      <c r="AE270" s="260"/>
      <c r="AF270" s="38"/>
      <c r="AG270" s="18"/>
      <c r="AH270" s="38"/>
      <c r="AI270" s="260"/>
      <c r="AJ270" s="58"/>
      <c r="AK270" s="18"/>
      <c r="AL270" s="58"/>
      <c r="AM270" s="260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260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</row>
    <row r="271" customFormat="false" ht="14.1" hidden="false" customHeight="true" outlineLevel="0" collapsed="false">
      <c r="A271" s="18"/>
      <c r="C271" s="260"/>
      <c r="D271" s="58"/>
      <c r="E271" s="260"/>
      <c r="F271" s="58"/>
      <c r="G271" s="260"/>
      <c r="H271" s="58"/>
      <c r="I271" s="18"/>
      <c r="J271" s="38"/>
      <c r="K271" s="260"/>
      <c r="L271" s="38"/>
      <c r="M271" s="260"/>
      <c r="N271" s="38"/>
      <c r="O271" s="260"/>
      <c r="P271" s="38"/>
      <c r="Q271" s="260"/>
      <c r="R271" s="38"/>
      <c r="S271" s="260"/>
      <c r="T271" s="38"/>
      <c r="U271" s="18"/>
      <c r="V271" s="38"/>
      <c r="W271" s="18"/>
      <c r="X271" s="38"/>
      <c r="Y271" s="260"/>
      <c r="Z271" s="38"/>
      <c r="AA271" s="260"/>
      <c r="AB271" s="38"/>
      <c r="AC271" s="260"/>
      <c r="AD271" s="38"/>
      <c r="AE271" s="260"/>
      <c r="AF271" s="38"/>
      <c r="AG271" s="18"/>
      <c r="AH271" s="38"/>
      <c r="AI271" s="260"/>
      <c r="AJ271" s="58"/>
      <c r="AK271" s="18"/>
      <c r="AL271" s="58"/>
      <c r="AM271" s="260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</row>
    <row r="272" customFormat="false" ht="14.1" hidden="false" customHeight="true" outlineLevel="0" collapsed="false">
      <c r="A272" s="18"/>
      <c r="C272" s="260"/>
      <c r="D272" s="58"/>
      <c r="E272" s="260"/>
      <c r="F272" s="58"/>
      <c r="G272" s="260"/>
      <c r="H272" s="58"/>
      <c r="I272" s="18"/>
      <c r="J272" s="38"/>
      <c r="K272" s="260"/>
      <c r="L272" s="38"/>
      <c r="M272" s="260"/>
      <c r="N272" s="38"/>
      <c r="O272" s="260"/>
      <c r="P272" s="38"/>
      <c r="Q272" s="260"/>
      <c r="R272" s="38"/>
      <c r="S272" s="260"/>
      <c r="T272" s="38"/>
      <c r="U272" s="18"/>
      <c r="V272" s="38"/>
      <c r="W272" s="18"/>
      <c r="X272" s="38"/>
      <c r="Y272" s="260"/>
      <c r="Z272" s="38"/>
      <c r="AA272" s="260"/>
      <c r="AB272" s="38"/>
      <c r="AC272" s="260"/>
      <c r="AD272" s="38"/>
      <c r="AE272" s="260"/>
      <c r="AF272" s="38"/>
      <c r="AG272" s="18"/>
      <c r="AH272" s="38"/>
      <c r="AI272" s="260"/>
      <c r="AJ272" s="58"/>
      <c r="AK272" s="18"/>
      <c r="AL272" s="58"/>
      <c r="AM272" s="260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</row>
    <row r="273" customFormat="false" ht="14.1" hidden="false" customHeight="true" outlineLevel="0" collapsed="false">
      <c r="A273" s="18"/>
      <c r="C273" s="260"/>
      <c r="D273" s="58"/>
      <c r="E273" s="260"/>
      <c r="F273" s="58"/>
      <c r="G273" s="260"/>
      <c r="H273" s="58"/>
      <c r="I273" s="18"/>
      <c r="J273" s="38"/>
      <c r="K273" s="260"/>
      <c r="L273" s="38"/>
      <c r="M273" s="260"/>
      <c r="N273" s="38"/>
      <c r="O273" s="260"/>
      <c r="P273" s="38"/>
      <c r="Q273" s="260"/>
      <c r="R273" s="38"/>
      <c r="S273" s="260"/>
      <c r="T273" s="38"/>
      <c r="U273" s="18"/>
      <c r="V273" s="38"/>
      <c r="W273" s="260"/>
      <c r="X273" s="38"/>
      <c r="Y273" s="260"/>
      <c r="Z273" s="38"/>
      <c r="AA273" s="260"/>
      <c r="AB273" s="38"/>
      <c r="AC273" s="260"/>
      <c r="AD273" s="38"/>
      <c r="AE273" s="260"/>
      <c r="AF273" s="38"/>
      <c r="AG273" s="18"/>
      <c r="AH273" s="38"/>
      <c r="AI273" s="260"/>
      <c r="AJ273" s="58"/>
      <c r="AK273" s="18"/>
      <c r="AL273" s="58"/>
      <c r="AM273" s="260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</row>
    <row r="274" customFormat="false" ht="14.1" hidden="false" customHeight="true" outlineLevel="0" collapsed="false">
      <c r="A274" s="18"/>
      <c r="C274" s="260"/>
      <c r="D274" s="58"/>
      <c r="E274" s="260"/>
      <c r="F274" s="58"/>
      <c r="G274" s="260"/>
      <c r="H274" s="58"/>
      <c r="I274" s="18"/>
      <c r="J274" s="38"/>
      <c r="K274" s="260"/>
      <c r="L274" s="38"/>
      <c r="M274" s="18"/>
      <c r="N274" s="38"/>
      <c r="O274" s="18"/>
      <c r="P274" s="38"/>
      <c r="Q274" s="58"/>
      <c r="R274" s="38"/>
      <c r="S274" s="18"/>
      <c r="T274" s="38"/>
      <c r="U274" s="18"/>
      <c r="V274" s="38"/>
      <c r="W274" s="18"/>
      <c r="X274" s="38"/>
      <c r="Y274" s="18"/>
      <c r="Z274" s="38"/>
      <c r="AA274" s="18"/>
      <c r="AB274" s="38"/>
      <c r="AC274" s="18"/>
      <c r="AD274" s="38"/>
      <c r="AE274" s="18"/>
      <c r="AF274" s="38"/>
      <c r="AG274" s="18"/>
      <c r="AH274" s="38"/>
      <c r="AI274" s="18"/>
      <c r="AJ274" s="58"/>
      <c r="AK274" s="18"/>
      <c r="AL274" s="5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38"/>
      <c r="BG274" s="38"/>
      <c r="BH274" s="3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</row>
    <row r="275" customFormat="false" ht="14.1" hidden="false" customHeight="true" outlineLevel="0" collapsed="false">
      <c r="A275" s="18"/>
      <c r="C275" s="260"/>
      <c r="D275" s="58"/>
      <c r="E275" s="260"/>
      <c r="F275" s="58"/>
      <c r="G275" s="260"/>
      <c r="H275" s="58"/>
      <c r="I275" s="18"/>
      <c r="J275" s="38"/>
      <c r="K275" s="260"/>
      <c r="L275" s="38"/>
      <c r="M275" s="18"/>
      <c r="N275" s="38"/>
      <c r="O275" s="18"/>
      <c r="P275" s="38"/>
      <c r="Q275" s="58"/>
      <c r="R275" s="38"/>
      <c r="S275" s="18"/>
      <c r="T275" s="38"/>
      <c r="U275" s="18"/>
      <c r="V275" s="38"/>
      <c r="W275" s="18"/>
      <c r="X275" s="38"/>
      <c r="Y275" s="18"/>
      <c r="Z275" s="38"/>
      <c r="AA275" s="18"/>
      <c r="AB275" s="38"/>
      <c r="AC275" s="18"/>
      <c r="AD275" s="38"/>
      <c r="AE275" s="18"/>
      <c r="AF275" s="38"/>
      <c r="AG275" s="18"/>
      <c r="AH275" s="38"/>
      <c r="AI275" s="18"/>
      <c r="AJ275" s="58"/>
      <c r="AK275" s="18"/>
      <c r="AL275" s="5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38"/>
      <c r="BG275" s="38"/>
      <c r="BH275" s="3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</row>
    <row r="276" customFormat="false" ht="14.1" hidden="false" customHeight="true" outlineLevel="0" collapsed="false">
      <c r="A276" s="18"/>
      <c r="C276" s="260"/>
      <c r="D276" s="58"/>
      <c r="E276" s="260"/>
      <c r="F276" s="58"/>
      <c r="G276" s="260"/>
      <c r="H276" s="58"/>
      <c r="I276" s="260"/>
      <c r="J276" s="38"/>
      <c r="K276" s="260"/>
      <c r="L276" s="38"/>
      <c r="M276" s="260"/>
      <c r="N276" s="38"/>
      <c r="O276" s="260"/>
      <c r="P276" s="38"/>
      <c r="Q276" s="260"/>
      <c r="R276" s="38"/>
      <c r="S276" s="260"/>
      <c r="T276" s="38"/>
      <c r="U276" s="18"/>
      <c r="V276" s="38"/>
      <c r="W276" s="18"/>
      <c r="X276" s="38"/>
      <c r="Y276" s="260"/>
      <c r="Z276" s="38"/>
      <c r="AA276" s="260"/>
      <c r="AB276" s="38"/>
      <c r="AC276" s="260"/>
      <c r="AD276" s="38"/>
      <c r="AE276" s="260"/>
      <c r="AF276" s="38"/>
      <c r="AG276" s="18"/>
      <c r="AH276" s="38"/>
      <c r="AI276" s="260"/>
      <c r="AJ276" s="58"/>
      <c r="AK276" s="18"/>
      <c r="AL276" s="58"/>
      <c r="AM276" s="260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38"/>
      <c r="BG276" s="38"/>
      <c r="BH276" s="3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</row>
    <row r="277" customFormat="false" ht="14.1" hidden="false" customHeight="true" outlineLevel="0" collapsed="false">
      <c r="A277" s="18"/>
      <c r="C277" s="18"/>
      <c r="D277" s="58"/>
      <c r="E277" s="18"/>
      <c r="F277" s="58"/>
      <c r="G277" s="18"/>
      <c r="H277" s="58"/>
      <c r="I277" s="18"/>
      <c r="J277" s="38"/>
      <c r="K277" s="18"/>
      <c r="L277" s="38"/>
      <c r="M277" s="260"/>
      <c r="N277" s="38"/>
      <c r="O277" s="260"/>
      <c r="P277" s="38"/>
      <c r="Q277" s="260"/>
      <c r="R277" s="38"/>
      <c r="S277" s="260"/>
      <c r="T277" s="38"/>
      <c r="U277" s="18"/>
      <c r="V277" s="38"/>
      <c r="W277" s="18"/>
      <c r="X277" s="38"/>
      <c r="Y277" s="260"/>
      <c r="Z277" s="38"/>
      <c r="AA277" s="260"/>
      <c r="AB277" s="38"/>
      <c r="AC277" s="260"/>
      <c r="AD277" s="38"/>
      <c r="AE277" s="260"/>
      <c r="AF277" s="38"/>
      <c r="AG277" s="18"/>
      <c r="AH277" s="38"/>
      <c r="AI277" s="260"/>
      <c r="AJ277" s="58"/>
      <c r="AK277" s="18"/>
      <c r="AL277" s="58"/>
      <c r="AM277" s="260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</row>
    <row r="278" customFormat="false" ht="14.1" hidden="false" customHeight="true" outlineLevel="0" collapsed="false">
      <c r="A278" s="18"/>
      <c r="C278" s="18"/>
      <c r="D278" s="58"/>
      <c r="E278" s="18"/>
      <c r="F278" s="58"/>
      <c r="G278" s="18"/>
      <c r="H278" s="58"/>
      <c r="I278" s="18"/>
      <c r="J278" s="38"/>
      <c r="K278" s="18"/>
      <c r="L278" s="38"/>
      <c r="M278" s="260"/>
      <c r="N278" s="38"/>
      <c r="O278" s="260"/>
      <c r="P278" s="38"/>
      <c r="Q278" s="260"/>
      <c r="R278" s="38"/>
      <c r="S278" s="260"/>
      <c r="T278" s="38"/>
      <c r="U278" s="18"/>
      <c r="V278" s="38"/>
      <c r="W278" s="18"/>
      <c r="X278" s="38"/>
      <c r="Y278" s="260"/>
      <c r="Z278" s="38"/>
      <c r="AA278" s="260"/>
      <c r="AB278" s="38"/>
      <c r="AC278" s="260"/>
      <c r="AD278" s="38"/>
      <c r="AE278" s="260"/>
      <c r="AF278" s="38"/>
      <c r="AG278" s="18"/>
      <c r="AH278" s="38"/>
      <c r="AI278" s="260"/>
      <c r="AJ278" s="58"/>
      <c r="AK278" s="18"/>
      <c r="AL278" s="58"/>
      <c r="AM278" s="260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456"/>
      <c r="BG278" s="18"/>
      <c r="BH278" s="18"/>
      <c r="BI278" s="18"/>
      <c r="BJ278" s="18"/>
      <c r="BK278" s="18"/>
      <c r="BL278" s="18"/>
      <c r="BM278" s="456"/>
      <c r="BN278" s="18"/>
      <c r="BO278" s="18"/>
      <c r="BP278" s="18"/>
      <c r="BQ278" s="18"/>
      <c r="BR278" s="18"/>
    </row>
    <row r="279" customFormat="false" ht="14.1" hidden="false" customHeight="true" outlineLevel="0" collapsed="false">
      <c r="A279" s="18"/>
      <c r="C279" s="404"/>
      <c r="D279" s="58"/>
      <c r="E279" s="404"/>
      <c r="F279" s="58"/>
      <c r="G279" s="260"/>
      <c r="H279" s="58"/>
      <c r="I279" s="18"/>
      <c r="J279" s="38"/>
      <c r="K279" s="260"/>
      <c r="L279" s="38"/>
      <c r="M279" s="260"/>
      <c r="N279" s="38"/>
      <c r="O279" s="260"/>
      <c r="P279" s="38"/>
      <c r="Q279" s="260"/>
      <c r="R279" s="38"/>
      <c r="S279" s="260"/>
      <c r="T279" s="38"/>
      <c r="U279" s="18"/>
      <c r="V279" s="38"/>
      <c r="W279" s="18"/>
      <c r="X279" s="38"/>
      <c r="Y279" s="260"/>
      <c r="Z279" s="38"/>
      <c r="AA279" s="260"/>
      <c r="AB279" s="38"/>
      <c r="AC279" s="260"/>
      <c r="AD279" s="38"/>
      <c r="AE279" s="260"/>
      <c r="AF279" s="38"/>
      <c r="AG279" s="18"/>
      <c r="AH279" s="38"/>
      <c r="AI279" s="260"/>
      <c r="AJ279" s="58"/>
      <c r="AK279" s="18"/>
      <c r="AL279" s="58"/>
      <c r="AM279" s="260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</row>
    <row r="280" customFormat="false" ht="14.1" hidden="false" customHeight="true" outlineLevel="0" collapsed="false">
      <c r="A280" s="18"/>
      <c r="C280" s="404"/>
      <c r="D280" s="58"/>
      <c r="E280" s="404"/>
      <c r="F280" s="58"/>
      <c r="G280" s="260"/>
      <c r="H280" s="58"/>
      <c r="I280" s="18"/>
      <c r="J280" s="38"/>
      <c r="K280" s="260"/>
      <c r="L280" s="38"/>
      <c r="M280" s="260"/>
      <c r="N280" s="38"/>
      <c r="O280" s="260"/>
      <c r="P280" s="38"/>
      <c r="Q280" s="260"/>
      <c r="R280" s="38"/>
      <c r="S280" s="260"/>
      <c r="T280" s="38"/>
      <c r="U280" s="18"/>
      <c r="V280" s="38"/>
      <c r="W280" s="18"/>
      <c r="X280" s="38"/>
      <c r="Y280" s="260"/>
      <c r="Z280" s="38"/>
      <c r="AA280" s="260"/>
      <c r="AB280" s="38"/>
      <c r="AC280" s="260"/>
      <c r="AD280" s="38"/>
      <c r="AE280" s="260"/>
      <c r="AF280" s="38"/>
      <c r="AG280" s="18"/>
      <c r="AH280" s="38"/>
      <c r="AI280" s="260"/>
      <c r="AJ280" s="58"/>
      <c r="AK280" s="18"/>
      <c r="AL280" s="58"/>
      <c r="AM280" s="260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82"/>
      <c r="BG280" s="468"/>
      <c r="BH280" s="469"/>
      <c r="BI280" s="470"/>
      <c r="BJ280" s="469"/>
      <c r="BK280" s="471"/>
      <c r="BL280" s="18"/>
      <c r="BM280" s="82"/>
      <c r="BN280" s="468"/>
      <c r="BO280" s="469"/>
      <c r="BP280" s="468"/>
      <c r="BQ280" s="469"/>
      <c r="BR280" s="471"/>
    </row>
    <row r="281" customFormat="false" ht="14.1" hidden="false" customHeight="true" outlineLevel="0" collapsed="false">
      <c r="A281" s="18"/>
      <c r="C281" s="404"/>
      <c r="D281" s="58"/>
      <c r="E281" s="404"/>
      <c r="F281" s="58"/>
      <c r="G281" s="260"/>
      <c r="H281" s="58"/>
      <c r="I281" s="18"/>
      <c r="J281" s="38"/>
      <c r="K281" s="260"/>
      <c r="L281" s="38"/>
      <c r="M281" s="260"/>
      <c r="N281" s="38"/>
      <c r="O281" s="260"/>
      <c r="P281" s="38"/>
      <c r="Q281" s="260"/>
      <c r="R281" s="38"/>
      <c r="S281" s="260"/>
      <c r="T281" s="38"/>
      <c r="U281" s="18"/>
      <c r="V281" s="38"/>
      <c r="W281" s="18"/>
      <c r="X281" s="38"/>
      <c r="Y281" s="260"/>
      <c r="Z281" s="38"/>
      <c r="AA281" s="260"/>
      <c r="AB281" s="38"/>
      <c r="AC281" s="260"/>
      <c r="AD281" s="38"/>
      <c r="AE281" s="260"/>
      <c r="AF281" s="38"/>
      <c r="AG281" s="18"/>
      <c r="AH281" s="38"/>
      <c r="AI281" s="260"/>
      <c r="AJ281" s="58"/>
      <c r="AK281" s="18"/>
      <c r="AL281" s="58"/>
      <c r="AM281" s="260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469"/>
      <c r="BG281" s="469"/>
      <c r="BH281" s="469"/>
      <c r="BI281" s="469"/>
      <c r="BJ281" s="469"/>
      <c r="BK281" s="469"/>
      <c r="BL281" s="18"/>
      <c r="BM281" s="469"/>
      <c r="BN281" s="469"/>
      <c r="BO281" s="469"/>
      <c r="BP281" s="469"/>
      <c r="BQ281" s="469"/>
      <c r="BR281" s="469"/>
    </row>
    <row r="282" customFormat="false" ht="14.1" hidden="false" customHeight="true" outlineLevel="0" collapsed="false">
      <c r="A282" s="18"/>
      <c r="C282" s="404"/>
      <c r="D282" s="58"/>
      <c r="E282" s="404"/>
      <c r="F282" s="58"/>
      <c r="G282" s="260"/>
      <c r="H282" s="58"/>
      <c r="I282" s="18"/>
      <c r="J282" s="38"/>
      <c r="K282" s="260"/>
      <c r="L282" s="38"/>
      <c r="M282" s="260"/>
      <c r="N282" s="38"/>
      <c r="O282" s="260"/>
      <c r="P282" s="38"/>
      <c r="Q282" s="260"/>
      <c r="R282" s="38"/>
      <c r="S282" s="260"/>
      <c r="T282" s="38"/>
      <c r="U282" s="18"/>
      <c r="V282" s="38"/>
      <c r="W282" s="18"/>
      <c r="X282" s="38"/>
      <c r="Y282" s="260"/>
      <c r="Z282" s="38"/>
      <c r="AA282" s="260"/>
      <c r="AB282" s="38"/>
      <c r="AC282" s="260"/>
      <c r="AD282" s="38"/>
      <c r="AE282" s="260"/>
      <c r="AF282" s="38"/>
      <c r="AG282" s="18"/>
      <c r="AH282" s="38"/>
      <c r="AI282" s="260"/>
      <c r="AJ282" s="58"/>
      <c r="AK282" s="18"/>
      <c r="AL282" s="58"/>
      <c r="AM282" s="260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469"/>
      <c r="BG282" s="472"/>
      <c r="BH282" s="469"/>
      <c r="BI282" s="472"/>
      <c r="BJ282" s="469"/>
      <c r="BK282" s="472"/>
      <c r="BL282" s="18"/>
      <c r="BM282" s="469"/>
      <c r="BN282" s="472"/>
      <c r="BO282" s="469"/>
      <c r="BP282" s="472"/>
      <c r="BQ282" s="469"/>
      <c r="BR282" s="472"/>
      <c r="BT282" s="50" t="n">
        <v>-426028</v>
      </c>
    </row>
    <row r="283" customFormat="false" ht="14.1" hidden="false" customHeight="true" outlineLevel="0" collapsed="false">
      <c r="A283" s="18"/>
      <c r="C283" s="404"/>
      <c r="D283" s="58"/>
      <c r="E283" s="404"/>
      <c r="F283" s="58"/>
      <c r="G283" s="260"/>
      <c r="H283" s="58"/>
      <c r="I283" s="18"/>
      <c r="J283" s="38"/>
      <c r="K283" s="260"/>
      <c r="L283" s="38"/>
      <c r="M283" s="260"/>
      <c r="N283" s="38"/>
      <c r="O283" s="260"/>
      <c r="P283" s="38"/>
      <c r="Q283" s="260"/>
      <c r="R283" s="38"/>
      <c r="S283" s="260"/>
      <c r="T283" s="38"/>
      <c r="U283" s="18"/>
      <c r="V283" s="38"/>
      <c r="W283" s="18"/>
      <c r="X283" s="38"/>
      <c r="Y283" s="260"/>
      <c r="Z283" s="38"/>
      <c r="AA283" s="260"/>
      <c r="AB283" s="38"/>
      <c r="AC283" s="260"/>
      <c r="AD283" s="38"/>
      <c r="AE283" s="260"/>
      <c r="AF283" s="38"/>
      <c r="AG283" s="18"/>
      <c r="AH283" s="38"/>
      <c r="AI283" s="260"/>
      <c r="AJ283" s="58"/>
      <c r="AK283" s="18"/>
      <c r="AL283" s="58"/>
      <c r="AM283" s="260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260"/>
      <c r="BD283" s="18"/>
      <c r="BE283" s="18"/>
      <c r="BF283" s="469"/>
      <c r="BG283" s="469"/>
      <c r="BH283" s="469"/>
      <c r="BI283" s="469"/>
      <c r="BJ283" s="469"/>
      <c r="BK283" s="472"/>
      <c r="BL283" s="18"/>
      <c r="BM283" s="469"/>
      <c r="BN283" s="469"/>
      <c r="BO283" s="469"/>
      <c r="BP283" s="469"/>
      <c r="BQ283" s="469"/>
      <c r="BR283" s="472"/>
    </row>
    <row r="284" customFormat="false" ht="14.1" hidden="false" customHeight="true" outlineLevel="0" collapsed="false">
      <c r="A284" s="18"/>
      <c r="C284" s="404"/>
      <c r="D284" s="58"/>
      <c r="E284" s="404"/>
      <c r="F284" s="58"/>
      <c r="G284" s="260"/>
      <c r="H284" s="58"/>
      <c r="I284" s="18"/>
      <c r="J284" s="38"/>
      <c r="K284" s="260"/>
      <c r="L284" s="38"/>
      <c r="M284" s="260"/>
      <c r="N284" s="38"/>
      <c r="O284" s="260"/>
      <c r="P284" s="38"/>
      <c r="Q284" s="260"/>
      <c r="R284" s="38"/>
      <c r="S284" s="260"/>
      <c r="T284" s="38"/>
      <c r="U284" s="18"/>
      <c r="V284" s="38"/>
      <c r="W284" s="18"/>
      <c r="X284" s="38"/>
      <c r="Y284" s="260"/>
      <c r="Z284" s="38"/>
      <c r="AA284" s="260"/>
      <c r="AB284" s="38"/>
      <c r="AC284" s="260"/>
      <c r="AD284" s="38"/>
      <c r="AE284" s="260"/>
      <c r="AF284" s="38"/>
      <c r="AG284" s="18"/>
      <c r="AH284" s="38"/>
      <c r="AI284" s="260"/>
      <c r="AJ284" s="58"/>
      <c r="AK284" s="18"/>
      <c r="AL284" s="58"/>
      <c r="AM284" s="260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469"/>
      <c r="BG284" s="472"/>
      <c r="BH284" s="469"/>
      <c r="BI284" s="472"/>
      <c r="BJ284" s="469"/>
      <c r="BK284" s="472"/>
      <c r="BL284" s="18"/>
      <c r="BM284" s="469"/>
      <c r="BN284" s="472"/>
      <c r="BO284" s="469"/>
      <c r="BP284" s="472"/>
      <c r="BQ284" s="469"/>
      <c r="BR284" s="472"/>
      <c r="BT284" s="50" t="n">
        <v>-175752</v>
      </c>
    </row>
    <row r="285" customFormat="false" ht="14.1" hidden="false" customHeight="true" outlineLevel="0" collapsed="false">
      <c r="A285" s="18"/>
      <c r="C285" s="404"/>
      <c r="D285" s="58"/>
      <c r="E285" s="404"/>
      <c r="F285" s="58"/>
      <c r="G285" s="260"/>
      <c r="H285" s="58"/>
      <c r="I285" s="18"/>
      <c r="J285" s="38"/>
      <c r="K285" s="260"/>
      <c r="L285" s="38"/>
      <c r="M285" s="260"/>
      <c r="N285" s="38"/>
      <c r="O285" s="260"/>
      <c r="P285" s="38"/>
      <c r="Q285" s="260"/>
      <c r="R285" s="38"/>
      <c r="S285" s="260"/>
      <c r="T285" s="38"/>
      <c r="U285" s="18"/>
      <c r="V285" s="38"/>
      <c r="W285" s="18"/>
      <c r="X285" s="38"/>
      <c r="Y285" s="260"/>
      <c r="Z285" s="38"/>
      <c r="AA285" s="260"/>
      <c r="AB285" s="38"/>
      <c r="AC285" s="260"/>
      <c r="AD285" s="38"/>
      <c r="AE285" s="260"/>
      <c r="AF285" s="38"/>
      <c r="AG285" s="18"/>
      <c r="AH285" s="38"/>
      <c r="AI285" s="260"/>
      <c r="AJ285" s="58"/>
      <c r="AK285" s="18"/>
      <c r="AL285" s="58"/>
      <c r="AM285" s="260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456"/>
      <c r="BD285" s="18"/>
      <c r="BE285" s="18"/>
      <c r="BF285" s="469"/>
      <c r="BG285" s="469"/>
      <c r="BH285" s="469"/>
      <c r="BI285" s="469"/>
      <c r="BJ285" s="469"/>
      <c r="BK285" s="472"/>
      <c r="BL285" s="18"/>
      <c r="BM285" s="469"/>
      <c r="BN285" s="469"/>
      <c r="BO285" s="469"/>
      <c r="BP285" s="469"/>
      <c r="BQ285" s="469"/>
      <c r="BR285" s="472"/>
    </row>
    <row r="286" customFormat="false" ht="14.1" hidden="false" customHeight="true" outlineLevel="0" collapsed="false">
      <c r="A286" s="18"/>
      <c r="C286" s="404"/>
      <c r="D286" s="58"/>
      <c r="E286" s="404"/>
      <c r="F286" s="58"/>
      <c r="G286" s="260"/>
      <c r="H286" s="58"/>
      <c r="I286" s="18"/>
      <c r="J286" s="38"/>
      <c r="K286" s="260"/>
      <c r="L286" s="38"/>
      <c r="M286" s="260"/>
      <c r="N286" s="38"/>
      <c r="O286" s="260"/>
      <c r="P286" s="38"/>
      <c r="Q286" s="260"/>
      <c r="R286" s="38"/>
      <c r="S286" s="260"/>
      <c r="T286" s="38"/>
      <c r="U286" s="18"/>
      <c r="V286" s="38"/>
      <c r="W286" s="18"/>
      <c r="X286" s="38"/>
      <c r="Y286" s="260"/>
      <c r="Z286" s="38"/>
      <c r="AA286" s="260"/>
      <c r="AB286" s="38"/>
      <c r="AC286" s="260"/>
      <c r="AD286" s="38"/>
      <c r="AE286" s="260"/>
      <c r="AF286" s="38"/>
      <c r="AG286" s="18"/>
      <c r="AH286" s="38"/>
      <c r="AI286" s="260"/>
      <c r="AJ286" s="58"/>
      <c r="AK286" s="18"/>
      <c r="AL286" s="58"/>
      <c r="AM286" s="260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469"/>
      <c r="BG286" s="472"/>
      <c r="BH286" s="469"/>
      <c r="BI286" s="472"/>
      <c r="BJ286" s="469"/>
      <c r="BK286" s="472"/>
      <c r="BL286" s="18"/>
      <c r="BM286" s="469"/>
      <c r="BN286" s="472"/>
      <c r="BO286" s="469"/>
      <c r="BP286" s="472"/>
      <c r="BQ286" s="469"/>
      <c r="BR286" s="472"/>
      <c r="BT286" s="50" t="n">
        <v>0</v>
      </c>
    </row>
    <row r="287" customFormat="false" ht="14.1" hidden="false" customHeight="true" outlineLevel="0" collapsed="false">
      <c r="A287" s="18"/>
      <c r="C287" s="404"/>
      <c r="D287" s="58"/>
      <c r="E287" s="404"/>
      <c r="F287" s="58"/>
      <c r="G287" s="260"/>
      <c r="H287" s="58"/>
      <c r="I287" s="18"/>
      <c r="J287" s="38"/>
      <c r="K287" s="260"/>
      <c r="L287" s="38"/>
      <c r="M287" s="260"/>
      <c r="N287" s="38"/>
      <c r="O287" s="260"/>
      <c r="P287" s="38"/>
      <c r="Q287" s="260"/>
      <c r="R287" s="38"/>
      <c r="S287" s="260"/>
      <c r="T287" s="38"/>
      <c r="U287" s="18"/>
      <c r="V287" s="38"/>
      <c r="W287" s="260"/>
      <c r="X287" s="38"/>
      <c r="Y287" s="260"/>
      <c r="Z287" s="38"/>
      <c r="AA287" s="260"/>
      <c r="AB287" s="38"/>
      <c r="AC287" s="260"/>
      <c r="AD287" s="38"/>
      <c r="AE287" s="260"/>
      <c r="AF287" s="38"/>
      <c r="AG287" s="18"/>
      <c r="AH287" s="38"/>
      <c r="AI287" s="260"/>
      <c r="AJ287" s="58"/>
      <c r="AK287" s="18"/>
      <c r="AL287" s="58"/>
      <c r="AM287" s="260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469"/>
      <c r="BG287" s="469"/>
      <c r="BH287" s="469"/>
      <c r="BI287" s="469"/>
      <c r="BJ287" s="469"/>
      <c r="BK287" s="472"/>
      <c r="BL287" s="18"/>
      <c r="BM287" s="469"/>
      <c r="BN287" s="469"/>
      <c r="BO287" s="469"/>
      <c r="BP287" s="469"/>
      <c r="BQ287" s="469"/>
      <c r="BR287" s="472"/>
    </row>
    <row r="288" customFormat="false" ht="14.1" hidden="false" customHeight="true" outlineLevel="0" collapsed="false">
      <c r="A288" s="50"/>
      <c r="C288" s="50"/>
      <c r="D288" s="139"/>
      <c r="E288" s="50"/>
      <c r="G288" s="50"/>
      <c r="I288" s="50"/>
      <c r="K288" s="50"/>
      <c r="L288" s="38"/>
      <c r="M288" s="18"/>
      <c r="N288" s="38"/>
      <c r="O288" s="18"/>
      <c r="P288" s="38"/>
      <c r="Q288" s="58"/>
      <c r="R288" s="38"/>
      <c r="S288" s="18"/>
      <c r="T288" s="38"/>
      <c r="U288" s="18"/>
      <c r="V288" s="38"/>
      <c r="W288" s="18"/>
      <c r="X288" s="38"/>
      <c r="Y288" s="18"/>
      <c r="Z288" s="38"/>
      <c r="AA288" s="18"/>
      <c r="AB288" s="38"/>
      <c r="AC288" s="18"/>
      <c r="AD288" s="38"/>
      <c r="AE288" s="18"/>
      <c r="AF288" s="38"/>
      <c r="AG288" s="18"/>
      <c r="AH288" s="38"/>
      <c r="AI288" s="18"/>
      <c r="AJ288" s="58"/>
      <c r="AK288" s="18"/>
      <c r="AL288" s="5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469"/>
      <c r="BG288" s="473"/>
      <c r="BH288" s="469"/>
      <c r="BI288" s="473"/>
      <c r="BJ288" s="469"/>
      <c r="BK288" s="469"/>
      <c r="BL288" s="18"/>
      <c r="BM288" s="469"/>
      <c r="BN288" s="473"/>
      <c r="BO288" s="469"/>
      <c r="BP288" s="473"/>
      <c r="BQ288" s="469"/>
      <c r="BR288" s="472"/>
      <c r="BT288" s="50" t="n">
        <v>0</v>
      </c>
    </row>
    <row r="289" customFormat="false" ht="14.1" hidden="false" customHeight="true" outlineLevel="0" collapsed="false">
      <c r="L289" s="38"/>
      <c r="M289" s="18"/>
      <c r="N289" s="38"/>
      <c r="O289" s="18"/>
      <c r="P289" s="38"/>
      <c r="Q289" s="58"/>
      <c r="R289" s="38"/>
      <c r="S289" s="18"/>
      <c r="T289" s="38"/>
      <c r="U289" s="18"/>
      <c r="V289" s="38"/>
      <c r="W289" s="18"/>
      <c r="X289" s="38"/>
      <c r="Y289" s="18"/>
      <c r="Z289" s="38"/>
      <c r="AA289" s="38"/>
      <c r="AB289" s="38"/>
      <c r="AC289" s="18"/>
      <c r="AD289" s="38"/>
      <c r="AE289" s="18"/>
      <c r="AF289" s="38"/>
      <c r="AG289" s="18"/>
      <c r="AH289" s="38"/>
      <c r="AI289" s="18"/>
      <c r="AJ289" s="58"/>
      <c r="AK289" s="18"/>
      <c r="AL289" s="5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469"/>
      <c r="BG289" s="469"/>
      <c r="BH289" s="469"/>
      <c r="BI289" s="469"/>
      <c r="BJ289" s="469"/>
      <c r="BK289" s="469"/>
      <c r="BL289" s="18"/>
      <c r="BM289" s="469"/>
      <c r="BN289" s="469"/>
      <c r="BO289" s="469"/>
      <c r="BP289" s="469"/>
      <c r="BQ289" s="469"/>
      <c r="BR289" s="469"/>
    </row>
    <row r="290" customFormat="false" ht="14.1" hidden="false" customHeight="true" outlineLevel="0" collapsed="false">
      <c r="L290" s="38"/>
      <c r="M290" s="404"/>
      <c r="N290" s="38"/>
      <c r="O290" s="404"/>
      <c r="P290" s="38"/>
      <c r="Q290" s="387"/>
      <c r="R290" s="38"/>
      <c r="S290" s="260"/>
      <c r="T290" s="38"/>
      <c r="U290" s="18"/>
      <c r="V290" s="38"/>
      <c r="W290" s="18"/>
      <c r="X290" s="38"/>
      <c r="Y290" s="18"/>
      <c r="Z290" s="38"/>
      <c r="AA290" s="404"/>
      <c r="AB290" s="38"/>
      <c r="AC290" s="18"/>
      <c r="AD290" s="38"/>
      <c r="AE290" s="18"/>
      <c r="AF290" s="38"/>
      <c r="AG290" s="18"/>
      <c r="AH290" s="38"/>
      <c r="AI290" s="404"/>
      <c r="AJ290" s="58"/>
      <c r="AK290" s="18"/>
      <c r="AL290" s="5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474"/>
      <c r="BG290" s="475"/>
      <c r="BH290" s="474"/>
      <c r="BI290" s="475"/>
      <c r="BJ290" s="469"/>
      <c r="BK290" s="475"/>
      <c r="BL290" s="18"/>
      <c r="BM290" s="474"/>
      <c r="BN290" s="475"/>
      <c r="BO290" s="474"/>
      <c r="BP290" s="475"/>
      <c r="BQ290" s="469"/>
      <c r="BR290" s="475"/>
    </row>
    <row r="291" customFormat="false" ht="14.1" hidden="false" customHeight="true" outlineLevel="0" collapsed="false">
      <c r="L291" s="38"/>
      <c r="M291" s="404"/>
      <c r="N291" s="38"/>
      <c r="O291" s="404"/>
      <c r="P291" s="38"/>
      <c r="Q291" s="387"/>
      <c r="R291" s="38"/>
      <c r="S291" s="260"/>
      <c r="T291" s="38"/>
      <c r="U291" s="18"/>
      <c r="V291" s="38"/>
      <c r="W291" s="18"/>
      <c r="X291" s="38"/>
      <c r="Y291" s="18"/>
      <c r="Z291" s="38"/>
      <c r="AA291" s="404"/>
      <c r="AB291" s="38"/>
      <c r="AC291" s="18"/>
      <c r="AD291" s="38"/>
      <c r="AE291" s="18"/>
      <c r="AF291" s="38"/>
      <c r="AG291" s="18"/>
      <c r="AH291" s="38"/>
      <c r="AI291" s="404"/>
      <c r="AJ291" s="58"/>
      <c r="AK291" s="18"/>
      <c r="AL291" s="5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82"/>
      <c r="BG291" s="82"/>
      <c r="BH291" s="82"/>
      <c r="BI291" s="82"/>
      <c r="BJ291" s="82"/>
      <c r="BK291" s="82"/>
      <c r="BL291" s="18"/>
      <c r="BM291" s="82"/>
      <c r="BN291" s="82"/>
      <c r="BO291" s="82"/>
      <c r="BP291" s="82"/>
      <c r="BQ291" s="82"/>
      <c r="BR291" s="82"/>
    </row>
    <row r="292" customFormat="false" ht="14.1" hidden="false" customHeight="true" outlineLevel="0" collapsed="false">
      <c r="L292" s="38"/>
      <c r="M292" s="404"/>
      <c r="N292" s="38"/>
      <c r="O292" s="404"/>
      <c r="P292" s="38"/>
      <c r="Q292" s="387"/>
      <c r="R292" s="38"/>
      <c r="S292" s="260"/>
      <c r="T292" s="38"/>
      <c r="U292" s="18"/>
      <c r="V292" s="38"/>
      <c r="W292" s="18"/>
      <c r="X292" s="38"/>
      <c r="Y292" s="18"/>
      <c r="Z292" s="38"/>
      <c r="AA292" s="404"/>
      <c r="AB292" s="38"/>
      <c r="AC292" s="18"/>
      <c r="AD292" s="38"/>
      <c r="AE292" s="18"/>
      <c r="AF292" s="38"/>
      <c r="AG292" s="18"/>
      <c r="AH292" s="38"/>
      <c r="AI292" s="404"/>
      <c r="AJ292" s="58"/>
      <c r="AK292" s="18"/>
      <c r="AL292" s="5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469"/>
      <c r="BG292" s="469"/>
      <c r="BH292" s="469"/>
      <c r="BI292" s="469"/>
      <c r="BJ292" s="474"/>
      <c r="BK292" s="475"/>
      <c r="BL292" s="18"/>
      <c r="BM292" s="469"/>
      <c r="BN292" s="469"/>
      <c r="BO292" s="469"/>
      <c r="BP292" s="469"/>
      <c r="BQ292" s="474"/>
      <c r="BR292" s="475"/>
    </row>
    <row r="293" customFormat="false" ht="14.1" hidden="false" customHeight="true" outlineLevel="0" collapsed="false">
      <c r="L293" s="38"/>
      <c r="M293" s="404"/>
      <c r="N293" s="38"/>
      <c r="O293" s="404"/>
      <c r="P293" s="38"/>
      <c r="Q293" s="387"/>
      <c r="R293" s="38"/>
      <c r="S293" s="260"/>
      <c r="T293" s="38"/>
      <c r="U293" s="18"/>
      <c r="V293" s="38"/>
      <c r="W293" s="18"/>
      <c r="X293" s="38"/>
      <c r="Y293" s="18"/>
      <c r="Z293" s="38"/>
      <c r="AA293" s="404"/>
      <c r="AB293" s="38"/>
      <c r="AC293" s="18"/>
      <c r="AD293" s="38"/>
      <c r="AE293" s="18"/>
      <c r="AF293" s="38"/>
      <c r="AG293" s="18"/>
      <c r="AH293" s="38"/>
      <c r="AI293" s="404"/>
      <c r="AJ293" s="58"/>
      <c r="AK293" s="18"/>
      <c r="AL293" s="5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</row>
    <row r="294" customFormat="false" ht="14.1" hidden="false" customHeight="true" outlineLevel="0" collapsed="false">
      <c r="L294" s="38"/>
      <c r="M294" s="404"/>
      <c r="N294" s="38"/>
      <c r="O294" s="404"/>
      <c r="P294" s="38"/>
      <c r="Q294" s="387"/>
      <c r="R294" s="38"/>
      <c r="S294" s="260"/>
      <c r="T294" s="38"/>
      <c r="U294" s="18"/>
      <c r="V294" s="38"/>
      <c r="W294" s="18"/>
      <c r="X294" s="38"/>
      <c r="Y294" s="18"/>
      <c r="Z294" s="38"/>
      <c r="AA294" s="404"/>
      <c r="AB294" s="38"/>
      <c r="AC294" s="18"/>
      <c r="AD294" s="38"/>
      <c r="AE294" s="18"/>
      <c r="AF294" s="38"/>
      <c r="AG294" s="18"/>
      <c r="AH294" s="38"/>
      <c r="AI294" s="404"/>
      <c r="AJ294" s="58"/>
      <c r="AK294" s="18"/>
      <c r="AL294" s="5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</row>
    <row r="295" customFormat="false" ht="14.1" hidden="false" customHeight="true" outlineLevel="0" collapsed="false">
      <c r="L295" s="38"/>
      <c r="M295" s="404"/>
      <c r="N295" s="38"/>
      <c r="O295" s="404"/>
      <c r="P295" s="38"/>
      <c r="Q295" s="387"/>
      <c r="R295" s="38"/>
      <c r="S295" s="260"/>
      <c r="T295" s="38"/>
      <c r="U295" s="18"/>
      <c r="V295" s="38"/>
      <c r="W295" s="18"/>
      <c r="X295" s="38"/>
      <c r="Y295" s="18"/>
      <c r="Z295" s="38"/>
      <c r="AA295" s="404"/>
      <c r="AB295" s="38"/>
      <c r="AC295" s="18"/>
      <c r="AD295" s="38"/>
      <c r="AE295" s="18"/>
      <c r="AF295" s="38"/>
      <c r="AG295" s="18"/>
      <c r="AH295" s="38"/>
      <c r="AI295" s="404"/>
      <c r="AJ295" s="58"/>
      <c r="AK295" s="18"/>
      <c r="AL295" s="5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</row>
    <row r="296" customFormat="false" ht="14.1" hidden="false" customHeight="true" outlineLevel="0" collapsed="false">
      <c r="C296" s="50"/>
      <c r="D296" s="139"/>
      <c r="E296" s="50"/>
      <c r="G296" s="50"/>
      <c r="I296" s="50"/>
      <c r="K296" s="50"/>
      <c r="L296" s="38"/>
      <c r="M296" s="404"/>
      <c r="N296" s="38"/>
      <c r="O296" s="404"/>
      <c r="P296" s="38"/>
      <c r="Q296" s="387"/>
      <c r="R296" s="38"/>
      <c r="S296" s="260"/>
      <c r="T296" s="38"/>
      <c r="U296" s="18"/>
      <c r="V296" s="38"/>
      <c r="W296" s="18"/>
      <c r="X296" s="38"/>
      <c r="Y296" s="18"/>
      <c r="Z296" s="38"/>
      <c r="AA296" s="404"/>
      <c r="AB296" s="38"/>
      <c r="AC296" s="18"/>
      <c r="AD296" s="38"/>
      <c r="AE296" s="18"/>
      <c r="AF296" s="38"/>
      <c r="AG296" s="18"/>
      <c r="AH296" s="38"/>
      <c r="AI296" s="404"/>
      <c r="AJ296" s="58"/>
      <c r="AK296" s="18"/>
      <c r="AL296" s="5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90"/>
      <c r="BE296" s="90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</row>
    <row r="297" customFormat="false" ht="14.1" hidden="false" customHeight="true" outlineLevel="0" collapsed="false">
      <c r="C297" s="40"/>
      <c r="D297" s="476"/>
      <c r="E297" s="40"/>
      <c r="F297" s="476"/>
      <c r="G297" s="40"/>
      <c r="H297" s="476"/>
      <c r="I297" s="40"/>
      <c r="J297" s="476"/>
      <c r="K297" s="40"/>
      <c r="L297" s="38"/>
      <c r="M297" s="404"/>
      <c r="N297" s="38"/>
      <c r="O297" s="404"/>
      <c r="P297" s="38"/>
      <c r="Q297" s="387"/>
      <c r="R297" s="38"/>
      <c r="S297" s="260"/>
      <c r="T297" s="38"/>
      <c r="U297" s="18"/>
      <c r="V297" s="38"/>
      <c r="W297" s="18"/>
      <c r="X297" s="38"/>
      <c r="Y297" s="18"/>
      <c r="Z297" s="38"/>
      <c r="AA297" s="404"/>
      <c r="AB297" s="38"/>
      <c r="AC297" s="18"/>
      <c r="AD297" s="38"/>
      <c r="AE297" s="18"/>
      <c r="AF297" s="38"/>
      <c r="AG297" s="18"/>
      <c r="AH297" s="38"/>
      <c r="AI297" s="404"/>
      <c r="AJ297" s="58"/>
      <c r="AK297" s="18"/>
      <c r="AL297" s="5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260"/>
      <c r="BD297" s="18"/>
      <c r="BE297" s="18"/>
      <c r="BF297" s="456"/>
      <c r="BG297" s="18"/>
      <c r="BH297" s="18"/>
      <c r="BI297" s="18"/>
      <c r="BJ297" s="18"/>
      <c r="BK297" s="18"/>
      <c r="BL297" s="18"/>
      <c r="BM297" s="456"/>
      <c r="BN297" s="18"/>
      <c r="BO297" s="18"/>
      <c r="BP297" s="18"/>
      <c r="BQ297" s="18"/>
      <c r="BR297" s="18"/>
    </row>
    <row r="298" customFormat="false" ht="14.1" hidden="false" customHeight="true" outlineLevel="0" collapsed="false">
      <c r="C298" s="40"/>
      <c r="D298" s="476"/>
      <c r="E298" s="40"/>
      <c r="F298" s="476"/>
      <c r="G298" s="40"/>
      <c r="H298" s="476"/>
      <c r="I298" s="40"/>
      <c r="J298" s="476"/>
      <c r="K298" s="477"/>
      <c r="L298" s="38"/>
      <c r="M298" s="404"/>
      <c r="N298" s="38"/>
      <c r="O298" s="404"/>
      <c r="P298" s="38"/>
      <c r="Q298" s="387"/>
      <c r="R298" s="38"/>
      <c r="S298" s="260"/>
      <c r="T298" s="38"/>
      <c r="U298" s="18"/>
      <c r="V298" s="38"/>
      <c r="W298" s="18"/>
      <c r="X298" s="38"/>
      <c r="Y298" s="18"/>
      <c r="Z298" s="38"/>
      <c r="AA298" s="404"/>
      <c r="AB298" s="38"/>
      <c r="AC298" s="18"/>
      <c r="AD298" s="38"/>
      <c r="AE298" s="18"/>
      <c r="AF298" s="38"/>
      <c r="AG298" s="18"/>
      <c r="AH298" s="38"/>
      <c r="AI298" s="404"/>
      <c r="AJ298" s="58"/>
      <c r="AK298" s="18"/>
      <c r="AL298" s="5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437"/>
      <c r="BJ298" s="18"/>
      <c r="BK298" s="18"/>
      <c r="BL298" s="18"/>
      <c r="BM298" s="18"/>
      <c r="BN298" s="18"/>
      <c r="BO298" s="18"/>
      <c r="BP298" s="437"/>
      <c r="BQ298" s="18"/>
      <c r="BR298" s="18"/>
    </row>
    <row r="299" customFormat="false" ht="14.1" hidden="false" customHeight="true" outlineLevel="0" collapsed="false">
      <c r="C299" s="50"/>
      <c r="D299" s="139"/>
      <c r="E299" s="50"/>
      <c r="G299" s="50"/>
      <c r="I299" s="50"/>
      <c r="K299" s="50"/>
      <c r="M299" s="50"/>
      <c r="O299" s="50"/>
      <c r="Q299" s="139"/>
      <c r="S299" s="50"/>
      <c r="U299" s="50"/>
      <c r="W299" s="50"/>
      <c r="Y299" s="50"/>
      <c r="AA299" s="50"/>
      <c r="AC299" s="50"/>
      <c r="AE299" s="50"/>
      <c r="AG299" s="50"/>
      <c r="AI299" s="50"/>
      <c r="AJ299" s="139"/>
      <c r="AK299" s="50"/>
      <c r="AL299" s="139"/>
      <c r="AM299" s="50"/>
      <c r="AN299" s="50"/>
      <c r="AO299" s="50"/>
      <c r="AP299" s="50"/>
      <c r="AQ299" s="50"/>
      <c r="AR299" s="50"/>
      <c r="AS299" s="50"/>
      <c r="AT299" s="50"/>
      <c r="AU299" s="50"/>
      <c r="AV299" s="50"/>
      <c r="AW299" s="50"/>
      <c r="AX299" s="50"/>
      <c r="AY299" s="50"/>
      <c r="AZ299" s="50"/>
      <c r="BA299" s="50"/>
      <c r="BB299" s="50"/>
      <c r="BC299" s="18"/>
      <c r="BD299" s="18"/>
      <c r="BE299" s="288"/>
      <c r="BF299" s="18"/>
      <c r="BG299" s="437"/>
      <c r="BH299" s="18"/>
      <c r="BI299" s="437"/>
      <c r="BJ299" s="478"/>
      <c r="BK299" s="18"/>
      <c r="BL299" s="18"/>
      <c r="BM299" s="18"/>
      <c r="BN299" s="15"/>
      <c r="BO299" s="437"/>
      <c r="BP299" s="437"/>
      <c r="BQ299" s="15"/>
      <c r="BR299" s="18"/>
    </row>
    <row r="300" customFormat="false" ht="14.1" hidden="false" customHeight="true" outlineLevel="0" collapsed="false">
      <c r="C300" s="479"/>
      <c r="D300" s="139"/>
      <c r="E300" s="480"/>
      <c r="F300" s="481"/>
      <c r="G300" s="480"/>
      <c r="H300" s="481"/>
      <c r="I300" s="480"/>
      <c r="J300" s="482"/>
      <c r="K300" s="480"/>
      <c r="BC300" s="18"/>
      <c r="BD300" s="437"/>
      <c r="BE300" s="288"/>
      <c r="BF300" s="18"/>
      <c r="BG300" s="260"/>
      <c r="BH300" s="18"/>
      <c r="BI300" s="260"/>
      <c r="BJ300" s="260"/>
      <c r="BK300" s="18"/>
      <c r="BL300" s="18"/>
      <c r="BM300" s="18"/>
      <c r="BN300" s="260"/>
      <c r="BO300" s="288"/>
      <c r="BP300" s="288"/>
      <c r="BQ300" s="288"/>
      <c r="BR300" s="18"/>
    </row>
    <row r="301" customFormat="false" ht="14.1" hidden="false" customHeight="true" outlineLevel="0" collapsed="false">
      <c r="C301" s="50"/>
      <c r="D301" s="139"/>
      <c r="E301" s="50"/>
      <c r="G301" s="50"/>
      <c r="I301" s="50"/>
      <c r="K301" s="50"/>
      <c r="BC301" s="18"/>
      <c r="BD301" s="288"/>
      <c r="BE301" s="288"/>
      <c r="BF301" s="18"/>
      <c r="BG301" s="260"/>
      <c r="BH301" s="18"/>
      <c r="BI301" s="260"/>
      <c r="BJ301" s="260"/>
      <c r="BK301" s="18"/>
      <c r="BL301" s="18"/>
      <c r="BM301" s="18"/>
      <c r="BN301" s="260"/>
      <c r="BO301" s="288"/>
      <c r="BP301" s="288"/>
      <c r="BQ301" s="288"/>
      <c r="BR301" s="18"/>
    </row>
    <row r="302" customFormat="false" ht="14.1" hidden="false" customHeight="true" outlineLevel="0" collapsed="false">
      <c r="C302" s="50"/>
      <c r="D302" s="139"/>
      <c r="E302" s="483"/>
      <c r="F302" s="483"/>
      <c r="G302" s="483"/>
      <c r="H302" s="483"/>
      <c r="I302" s="483"/>
      <c r="J302" s="484"/>
      <c r="K302" s="483"/>
      <c r="BC302" s="18"/>
      <c r="BD302" s="288"/>
      <c r="BE302" s="288"/>
      <c r="BF302" s="18"/>
      <c r="BG302" s="260"/>
      <c r="BH302" s="18"/>
      <c r="BI302" s="260"/>
      <c r="BJ302" s="260"/>
      <c r="BK302" s="18"/>
      <c r="BL302" s="18"/>
      <c r="BM302" s="18"/>
      <c r="BN302" s="260"/>
      <c r="BO302" s="288"/>
      <c r="BP302" s="288"/>
      <c r="BQ302" s="288"/>
      <c r="BR302" s="18"/>
    </row>
    <row r="303" customFormat="false" ht="14.1" hidden="false" customHeight="true" outlineLevel="0" collapsed="false">
      <c r="C303" s="50"/>
      <c r="D303" s="139"/>
      <c r="E303" s="483"/>
      <c r="F303" s="483"/>
      <c r="G303" s="483"/>
      <c r="H303" s="483"/>
      <c r="I303" s="483"/>
      <c r="J303" s="484"/>
      <c r="K303" s="483"/>
      <c r="BC303" s="18"/>
      <c r="BD303" s="288"/>
      <c r="BE303" s="288"/>
      <c r="BF303" s="18"/>
      <c r="BG303" s="260"/>
      <c r="BH303" s="18"/>
      <c r="BI303" s="260"/>
      <c r="BJ303" s="260"/>
      <c r="BK303" s="18"/>
      <c r="BL303" s="18"/>
      <c r="BM303" s="18"/>
      <c r="BN303" s="260"/>
      <c r="BO303" s="288"/>
      <c r="BP303" s="288"/>
      <c r="BQ303" s="288"/>
      <c r="BR303" s="18"/>
    </row>
    <row r="304" customFormat="false" ht="14.1" hidden="false" customHeight="true" outlineLevel="0" collapsed="false">
      <c r="C304" s="50"/>
      <c r="D304" s="139"/>
      <c r="E304" s="483"/>
      <c r="F304" s="483"/>
      <c r="G304" s="483"/>
      <c r="H304" s="483"/>
      <c r="I304" s="483"/>
      <c r="J304" s="484"/>
      <c r="K304" s="480"/>
      <c r="BC304" s="18"/>
      <c r="BD304" s="288"/>
      <c r="BE304" s="288"/>
      <c r="BF304" s="18"/>
      <c r="BG304" s="260"/>
      <c r="BH304" s="18"/>
      <c r="BI304" s="260"/>
      <c r="BJ304" s="260"/>
      <c r="BK304" s="18"/>
      <c r="BL304" s="18"/>
      <c r="BM304" s="18"/>
      <c r="BN304" s="260"/>
      <c r="BO304" s="288"/>
      <c r="BP304" s="288"/>
      <c r="BQ304" s="288"/>
      <c r="BR304" s="18"/>
    </row>
    <row r="305" customFormat="false" ht="14.1" hidden="false" customHeight="true" outlineLevel="0" collapsed="false">
      <c r="C305" s="50"/>
      <c r="D305" s="139"/>
      <c r="E305" s="483"/>
      <c r="F305" s="483"/>
      <c r="G305" s="483"/>
      <c r="H305" s="483"/>
      <c r="I305" s="483"/>
      <c r="J305" s="484"/>
      <c r="K305" s="483"/>
      <c r="BC305" s="18"/>
      <c r="BD305" s="288"/>
      <c r="BE305" s="288"/>
      <c r="BF305" s="18"/>
      <c r="BG305" s="260"/>
      <c r="BH305" s="18"/>
      <c r="BI305" s="260"/>
      <c r="BJ305" s="260"/>
      <c r="BK305" s="18"/>
      <c r="BL305" s="18"/>
      <c r="BM305" s="18"/>
      <c r="BN305" s="260"/>
      <c r="BO305" s="288"/>
      <c r="BP305" s="288"/>
      <c r="BQ305" s="288"/>
      <c r="BR305" s="18"/>
    </row>
    <row r="306" customFormat="false" ht="14.1" hidden="false" customHeight="true" outlineLevel="0" collapsed="false">
      <c r="C306" s="50"/>
      <c r="D306" s="139"/>
      <c r="E306" s="483"/>
      <c r="F306" s="483"/>
      <c r="G306" s="483"/>
      <c r="H306" s="483"/>
      <c r="I306" s="483"/>
      <c r="J306" s="484"/>
      <c r="K306" s="483"/>
      <c r="BC306" s="18"/>
      <c r="BD306" s="288"/>
      <c r="BE306" s="288"/>
      <c r="BF306" s="18"/>
      <c r="BG306" s="485"/>
      <c r="BH306" s="18"/>
      <c r="BI306" s="485"/>
      <c r="BJ306" s="260"/>
      <c r="BK306" s="18"/>
      <c r="BL306" s="18"/>
      <c r="BM306" s="18"/>
      <c r="BN306" s="485"/>
      <c r="BO306" s="288"/>
      <c r="BP306" s="288"/>
      <c r="BQ306" s="288"/>
      <c r="BR306" s="18"/>
    </row>
    <row r="307" customFormat="false" ht="14.1" hidden="false" customHeight="true" outlineLevel="0" collapsed="false">
      <c r="C307" s="50"/>
      <c r="D307" s="139"/>
      <c r="E307" s="483"/>
      <c r="F307" s="483"/>
      <c r="G307" s="483"/>
      <c r="H307" s="483"/>
      <c r="I307" s="483"/>
      <c r="J307" s="484"/>
      <c r="K307" s="483"/>
      <c r="M307" s="50"/>
      <c r="O307" s="50"/>
      <c r="Q307" s="139"/>
      <c r="S307" s="50"/>
      <c r="AA307" s="0"/>
      <c r="AB307" s="0"/>
      <c r="AC307" s="0"/>
      <c r="AD307" s="0"/>
      <c r="AE307" s="0"/>
      <c r="AF307" s="0"/>
      <c r="AG307" s="0"/>
      <c r="AH307" s="0"/>
      <c r="AI307" s="0"/>
      <c r="AJ307" s="0"/>
      <c r="AK307" s="0"/>
      <c r="BC307" s="18"/>
      <c r="BD307" s="288"/>
      <c r="BE307" s="288"/>
      <c r="BF307" s="58"/>
      <c r="BG307" s="485"/>
      <c r="BH307" s="18"/>
      <c r="BI307" s="485"/>
      <c r="BJ307" s="260"/>
      <c r="BK307" s="18"/>
      <c r="BL307" s="18"/>
      <c r="BM307" s="58"/>
      <c r="BN307" s="485"/>
      <c r="BO307" s="288"/>
      <c r="BP307" s="288"/>
      <c r="BQ307" s="288"/>
      <c r="BR307" s="18"/>
    </row>
    <row r="308" customFormat="false" ht="14.1" hidden="false" customHeight="true" outlineLevel="0" collapsed="false">
      <c r="C308" s="50"/>
      <c r="D308" s="139"/>
      <c r="E308" s="483"/>
      <c r="F308" s="483"/>
      <c r="G308" s="483"/>
      <c r="H308" s="483"/>
      <c r="I308" s="483"/>
      <c r="J308" s="484"/>
      <c r="K308" s="483"/>
      <c r="L308" s="476"/>
      <c r="M308" s="40"/>
      <c r="N308" s="476"/>
      <c r="O308" s="40"/>
      <c r="P308" s="476"/>
      <c r="Q308" s="40"/>
      <c r="R308" s="476"/>
      <c r="S308" s="40"/>
      <c r="V308" s="476"/>
      <c r="AA308" s="0"/>
      <c r="AB308" s="0"/>
      <c r="AC308" s="0"/>
      <c r="AD308" s="0"/>
      <c r="AE308" s="0"/>
      <c r="AF308" s="0"/>
      <c r="AG308" s="0"/>
      <c r="AH308" s="0"/>
      <c r="AI308" s="0"/>
      <c r="AJ308" s="0"/>
      <c r="AK308" s="0"/>
      <c r="BC308" s="18"/>
      <c r="BD308" s="288"/>
      <c r="BE308" s="288"/>
      <c r="BF308" s="18"/>
      <c r="BG308" s="485"/>
      <c r="BH308" s="18"/>
      <c r="BI308" s="485"/>
      <c r="BJ308" s="260"/>
      <c r="BK308" s="18"/>
      <c r="BL308" s="18"/>
      <c r="BM308" s="18"/>
      <c r="BN308" s="485"/>
      <c r="BO308" s="288"/>
      <c r="BP308" s="288"/>
      <c r="BQ308" s="288"/>
      <c r="BR308" s="18"/>
    </row>
    <row r="309" customFormat="false" ht="14.1" hidden="false" customHeight="true" outlineLevel="0" collapsed="false">
      <c r="C309" s="50"/>
      <c r="D309" s="139"/>
      <c r="E309" s="483"/>
      <c r="F309" s="483"/>
      <c r="G309" s="483"/>
      <c r="H309" s="483"/>
      <c r="I309" s="483"/>
      <c r="J309" s="484"/>
      <c r="K309" s="483"/>
      <c r="L309" s="476"/>
      <c r="M309" s="40"/>
      <c r="N309" s="476"/>
      <c r="O309" s="40"/>
      <c r="P309" s="476"/>
      <c r="Q309" s="40"/>
      <c r="R309" s="476"/>
      <c r="S309" s="40"/>
      <c r="V309" s="476"/>
      <c r="BC309" s="18"/>
      <c r="BD309" s="288"/>
      <c r="BE309" s="288"/>
      <c r="BF309" s="58"/>
      <c r="BG309" s="485"/>
      <c r="BH309" s="18"/>
      <c r="BI309" s="485"/>
      <c r="BJ309" s="260"/>
      <c r="BK309" s="18"/>
      <c r="BL309" s="18"/>
      <c r="BM309" s="58"/>
      <c r="BN309" s="485"/>
      <c r="BO309" s="288"/>
      <c r="BP309" s="288"/>
      <c r="BQ309" s="288"/>
      <c r="BR309" s="18"/>
    </row>
    <row r="310" customFormat="false" ht="14.1" hidden="false" customHeight="true" outlineLevel="0" collapsed="false">
      <c r="C310" s="50"/>
      <c r="D310" s="139"/>
      <c r="E310" s="483"/>
      <c r="F310" s="483"/>
      <c r="G310" s="483"/>
      <c r="H310" s="483"/>
      <c r="I310" s="483"/>
      <c r="J310" s="484"/>
      <c r="K310" s="483"/>
      <c r="M310" s="50"/>
      <c r="O310" s="480"/>
      <c r="Q310" s="50"/>
      <c r="S310" s="50"/>
      <c r="BC310" s="18"/>
      <c r="BD310" s="288"/>
      <c r="BE310" s="288"/>
      <c r="BF310" s="18"/>
      <c r="BG310" s="485"/>
      <c r="BH310" s="18"/>
      <c r="BI310" s="485"/>
      <c r="BJ310" s="260"/>
      <c r="BK310" s="18"/>
      <c r="BL310" s="18"/>
      <c r="BM310" s="18"/>
      <c r="BN310" s="485"/>
      <c r="BO310" s="288"/>
      <c r="BP310" s="288"/>
      <c r="BQ310" s="288"/>
      <c r="BR310" s="18"/>
    </row>
    <row r="311" customFormat="false" ht="14.1" hidden="false" customHeight="true" outlineLevel="0" collapsed="false">
      <c r="C311" s="50"/>
      <c r="D311" s="139"/>
      <c r="E311" s="50"/>
      <c r="G311" s="50"/>
      <c r="I311" s="50"/>
      <c r="K311" s="50"/>
      <c r="L311" s="482"/>
      <c r="M311" s="480"/>
      <c r="N311" s="482"/>
      <c r="O311" s="480"/>
      <c r="P311" s="482"/>
      <c r="Q311" s="480"/>
      <c r="R311" s="482"/>
      <c r="S311" s="480"/>
      <c r="V311" s="482"/>
      <c r="BC311" s="18"/>
      <c r="BD311" s="288"/>
      <c r="BE311" s="288"/>
      <c r="BF311" s="58"/>
      <c r="BG311" s="485"/>
      <c r="BH311" s="18"/>
      <c r="BI311" s="485"/>
      <c r="BJ311" s="260"/>
      <c r="BK311" s="18"/>
      <c r="BL311" s="18"/>
      <c r="BM311" s="18"/>
      <c r="BN311" s="485"/>
      <c r="BO311" s="288"/>
      <c r="BP311" s="288"/>
      <c r="BQ311" s="288"/>
      <c r="BR311" s="18"/>
    </row>
    <row r="312" customFormat="false" ht="14.1" hidden="false" customHeight="true" outlineLevel="0" collapsed="false">
      <c r="C312" s="50"/>
      <c r="D312" s="139"/>
      <c r="E312" s="50"/>
      <c r="G312" s="50"/>
      <c r="I312" s="50"/>
      <c r="K312" s="50"/>
      <c r="M312" s="50"/>
      <c r="O312" s="50"/>
      <c r="Q312" s="50"/>
      <c r="S312" s="50"/>
      <c r="BC312" s="18"/>
      <c r="BD312" s="288"/>
      <c r="BE312" s="288"/>
      <c r="BF312" s="18"/>
      <c r="BG312" s="485"/>
      <c r="BH312" s="18"/>
      <c r="BI312" s="485"/>
      <c r="BJ312" s="260"/>
      <c r="BK312" s="18"/>
      <c r="BL312" s="18"/>
      <c r="BM312" s="58"/>
      <c r="BN312" s="485"/>
      <c r="BO312" s="288"/>
      <c r="BP312" s="288"/>
      <c r="BQ312" s="288"/>
      <c r="BR312" s="18"/>
    </row>
    <row r="313" customFormat="false" ht="14.1" hidden="false" customHeight="true" outlineLevel="0" collapsed="false">
      <c r="C313" s="50"/>
      <c r="D313" s="139"/>
      <c r="E313" s="483"/>
      <c r="G313" s="483"/>
      <c r="I313" s="483"/>
      <c r="K313" s="483"/>
      <c r="L313" s="484"/>
      <c r="M313" s="483"/>
      <c r="N313" s="484"/>
      <c r="O313" s="483"/>
      <c r="P313" s="484"/>
      <c r="Q313" s="483"/>
      <c r="R313" s="484"/>
      <c r="S313" s="486"/>
      <c r="V313" s="484"/>
      <c r="BC313" s="18"/>
      <c r="BD313" s="288"/>
      <c r="BE313" s="288"/>
      <c r="BF313" s="58"/>
      <c r="BG313" s="485"/>
      <c r="BH313" s="18"/>
      <c r="BI313" s="485"/>
      <c r="BJ313" s="260"/>
      <c r="BK313" s="18"/>
      <c r="BL313" s="18"/>
      <c r="BM313" s="18"/>
      <c r="BN313" s="485"/>
      <c r="BO313" s="288"/>
      <c r="BP313" s="288"/>
      <c r="BQ313" s="288"/>
      <c r="BR313" s="18"/>
    </row>
    <row r="314" customFormat="false" ht="14.1" hidden="false" customHeight="true" outlineLevel="0" collapsed="false">
      <c r="L314" s="484"/>
      <c r="M314" s="483"/>
      <c r="N314" s="484"/>
      <c r="O314" s="483"/>
      <c r="P314" s="484"/>
      <c r="Q314" s="483"/>
      <c r="R314" s="484"/>
      <c r="S314" s="486"/>
      <c r="V314" s="484"/>
      <c r="BC314" s="18"/>
      <c r="BD314" s="288"/>
      <c r="BE314" s="288"/>
      <c r="BF314" s="58"/>
      <c r="BG314" s="485"/>
      <c r="BH314" s="18"/>
      <c r="BI314" s="485"/>
      <c r="BJ314" s="260"/>
      <c r="BK314" s="18"/>
      <c r="BL314" s="18"/>
      <c r="BM314" s="58"/>
      <c r="BN314" s="485"/>
      <c r="BO314" s="288"/>
      <c r="BP314" s="288"/>
      <c r="BQ314" s="288"/>
      <c r="BR314" s="18"/>
    </row>
    <row r="315" customFormat="false" ht="14.1" hidden="false" customHeight="true" outlineLevel="0" collapsed="false">
      <c r="L315" s="484"/>
      <c r="M315" s="483"/>
      <c r="N315" s="484"/>
      <c r="O315" s="483"/>
      <c r="P315" s="484"/>
      <c r="Q315" s="483"/>
      <c r="R315" s="484"/>
      <c r="S315" s="486"/>
      <c r="V315" s="484"/>
      <c r="BC315" s="18"/>
      <c r="BD315" s="288"/>
      <c r="BE315" s="288"/>
      <c r="BF315" s="58"/>
      <c r="BG315" s="485"/>
      <c r="BH315" s="18"/>
      <c r="BI315" s="485"/>
      <c r="BJ315" s="260"/>
      <c r="BK315" s="18"/>
      <c r="BL315" s="18"/>
      <c r="BM315" s="18"/>
      <c r="BN315" s="485"/>
      <c r="BO315" s="288"/>
      <c r="BP315" s="288"/>
      <c r="BQ315" s="288"/>
      <c r="BR315" s="18"/>
    </row>
    <row r="316" customFormat="false" ht="14.1" hidden="false" customHeight="true" outlineLevel="0" collapsed="false">
      <c r="L316" s="484"/>
      <c r="M316" s="483"/>
      <c r="N316" s="484"/>
      <c r="O316" s="483"/>
      <c r="P316" s="484"/>
      <c r="Q316" s="483"/>
      <c r="R316" s="484"/>
      <c r="S316" s="486"/>
      <c r="V316" s="484"/>
      <c r="BC316" s="18"/>
      <c r="BD316" s="288"/>
      <c r="BE316" s="288"/>
      <c r="BF316" s="58"/>
      <c r="BG316" s="485"/>
      <c r="BH316" s="18"/>
      <c r="BI316" s="485"/>
      <c r="BJ316" s="260"/>
      <c r="BK316" s="18"/>
      <c r="BL316" s="18"/>
      <c r="BM316" s="58"/>
      <c r="BN316" s="485"/>
      <c r="BO316" s="288"/>
      <c r="BP316" s="288"/>
      <c r="BQ316" s="288"/>
      <c r="BR316" s="18"/>
    </row>
    <row r="317" customFormat="false" ht="14.1" hidden="false" customHeight="true" outlineLevel="0" collapsed="false">
      <c r="L317" s="484"/>
      <c r="M317" s="483"/>
      <c r="N317" s="484"/>
      <c r="O317" s="483"/>
      <c r="P317" s="484"/>
      <c r="Q317" s="483"/>
      <c r="R317" s="484"/>
      <c r="S317" s="486"/>
      <c r="V317" s="484"/>
      <c r="BC317" s="18"/>
      <c r="BD317" s="288"/>
      <c r="BE317" s="288"/>
      <c r="BF317" s="58"/>
      <c r="BG317" s="485"/>
      <c r="BH317" s="18"/>
      <c r="BI317" s="485"/>
      <c r="BJ317" s="260"/>
      <c r="BK317" s="18"/>
      <c r="BL317" s="18"/>
      <c r="BM317" s="58"/>
      <c r="BN317" s="485"/>
      <c r="BO317" s="288"/>
      <c r="BP317" s="288"/>
      <c r="BQ317" s="288"/>
      <c r="BR317" s="18"/>
    </row>
    <row r="318" customFormat="false" ht="14.1" hidden="false" customHeight="true" outlineLevel="0" collapsed="false">
      <c r="L318" s="484"/>
      <c r="M318" s="483"/>
      <c r="N318" s="484"/>
      <c r="O318" s="483"/>
      <c r="P318" s="484"/>
      <c r="Q318" s="483"/>
      <c r="R318" s="484"/>
      <c r="S318" s="486"/>
      <c r="V318" s="484"/>
      <c r="BC318" s="18"/>
      <c r="BD318" s="288"/>
      <c r="BE318" s="288"/>
      <c r="BF318" s="58"/>
      <c r="BG318" s="485"/>
      <c r="BH318" s="18"/>
      <c r="BI318" s="485"/>
      <c r="BJ318" s="260"/>
      <c r="BK318" s="18"/>
      <c r="BL318" s="18"/>
      <c r="BM318" s="58"/>
      <c r="BN318" s="485"/>
      <c r="BO318" s="288"/>
      <c r="BP318" s="288"/>
      <c r="BQ318" s="288"/>
      <c r="BR318" s="18"/>
    </row>
    <row r="319" customFormat="false" ht="14.1" hidden="false" customHeight="true" outlineLevel="0" collapsed="false">
      <c r="L319" s="484"/>
      <c r="M319" s="483"/>
      <c r="N319" s="484"/>
      <c r="O319" s="483"/>
      <c r="P319" s="484"/>
      <c r="Q319" s="483"/>
      <c r="R319" s="484"/>
      <c r="S319" s="486"/>
      <c r="V319" s="484"/>
      <c r="BC319" s="18"/>
      <c r="BD319" s="288"/>
      <c r="BE319" s="288"/>
      <c r="BF319" s="58"/>
      <c r="BG319" s="485"/>
      <c r="BH319" s="18"/>
      <c r="BI319" s="485"/>
      <c r="BJ319" s="260"/>
      <c r="BK319" s="18"/>
      <c r="BL319" s="18"/>
      <c r="BM319" s="58"/>
      <c r="BN319" s="485"/>
      <c r="BO319" s="288"/>
      <c r="BP319" s="288"/>
      <c r="BQ319" s="288"/>
      <c r="BR319" s="18"/>
    </row>
    <row r="320" customFormat="false" ht="14.1" hidden="false" customHeight="true" outlineLevel="0" collapsed="false">
      <c r="L320" s="484"/>
      <c r="M320" s="483"/>
      <c r="N320" s="484"/>
      <c r="O320" s="483"/>
      <c r="P320" s="484"/>
      <c r="Q320" s="483"/>
      <c r="R320" s="484"/>
      <c r="S320" s="486"/>
      <c r="V320" s="484"/>
      <c r="BC320" s="18"/>
      <c r="BD320" s="288"/>
      <c r="BE320" s="288"/>
      <c r="BF320" s="487"/>
      <c r="BG320" s="485"/>
      <c r="BH320" s="18"/>
      <c r="BI320" s="485"/>
      <c r="BJ320" s="485"/>
      <c r="BK320" s="18"/>
      <c r="BL320" s="18"/>
      <c r="BM320" s="58"/>
      <c r="BN320" s="485"/>
      <c r="BO320" s="288"/>
      <c r="BP320" s="288"/>
      <c r="BQ320" s="288"/>
      <c r="BR320" s="18"/>
    </row>
    <row r="321" customFormat="false" ht="14.1" hidden="false" customHeight="true" outlineLevel="0" collapsed="false">
      <c r="L321" s="484"/>
      <c r="M321" s="483"/>
      <c r="N321" s="484"/>
      <c r="O321" s="483"/>
      <c r="P321" s="484"/>
      <c r="Q321" s="483"/>
      <c r="R321" s="484"/>
      <c r="S321" s="486"/>
      <c r="V321" s="484"/>
      <c r="BC321" s="18"/>
      <c r="BD321" s="288"/>
      <c r="BE321" s="288"/>
      <c r="BF321" s="487"/>
      <c r="BG321" s="485"/>
      <c r="BH321" s="18"/>
      <c r="BI321" s="485"/>
      <c r="BJ321" s="485"/>
      <c r="BK321" s="18"/>
      <c r="BL321" s="18"/>
      <c r="BM321" s="58"/>
      <c r="BN321" s="485"/>
      <c r="BO321" s="288"/>
      <c r="BP321" s="288"/>
      <c r="BQ321" s="288"/>
      <c r="BR321" s="18"/>
    </row>
    <row r="322" customFormat="false" ht="14.1" hidden="false" customHeight="true" outlineLevel="0" collapsed="false">
      <c r="M322" s="50"/>
      <c r="O322" s="50"/>
      <c r="Q322" s="50"/>
      <c r="S322" s="50"/>
      <c r="BC322" s="18"/>
      <c r="BD322" s="488"/>
      <c r="BE322" s="488"/>
      <c r="BF322" s="58"/>
      <c r="BG322" s="485"/>
      <c r="BH322" s="18"/>
      <c r="BI322" s="485"/>
      <c r="BJ322" s="18"/>
      <c r="BK322" s="18"/>
      <c r="BL322" s="18"/>
      <c r="BM322" s="487"/>
      <c r="BN322" s="485"/>
      <c r="BO322" s="437"/>
      <c r="BP322" s="485"/>
      <c r="BQ322" s="485"/>
      <c r="BR322" s="18"/>
    </row>
    <row r="323" customFormat="false" ht="14.1" hidden="false" customHeight="true" outlineLevel="0" collapsed="false">
      <c r="M323" s="50"/>
      <c r="O323" s="50"/>
      <c r="Q323" s="50"/>
      <c r="S323" s="50"/>
      <c r="BC323" s="18"/>
      <c r="BD323" s="260"/>
      <c r="BE323" s="288"/>
      <c r="BF323" s="58"/>
      <c r="BG323" s="485"/>
      <c r="BH323" s="18"/>
      <c r="BI323" s="485"/>
      <c r="BJ323" s="18"/>
      <c r="BK323" s="18"/>
      <c r="BL323" s="18"/>
      <c r="BM323" s="487"/>
      <c r="BN323" s="485"/>
      <c r="BO323" s="437"/>
      <c r="BP323" s="485"/>
      <c r="BQ323" s="485"/>
      <c r="BR323" s="18"/>
    </row>
    <row r="324" customFormat="false" ht="14.1" hidden="false" customHeight="true" outlineLevel="0" collapsed="false">
      <c r="M324" s="483"/>
      <c r="O324" s="483"/>
      <c r="Q324" s="483"/>
      <c r="S324" s="50"/>
      <c r="BC324" s="18"/>
      <c r="BD324" s="260"/>
      <c r="BE324" s="288"/>
      <c r="BF324" s="58"/>
      <c r="BG324" s="485"/>
      <c r="BH324" s="18"/>
      <c r="BI324" s="485"/>
      <c r="BJ324" s="18"/>
      <c r="BK324" s="18"/>
      <c r="BL324" s="18"/>
      <c r="BM324" s="18"/>
      <c r="BN324" s="18"/>
      <c r="BO324" s="18"/>
      <c r="BP324" s="18"/>
      <c r="BQ324" s="18"/>
      <c r="BR324" s="18"/>
    </row>
    <row r="325" customFormat="false" ht="14.1" hidden="false" customHeight="true" outlineLevel="0" collapsed="false">
      <c r="BC325" s="18"/>
      <c r="BD325" s="260"/>
      <c r="BE325" s="288"/>
      <c r="BF325" s="58"/>
      <c r="BG325" s="485"/>
      <c r="BH325" s="18"/>
      <c r="BI325" s="485"/>
      <c r="BJ325" s="18"/>
      <c r="BK325" s="18"/>
      <c r="BL325" s="18"/>
      <c r="BM325" s="18"/>
      <c r="BN325" s="18"/>
      <c r="BO325" s="18"/>
      <c r="BP325" s="18"/>
      <c r="BQ325" s="18"/>
      <c r="BR325" s="18"/>
    </row>
    <row r="326" customFormat="false" ht="14.1" hidden="false" customHeight="true" outlineLevel="0" collapsed="false">
      <c r="BC326" s="18"/>
      <c r="BD326" s="260"/>
      <c r="BE326" s="288"/>
      <c r="BF326" s="58"/>
      <c r="BG326" s="485"/>
      <c r="BH326" s="18"/>
      <c r="BI326" s="485"/>
      <c r="BJ326" s="18"/>
      <c r="BK326" s="18"/>
      <c r="BL326" s="18"/>
      <c r="BM326" s="18"/>
      <c r="BN326" s="18"/>
      <c r="BO326" s="18"/>
      <c r="BP326" s="18"/>
      <c r="BQ326" s="18"/>
      <c r="BR326" s="18"/>
    </row>
    <row r="327" customFormat="false" ht="14.1" hidden="false" customHeight="true" outlineLevel="0" collapsed="false">
      <c r="BC327" s="18"/>
      <c r="BD327" s="260"/>
      <c r="BE327" s="18"/>
      <c r="BF327" s="58"/>
      <c r="BG327" s="3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</row>
    <row r="328" customFormat="false" ht="14.1" hidden="false" customHeight="true" outlineLevel="0" collapsed="false">
      <c r="BC328" s="18"/>
      <c r="BD328" s="260"/>
      <c r="BE328" s="18"/>
      <c r="BF328" s="58"/>
      <c r="BG328" s="3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</row>
    <row r="329" customFormat="false" ht="14.1" hidden="false" customHeight="true" outlineLevel="0" collapsed="false">
      <c r="BC329" s="18"/>
      <c r="BD329" s="260"/>
      <c r="BE329" s="18"/>
      <c r="BF329" s="58"/>
      <c r="BG329" s="3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</row>
    <row r="330" customFormat="false" ht="14.1" hidden="false" customHeight="true" outlineLevel="0" collapsed="false">
      <c r="BC330" s="18"/>
      <c r="BD330" s="260"/>
      <c r="BE330" s="18"/>
      <c r="BF330" s="58"/>
      <c r="BG330" s="3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</row>
    <row r="331" customFormat="false" ht="14.1" hidden="false" customHeight="true" outlineLevel="0" collapsed="false">
      <c r="BC331" s="18"/>
      <c r="BD331" s="260"/>
      <c r="BE331" s="18"/>
      <c r="BF331" s="18"/>
      <c r="BG331" s="437"/>
      <c r="BH331" s="18"/>
      <c r="BI331" s="437"/>
      <c r="BJ331" s="18"/>
      <c r="BK331" s="18"/>
      <c r="BL331" s="18"/>
      <c r="BM331" s="18"/>
      <c r="BN331" s="260"/>
      <c r="BO331" s="18"/>
      <c r="BP331" s="18"/>
      <c r="BQ331" s="18"/>
      <c r="BR331" s="18"/>
    </row>
    <row r="332" customFormat="false" ht="14.1" hidden="false" customHeight="true" outlineLevel="0" collapsed="false">
      <c r="BC332" s="18"/>
      <c r="BD332" s="260"/>
      <c r="BE332" s="18"/>
      <c r="BF332" s="58"/>
      <c r="BG332" s="485"/>
      <c r="BH332" s="18"/>
      <c r="BI332" s="485"/>
      <c r="BJ332" s="288"/>
      <c r="BK332" s="18"/>
      <c r="BL332" s="18"/>
      <c r="BM332" s="18"/>
      <c r="BN332" s="18"/>
      <c r="BO332" s="18"/>
      <c r="BP332" s="18"/>
      <c r="BQ332" s="18"/>
      <c r="BR332" s="18"/>
    </row>
    <row r="333" customFormat="false" ht="14.1" hidden="false" customHeight="true" outlineLevel="0" collapsed="false">
      <c r="BC333" s="18"/>
      <c r="BD333" s="260"/>
      <c r="BE333" s="18"/>
      <c r="BF333" s="58"/>
      <c r="BG333" s="485"/>
      <c r="BH333" s="18"/>
      <c r="BI333" s="485"/>
      <c r="BJ333" s="288"/>
      <c r="BK333" s="18"/>
      <c r="BL333" s="18"/>
      <c r="BM333" s="18"/>
      <c r="BN333" s="18"/>
      <c r="BO333" s="18"/>
      <c r="BP333" s="18"/>
      <c r="BQ333" s="18"/>
      <c r="BR333" s="18"/>
    </row>
    <row r="334" customFormat="false" ht="14.1" hidden="false" customHeight="true" outlineLevel="0" collapsed="false">
      <c r="BC334" s="18"/>
      <c r="BD334" s="260"/>
      <c r="BE334" s="260"/>
      <c r="BF334" s="58"/>
      <c r="BG334" s="485"/>
      <c r="BH334" s="18"/>
      <c r="BI334" s="485"/>
      <c r="BJ334" s="288"/>
      <c r="BK334" s="18"/>
      <c r="BL334" s="18"/>
      <c r="BM334" s="18"/>
      <c r="BN334" s="18"/>
      <c r="BO334" s="18"/>
      <c r="BP334" s="18"/>
      <c r="BQ334" s="18"/>
      <c r="BR334" s="18"/>
    </row>
    <row r="335" customFormat="false" ht="14.1" hidden="false" customHeight="true" outlineLevel="0" collapsed="false">
      <c r="BC335" s="18"/>
      <c r="BD335" s="260"/>
      <c r="BE335" s="18"/>
      <c r="BF335" s="58"/>
      <c r="BG335" s="485"/>
      <c r="BH335" s="18"/>
      <c r="BI335" s="485"/>
      <c r="BJ335" s="489"/>
      <c r="BK335" s="18"/>
      <c r="BL335" s="18"/>
      <c r="BM335" s="18"/>
      <c r="BN335" s="18"/>
      <c r="BO335" s="18"/>
      <c r="BP335" s="18"/>
      <c r="BQ335" s="18"/>
      <c r="BR335" s="18"/>
    </row>
    <row r="336" customFormat="false" ht="14.1" hidden="false" customHeight="true" outlineLevel="0" collapsed="false">
      <c r="BC336" s="18"/>
      <c r="BD336" s="260"/>
      <c r="BE336" s="18"/>
      <c r="BF336" s="58"/>
      <c r="BG336" s="260"/>
      <c r="BH336" s="18"/>
      <c r="BI336" s="260"/>
      <c r="BJ336" s="288"/>
      <c r="BK336" s="18"/>
      <c r="BL336" s="18"/>
      <c r="BM336" s="18"/>
      <c r="BN336" s="18"/>
      <c r="BO336" s="18"/>
      <c r="BP336" s="18"/>
      <c r="BQ336" s="18"/>
      <c r="BR336" s="18"/>
    </row>
    <row r="337" customFormat="false" ht="14.1" hidden="false" customHeight="true" outlineLevel="0" collapsed="false">
      <c r="BC337" s="18"/>
      <c r="BD337" s="260"/>
      <c r="BE337" s="18"/>
      <c r="BF337" s="58"/>
      <c r="BG337" s="3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</row>
    <row r="338" customFormat="false" ht="14.1" hidden="false" customHeight="true" outlineLevel="0" collapsed="false">
      <c r="BC338" s="18"/>
      <c r="BD338" s="260"/>
      <c r="BE338" s="18"/>
      <c r="BF338" s="58"/>
      <c r="BG338" s="3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</row>
    <row r="339" customFormat="false" ht="14.1" hidden="false" customHeight="true" outlineLevel="0" collapsed="false">
      <c r="BC339" s="18"/>
      <c r="BD339" s="260"/>
      <c r="BE339" s="18"/>
      <c r="BF339" s="58"/>
      <c r="BG339" s="3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</row>
    <row r="340" customFormat="false" ht="14.1" hidden="false" customHeight="true" outlineLevel="0" collapsed="false">
      <c r="BC340" s="18"/>
      <c r="BD340" s="260"/>
      <c r="BE340" s="18"/>
      <c r="BF340" s="456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</row>
    <row r="341" customFormat="false" ht="14.1" hidden="false" customHeight="true" outlineLevel="0" collapsed="false">
      <c r="BC341" s="18"/>
      <c r="BD341" s="260"/>
      <c r="BE341" s="18"/>
      <c r="BF341" s="18"/>
      <c r="BG341" s="18"/>
      <c r="BH341" s="18"/>
      <c r="BI341" s="437"/>
      <c r="BJ341" s="18"/>
      <c r="BK341" s="18"/>
      <c r="BL341" s="18"/>
      <c r="BM341" s="18"/>
      <c r="BN341" s="18"/>
      <c r="BO341" s="18"/>
      <c r="BP341" s="18"/>
      <c r="BQ341" s="18"/>
      <c r="BR341" s="18"/>
    </row>
    <row r="342" customFormat="false" ht="14.1" hidden="false" customHeight="true" outlineLevel="0" collapsed="false">
      <c r="BC342" s="18"/>
      <c r="BD342" s="260"/>
      <c r="BE342" s="18"/>
      <c r="BF342" s="18"/>
      <c r="BG342" s="437"/>
      <c r="BH342" s="18"/>
      <c r="BI342" s="437"/>
      <c r="BJ342" s="478"/>
      <c r="BK342" s="18"/>
      <c r="BL342" s="18"/>
      <c r="BM342" s="18"/>
      <c r="BN342" s="18"/>
      <c r="BO342" s="18"/>
      <c r="BP342" s="18"/>
      <c r="BQ342" s="18"/>
      <c r="BR342" s="18"/>
    </row>
    <row r="343" customFormat="false" ht="14.1" hidden="false" customHeight="true" outlineLevel="0" collapsed="false">
      <c r="BC343" s="18"/>
      <c r="BD343" s="260"/>
      <c r="BE343" s="18"/>
      <c r="BF343" s="18"/>
      <c r="BG343" s="490"/>
      <c r="BH343" s="18"/>
      <c r="BI343" s="260"/>
      <c r="BJ343" s="260"/>
      <c r="BK343" s="18"/>
      <c r="BL343" s="18"/>
      <c r="BM343" s="18"/>
      <c r="BN343" s="18"/>
      <c r="BO343" s="18"/>
      <c r="BP343" s="18"/>
      <c r="BQ343" s="18"/>
      <c r="BR343" s="18"/>
    </row>
    <row r="344" customFormat="false" ht="14.1" hidden="false" customHeight="true" outlineLevel="0" collapsed="false">
      <c r="BC344" s="18"/>
      <c r="BD344" s="260"/>
      <c r="BE344" s="18"/>
      <c r="BF344" s="18"/>
      <c r="BG344" s="490"/>
      <c r="BH344" s="18"/>
      <c r="BI344" s="260"/>
      <c r="BJ344" s="260"/>
      <c r="BK344" s="18"/>
      <c r="BL344" s="18"/>
      <c r="BM344" s="18"/>
      <c r="BN344" s="18"/>
      <c r="BO344" s="18"/>
      <c r="BP344" s="18"/>
      <c r="BQ344" s="18"/>
      <c r="BR344" s="18"/>
    </row>
    <row r="345" customFormat="false" ht="14.1" hidden="false" customHeight="true" outlineLevel="0" collapsed="false">
      <c r="BC345" s="18"/>
      <c r="BD345" s="260"/>
      <c r="BE345" s="18"/>
      <c r="BF345" s="18"/>
      <c r="BG345" s="490"/>
      <c r="BH345" s="18"/>
      <c r="BI345" s="260"/>
      <c r="BJ345" s="260"/>
      <c r="BK345" s="18"/>
      <c r="BL345" s="18"/>
      <c r="BM345" s="18"/>
      <c r="BN345" s="18"/>
      <c r="BO345" s="18"/>
      <c r="BP345" s="18"/>
      <c r="BQ345" s="18"/>
      <c r="BR345" s="18"/>
    </row>
    <row r="346" customFormat="false" ht="14.1" hidden="false" customHeight="true" outlineLevel="0" collapsed="false">
      <c r="BC346" s="18"/>
      <c r="BD346" s="18"/>
      <c r="BE346" s="18"/>
      <c r="BF346" s="18"/>
      <c r="BG346" s="490"/>
      <c r="BH346" s="18"/>
      <c r="BI346" s="485"/>
      <c r="BJ346" s="260"/>
      <c r="BK346" s="18"/>
      <c r="BL346" s="18"/>
      <c r="BM346" s="18"/>
      <c r="BN346" s="18"/>
      <c r="BO346" s="18"/>
      <c r="BP346" s="18"/>
      <c r="BQ346" s="18"/>
      <c r="BR346" s="18"/>
    </row>
    <row r="347" customFormat="false" ht="14.1" hidden="false" customHeight="true" outlineLevel="0" collapsed="false">
      <c r="BC347" s="18"/>
      <c r="BD347" s="18"/>
      <c r="BE347" s="18"/>
      <c r="BF347" s="18"/>
      <c r="BG347" s="490"/>
      <c r="BH347" s="18"/>
      <c r="BI347" s="485"/>
      <c r="BJ347" s="260"/>
      <c r="BK347" s="18"/>
      <c r="BL347" s="18"/>
      <c r="BM347" s="18"/>
      <c r="BN347" s="18"/>
      <c r="BO347" s="18"/>
      <c r="BP347" s="18"/>
      <c r="BQ347" s="18"/>
      <c r="BR347" s="18"/>
    </row>
    <row r="348" customFormat="false" ht="14.1" hidden="false" customHeight="true" outlineLevel="0" collapsed="false">
      <c r="BC348" s="18"/>
      <c r="BD348" s="18"/>
      <c r="BE348" s="18"/>
      <c r="BF348" s="18"/>
      <c r="BG348" s="490"/>
      <c r="BH348" s="18"/>
      <c r="BI348" s="485"/>
      <c r="BJ348" s="260"/>
      <c r="BK348" s="18"/>
      <c r="BL348" s="18"/>
      <c r="BM348" s="18"/>
      <c r="BN348" s="18"/>
      <c r="BO348" s="18"/>
      <c r="BP348" s="18"/>
      <c r="BQ348" s="18"/>
      <c r="BR348" s="18"/>
    </row>
    <row r="349" customFormat="false" ht="14.1" hidden="false" customHeight="true" outlineLevel="0" collapsed="false">
      <c r="BC349" s="18"/>
      <c r="BD349" s="18"/>
      <c r="BE349" s="18"/>
      <c r="BF349" s="18"/>
      <c r="BG349" s="490"/>
      <c r="BH349" s="18"/>
      <c r="BI349" s="485"/>
      <c r="BJ349" s="260"/>
      <c r="BK349" s="18"/>
      <c r="BL349" s="18"/>
      <c r="BM349" s="18"/>
      <c r="BN349" s="18"/>
      <c r="BO349" s="18"/>
      <c r="BP349" s="18"/>
      <c r="BQ349" s="18"/>
      <c r="BR349" s="18"/>
    </row>
    <row r="350" customFormat="false" ht="14.1" hidden="false" customHeight="true" outlineLevel="0" collapsed="false">
      <c r="BC350" s="18"/>
      <c r="BD350" s="18"/>
      <c r="BE350" s="18"/>
      <c r="BF350" s="18"/>
      <c r="BG350" s="490"/>
      <c r="BH350" s="18"/>
      <c r="BI350" s="485"/>
      <c r="BJ350" s="260"/>
      <c r="BK350" s="18"/>
      <c r="BL350" s="18"/>
      <c r="BM350" s="18"/>
      <c r="BN350" s="18"/>
      <c r="BO350" s="18"/>
      <c r="BP350" s="18"/>
      <c r="BQ350" s="18"/>
      <c r="BR350" s="18"/>
    </row>
    <row r="351" customFormat="false" ht="14.1" hidden="false" customHeight="true" outlineLevel="0" collapsed="false">
      <c r="BC351" s="18"/>
      <c r="BD351" s="18"/>
      <c r="BE351" s="18"/>
      <c r="BF351" s="58"/>
      <c r="BG351" s="490"/>
      <c r="BH351" s="18"/>
      <c r="BI351" s="485"/>
      <c r="BJ351" s="260"/>
      <c r="BK351" s="18"/>
      <c r="BL351" s="18"/>
      <c r="BM351" s="18"/>
      <c r="BN351" s="18"/>
      <c r="BO351" s="18"/>
      <c r="BP351" s="18"/>
      <c r="BQ351" s="18"/>
      <c r="BR351" s="18"/>
    </row>
    <row r="352" customFormat="false" ht="14.1" hidden="false" customHeight="true" outlineLevel="0" collapsed="false">
      <c r="BC352" s="18"/>
      <c r="BD352" s="18"/>
      <c r="BE352" s="18"/>
      <c r="BF352" s="58"/>
      <c r="BG352" s="485"/>
      <c r="BH352" s="18"/>
      <c r="BI352" s="485"/>
      <c r="BJ352" s="260"/>
      <c r="BK352" s="18"/>
      <c r="BL352" s="18"/>
      <c r="BM352" s="18"/>
      <c r="BN352" s="18"/>
      <c r="BO352" s="18"/>
      <c r="BP352" s="18"/>
      <c r="BQ352" s="18"/>
      <c r="BR352" s="18"/>
    </row>
    <row r="353" customFormat="false" ht="14.1" hidden="false" customHeight="true" outlineLevel="0" collapsed="false">
      <c r="BC353" s="18"/>
      <c r="BD353" s="18"/>
      <c r="BE353" s="18"/>
      <c r="BF353" s="58"/>
      <c r="BG353" s="485"/>
      <c r="BH353" s="18"/>
      <c r="BI353" s="485"/>
      <c r="BJ353" s="260"/>
      <c r="BK353" s="18"/>
      <c r="BL353" s="18"/>
      <c r="BM353" s="18"/>
      <c r="BN353" s="18"/>
      <c r="BO353" s="18"/>
      <c r="BP353" s="18"/>
      <c r="BQ353" s="18"/>
      <c r="BR353" s="18"/>
    </row>
    <row r="354" customFormat="false" ht="14.1" hidden="false" customHeight="true" outlineLevel="0" collapsed="false">
      <c r="BC354" s="18"/>
      <c r="BD354" s="18"/>
      <c r="BE354" s="18"/>
      <c r="BF354" s="58"/>
      <c r="BG354" s="485"/>
      <c r="BH354" s="18"/>
      <c r="BI354" s="485"/>
      <c r="BJ354" s="260"/>
      <c r="BK354" s="18"/>
      <c r="BL354" s="18"/>
      <c r="BM354" s="18"/>
      <c r="BN354" s="18"/>
      <c r="BO354" s="18"/>
      <c r="BP354" s="18"/>
      <c r="BQ354" s="18"/>
      <c r="BR354" s="18"/>
    </row>
    <row r="355" customFormat="false" ht="14.1" hidden="false" customHeight="true" outlineLevel="0" collapsed="false">
      <c r="BC355" s="18"/>
      <c r="BD355" s="18"/>
      <c r="BE355" s="18"/>
      <c r="BF355" s="58"/>
      <c r="BG355" s="485"/>
      <c r="BH355" s="18"/>
      <c r="BI355" s="485"/>
      <c r="BJ355" s="260"/>
      <c r="BK355" s="18"/>
      <c r="BL355" s="18"/>
      <c r="BM355" s="18"/>
      <c r="BN355" s="18"/>
      <c r="BO355" s="18"/>
      <c r="BP355" s="18"/>
      <c r="BQ355" s="18"/>
      <c r="BR355" s="18"/>
    </row>
    <row r="356" customFormat="false" ht="14.1" hidden="false" customHeight="true" outlineLevel="0" collapsed="false">
      <c r="BC356" s="18"/>
      <c r="BD356" s="18"/>
      <c r="BE356" s="18"/>
      <c r="BF356" s="58"/>
      <c r="BG356" s="485"/>
      <c r="BH356" s="18"/>
      <c r="BI356" s="485"/>
      <c r="BJ356" s="260"/>
      <c r="BK356" s="18"/>
      <c r="BL356" s="18"/>
      <c r="BM356" s="18"/>
      <c r="BN356" s="18"/>
      <c r="BO356" s="18"/>
      <c r="BP356" s="18"/>
      <c r="BQ356" s="18"/>
      <c r="BR356" s="18"/>
    </row>
    <row r="357" customFormat="false" ht="14.1" hidden="false" customHeight="true" outlineLevel="0" collapsed="false">
      <c r="BC357" s="18"/>
      <c r="BD357" s="18"/>
      <c r="BE357" s="18"/>
      <c r="BF357" s="58"/>
      <c r="BG357" s="485"/>
      <c r="BH357" s="18"/>
      <c r="BI357" s="485"/>
      <c r="BJ357" s="260"/>
      <c r="BK357" s="18"/>
      <c r="BL357" s="18"/>
      <c r="BM357" s="18"/>
      <c r="BN357" s="18"/>
      <c r="BO357" s="18"/>
      <c r="BP357" s="18"/>
      <c r="BQ357" s="18"/>
      <c r="BR357" s="18"/>
    </row>
    <row r="358" customFormat="false" ht="14.1" hidden="false" customHeight="true" outlineLevel="0" collapsed="false">
      <c r="BC358" s="18"/>
      <c r="BD358" s="18"/>
      <c r="BE358" s="18"/>
      <c r="BF358" s="58"/>
      <c r="BG358" s="485"/>
      <c r="BH358" s="18"/>
      <c r="BI358" s="485"/>
      <c r="BJ358" s="260"/>
      <c r="BK358" s="18"/>
      <c r="BL358" s="491"/>
      <c r="BM358" s="492"/>
      <c r="BN358" s="57"/>
      <c r="BO358" s="493"/>
      <c r="BP358" s="18"/>
      <c r="BQ358" s="18"/>
      <c r="BR358" s="18"/>
    </row>
    <row r="359" customFormat="false" ht="14.1" hidden="false" customHeight="true" outlineLevel="0" collapsed="false">
      <c r="BC359" s="18"/>
      <c r="BD359" s="18"/>
      <c r="BE359" s="18"/>
      <c r="BF359" s="58"/>
      <c r="BG359" s="485"/>
      <c r="BH359" s="18"/>
      <c r="BI359" s="485"/>
      <c r="BJ359" s="260"/>
      <c r="BK359" s="18"/>
      <c r="BL359" s="18"/>
      <c r="BM359" s="492"/>
      <c r="BN359" s="57"/>
      <c r="BO359" s="493"/>
      <c r="BP359" s="18"/>
      <c r="BQ359" s="18"/>
      <c r="BR359" s="18"/>
    </row>
    <row r="360" customFormat="false" ht="14.1" hidden="false" customHeight="true" outlineLevel="0" collapsed="false">
      <c r="BC360" s="18"/>
      <c r="BD360" s="18"/>
      <c r="BE360" s="18"/>
      <c r="BF360" s="58"/>
      <c r="BG360" s="485"/>
      <c r="BH360" s="18"/>
      <c r="BI360" s="485"/>
      <c r="BJ360" s="260"/>
      <c r="BK360" s="18"/>
      <c r="BL360" s="18"/>
      <c r="BM360" s="57"/>
      <c r="BN360" s="491"/>
      <c r="BO360" s="491"/>
      <c r="BP360" s="18"/>
      <c r="BQ360" s="18"/>
      <c r="BR360" s="18"/>
    </row>
    <row r="361" customFormat="false" ht="14.1" hidden="false" customHeight="true" outlineLevel="0" collapsed="false">
      <c r="BC361" s="18"/>
      <c r="BD361" s="18"/>
      <c r="BE361" s="18"/>
      <c r="BF361" s="58"/>
      <c r="BG361" s="485"/>
      <c r="BH361" s="18"/>
      <c r="BI361" s="485"/>
      <c r="BJ361" s="260"/>
      <c r="BK361" s="18"/>
      <c r="BL361" s="260"/>
      <c r="BM361" s="57"/>
      <c r="BN361" s="387"/>
      <c r="BO361" s="84"/>
      <c r="BP361" s="18"/>
      <c r="BQ361" s="18"/>
      <c r="BR361" s="18"/>
    </row>
    <row r="362" customFormat="false" ht="14.1" hidden="false" customHeight="true" outlineLevel="0" collapsed="false">
      <c r="BC362" s="18"/>
      <c r="BD362" s="18"/>
      <c r="BE362" s="18"/>
      <c r="BF362" s="58"/>
      <c r="BG362" s="485"/>
      <c r="BH362" s="18"/>
      <c r="BI362" s="485"/>
      <c r="BJ362" s="260"/>
      <c r="BK362" s="18"/>
      <c r="BL362" s="260"/>
      <c r="BM362" s="57"/>
      <c r="BN362" s="387"/>
      <c r="BO362" s="260"/>
      <c r="BP362" s="18"/>
      <c r="BQ362" s="18"/>
      <c r="BR362" s="18"/>
    </row>
    <row r="363" customFormat="false" ht="14.1" hidden="false" customHeight="true" outlineLevel="0" collapsed="false">
      <c r="BC363" s="18"/>
      <c r="BD363" s="18"/>
      <c r="BE363" s="18"/>
      <c r="BF363" s="487"/>
      <c r="BG363" s="485"/>
      <c r="BH363" s="18"/>
      <c r="BI363" s="485"/>
      <c r="BJ363" s="260"/>
      <c r="BK363" s="18"/>
      <c r="BL363" s="18"/>
      <c r="BM363" s="57"/>
      <c r="BN363" s="387"/>
      <c r="BO363" s="260"/>
      <c r="BP363" s="18"/>
      <c r="BQ363" s="18"/>
      <c r="BR363" s="18"/>
    </row>
    <row r="364" customFormat="false" ht="14.1" hidden="false" customHeight="true" outlineLevel="0" collapsed="false">
      <c r="BC364" s="18"/>
      <c r="BD364" s="18"/>
      <c r="BE364" s="18"/>
      <c r="BF364" s="487"/>
      <c r="BG364" s="485"/>
      <c r="BH364" s="18"/>
      <c r="BI364" s="485"/>
      <c r="BJ364" s="485"/>
      <c r="BK364" s="18"/>
      <c r="BL364" s="260"/>
      <c r="BM364" s="18"/>
      <c r="BN364" s="387"/>
      <c r="BO364" s="260"/>
      <c r="BP364" s="18"/>
      <c r="BQ364" s="18"/>
      <c r="BR364" s="18"/>
    </row>
    <row r="365" customFormat="false" ht="14.1" hidden="false" customHeight="true" outlineLevel="0" collapsed="false">
      <c r="BC365" s="18"/>
      <c r="BD365" s="18"/>
      <c r="BE365" s="18"/>
      <c r="BF365" s="492"/>
      <c r="BG365" s="57"/>
      <c r="BH365" s="493"/>
      <c r="BI365" s="492"/>
      <c r="BJ365" s="57"/>
      <c r="BK365" s="493"/>
      <c r="BL365" s="260"/>
      <c r="BM365" s="18"/>
      <c r="BN365" s="387"/>
      <c r="BO365" s="260"/>
      <c r="BP365" s="18"/>
      <c r="BQ365" s="18"/>
      <c r="BR365" s="18"/>
    </row>
    <row r="366" customFormat="false" ht="14.1" hidden="false" customHeight="true" outlineLevel="0" collapsed="false">
      <c r="BC366" s="18"/>
      <c r="BD366" s="18"/>
      <c r="BE366" s="18"/>
      <c r="BF366" s="57"/>
      <c r="BG366" s="491"/>
      <c r="BH366" s="491"/>
      <c r="BI366" s="57"/>
      <c r="BJ366" s="491"/>
      <c r="BK366" s="491"/>
      <c r="BL366" s="260"/>
      <c r="BM366" s="18"/>
      <c r="BN366" s="387"/>
      <c r="BO366" s="260"/>
      <c r="BP366" s="18"/>
      <c r="BQ366" s="18"/>
      <c r="BR366" s="18"/>
    </row>
    <row r="367" customFormat="false" ht="14.1" hidden="false" customHeight="true" outlineLevel="0" collapsed="false">
      <c r="BC367" s="18"/>
      <c r="BD367" s="18"/>
      <c r="BE367" s="18"/>
      <c r="BF367" s="57"/>
      <c r="BG367" s="84"/>
      <c r="BH367" s="84"/>
      <c r="BI367" s="57"/>
      <c r="BJ367" s="84"/>
      <c r="BK367" s="84"/>
      <c r="BL367" s="260"/>
      <c r="BM367" s="18"/>
      <c r="BN367" s="387"/>
      <c r="BO367" s="260"/>
      <c r="BP367" s="18"/>
      <c r="BQ367" s="18"/>
      <c r="BR367" s="18"/>
    </row>
    <row r="368" customFormat="false" ht="14.1" hidden="false" customHeight="true" outlineLevel="0" collapsed="false">
      <c r="BC368" s="18"/>
      <c r="BD368" s="18"/>
      <c r="BE368" s="18"/>
      <c r="BF368" s="57"/>
      <c r="BG368" s="84"/>
      <c r="BH368" s="260"/>
      <c r="BI368" s="57"/>
      <c r="BJ368" s="84"/>
      <c r="BK368" s="260"/>
      <c r="BL368" s="260"/>
      <c r="BM368" s="18"/>
      <c r="BN368" s="387"/>
      <c r="BO368" s="260"/>
      <c r="BP368" s="18"/>
      <c r="BQ368" s="18"/>
      <c r="BR368" s="18"/>
    </row>
    <row r="369" customFormat="false" ht="14.1" hidden="false" customHeight="true" outlineLevel="0" collapsed="false">
      <c r="BC369" s="18"/>
      <c r="BD369" s="18"/>
      <c r="BE369" s="18"/>
      <c r="BF369" s="57"/>
      <c r="BG369" s="260"/>
      <c r="BH369" s="260"/>
      <c r="BI369" s="57"/>
      <c r="BJ369" s="260"/>
      <c r="BK369" s="260"/>
      <c r="BL369" s="260"/>
      <c r="BM369" s="18"/>
      <c r="BN369" s="387"/>
      <c r="BO369" s="260"/>
      <c r="BP369" s="18"/>
      <c r="BQ369" s="18"/>
      <c r="BR369" s="18"/>
    </row>
    <row r="370" customFormat="false" ht="14.1" hidden="false" customHeight="true" outlineLevel="0" collapsed="false">
      <c r="BC370" s="18"/>
      <c r="BD370" s="18"/>
      <c r="BE370" s="18"/>
      <c r="BF370" s="18"/>
      <c r="BG370" s="84"/>
      <c r="BH370" s="260"/>
      <c r="BI370" s="18"/>
      <c r="BJ370" s="84"/>
      <c r="BK370" s="260"/>
      <c r="BL370" s="260"/>
      <c r="BM370" s="18"/>
      <c r="BN370" s="387"/>
      <c r="BO370" s="260"/>
      <c r="BP370" s="18"/>
      <c r="BQ370" s="18"/>
      <c r="BR370" s="18"/>
    </row>
    <row r="371" customFormat="false" ht="14.1" hidden="false" customHeight="true" outlineLevel="0" collapsed="false">
      <c r="BC371" s="18"/>
      <c r="BD371" s="18"/>
      <c r="BE371" s="18"/>
      <c r="BF371" s="18"/>
      <c r="BG371" s="84"/>
      <c r="BH371" s="260"/>
      <c r="BI371" s="18"/>
      <c r="BJ371" s="84"/>
      <c r="BK371" s="260"/>
      <c r="BL371" s="260"/>
      <c r="BM371" s="18"/>
      <c r="BN371" s="387"/>
      <c r="BO371" s="260"/>
      <c r="BP371" s="18"/>
      <c r="BQ371" s="18"/>
      <c r="BR371" s="18"/>
    </row>
    <row r="372" customFormat="false" ht="14.1" hidden="false" customHeight="true" outlineLevel="0" collapsed="false">
      <c r="BC372" s="18"/>
      <c r="BD372" s="18"/>
      <c r="BE372" s="18"/>
      <c r="BF372" s="18"/>
      <c r="BG372" s="260"/>
      <c r="BH372" s="260"/>
      <c r="BI372" s="18"/>
      <c r="BJ372" s="260"/>
      <c r="BK372" s="260"/>
      <c r="BL372" s="260"/>
      <c r="BM372" s="18"/>
      <c r="BN372" s="387"/>
      <c r="BO372" s="260"/>
      <c r="BP372" s="18"/>
      <c r="BQ372" s="18"/>
      <c r="BR372" s="18"/>
    </row>
    <row r="373" customFormat="false" ht="14.1" hidden="false" customHeight="true" outlineLevel="0" collapsed="false">
      <c r="BC373" s="18"/>
      <c r="BD373" s="18"/>
      <c r="BE373" s="18"/>
      <c r="BF373" s="18"/>
      <c r="BG373" s="84"/>
      <c r="BH373" s="260"/>
      <c r="BI373" s="18"/>
      <c r="BJ373" s="84"/>
      <c r="BK373" s="260"/>
      <c r="BL373" s="260"/>
      <c r="BM373" s="18"/>
      <c r="BN373" s="387"/>
      <c r="BO373" s="260"/>
      <c r="BP373" s="18"/>
      <c r="BQ373" s="18"/>
      <c r="BR373" s="18"/>
    </row>
    <row r="374" customFormat="false" ht="14.1" hidden="false" customHeight="true" outlineLevel="0" collapsed="false">
      <c r="BC374" s="18"/>
      <c r="BD374" s="18"/>
      <c r="BE374" s="18"/>
      <c r="BF374" s="18"/>
      <c r="BG374" s="260"/>
      <c r="BH374" s="260"/>
      <c r="BI374" s="18"/>
      <c r="BJ374" s="84"/>
      <c r="BK374" s="260"/>
      <c r="BL374" s="260"/>
      <c r="BM374" s="18"/>
      <c r="BN374" s="387"/>
      <c r="BO374" s="260"/>
      <c r="BP374" s="18"/>
      <c r="BQ374" s="18"/>
      <c r="BR374" s="18"/>
    </row>
    <row r="375" customFormat="false" ht="14.1" hidden="false" customHeight="true" outlineLevel="0" collapsed="false">
      <c r="BC375" s="18"/>
      <c r="BD375" s="18"/>
      <c r="BE375" s="18"/>
      <c r="BF375" s="18"/>
      <c r="BG375" s="260"/>
      <c r="BH375" s="260"/>
      <c r="BI375" s="18"/>
      <c r="BJ375" s="260"/>
      <c r="BK375" s="260"/>
      <c r="BL375" s="260"/>
      <c r="BM375" s="18"/>
      <c r="BN375" s="387"/>
      <c r="BO375" s="260"/>
      <c r="BP375" s="18"/>
      <c r="BQ375" s="18"/>
      <c r="BR375" s="18"/>
    </row>
    <row r="376" customFormat="false" ht="14.1" hidden="false" customHeight="true" outlineLevel="0" collapsed="false">
      <c r="BC376" s="18"/>
      <c r="BD376" s="18"/>
      <c r="BE376" s="18"/>
      <c r="BF376" s="18"/>
      <c r="BG376" s="84"/>
      <c r="BH376" s="260"/>
      <c r="BI376" s="18"/>
      <c r="BJ376" s="84"/>
      <c r="BK376" s="260"/>
      <c r="BL376" s="260"/>
      <c r="BM376" s="18"/>
      <c r="BN376" s="387"/>
      <c r="BO376" s="18"/>
      <c r="BP376" s="18"/>
      <c r="BQ376" s="18"/>
      <c r="BR376" s="18"/>
    </row>
    <row r="377" customFormat="false" ht="14.1" hidden="false" customHeight="true" outlineLevel="0" collapsed="false">
      <c r="BC377" s="18"/>
      <c r="BD377" s="18"/>
      <c r="BE377" s="18"/>
      <c r="BF377" s="18"/>
      <c r="BG377" s="84"/>
      <c r="BH377" s="260"/>
      <c r="BI377" s="18"/>
      <c r="BJ377" s="84"/>
      <c r="BK377" s="260"/>
      <c r="BL377" s="260"/>
      <c r="BM377" s="18"/>
      <c r="BN377" s="387"/>
      <c r="BO377" s="260"/>
      <c r="BP377" s="18"/>
      <c r="BQ377" s="18"/>
      <c r="BR377" s="18"/>
    </row>
    <row r="378" customFormat="false" ht="14.1" hidden="false" customHeight="true" outlineLevel="0" collapsed="false">
      <c r="BC378" s="18"/>
      <c r="BD378" s="18"/>
      <c r="BE378" s="18"/>
      <c r="BF378" s="18"/>
      <c r="BG378" s="260"/>
      <c r="BH378" s="260"/>
      <c r="BI378" s="18"/>
      <c r="BJ378" s="260"/>
      <c r="BK378" s="260"/>
      <c r="BL378" s="260"/>
      <c r="BM378" s="18"/>
      <c r="BN378" s="387"/>
      <c r="BO378" s="260"/>
      <c r="BP378" s="18"/>
      <c r="BQ378" s="18"/>
      <c r="BR378" s="18"/>
    </row>
    <row r="379" customFormat="false" ht="14.1" hidden="false" customHeight="true" outlineLevel="0" collapsed="false">
      <c r="BC379" s="18"/>
      <c r="BD379" s="18"/>
      <c r="BE379" s="18"/>
      <c r="BF379" s="18"/>
      <c r="BG379" s="260"/>
      <c r="BH379" s="260"/>
      <c r="BI379" s="18"/>
      <c r="BJ379" s="84"/>
      <c r="BK379" s="260"/>
      <c r="BL379" s="260"/>
      <c r="BM379" s="18"/>
      <c r="BN379" s="387"/>
      <c r="BO379" s="18"/>
      <c r="BP379" s="18"/>
      <c r="BQ379" s="18"/>
      <c r="BR379" s="18"/>
    </row>
    <row r="380" customFormat="false" ht="14.1" hidden="false" customHeight="true" outlineLevel="0" collapsed="false">
      <c r="BC380" s="18"/>
      <c r="BD380" s="18"/>
      <c r="BE380" s="18"/>
      <c r="BF380" s="18"/>
      <c r="BG380" s="260"/>
      <c r="BH380" s="260"/>
      <c r="BI380" s="18"/>
      <c r="BJ380" s="84"/>
      <c r="BK380" s="260"/>
      <c r="BL380" s="260"/>
      <c r="BM380" s="18"/>
      <c r="BN380" s="387"/>
      <c r="BO380" s="260"/>
      <c r="BP380" s="18"/>
      <c r="BQ380" s="18"/>
      <c r="BR380" s="18"/>
    </row>
    <row r="381" customFormat="false" ht="14.1" hidden="false" customHeight="true" outlineLevel="0" collapsed="false">
      <c r="BC381" s="18"/>
      <c r="BD381" s="18"/>
      <c r="BE381" s="18"/>
      <c r="BF381" s="18"/>
      <c r="BG381" s="260"/>
      <c r="BH381" s="260"/>
      <c r="BI381" s="18"/>
      <c r="BJ381" s="260"/>
      <c r="BK381" s="18"/>
      <c r="BL381" s="260"/>
      <c r="BM381" s="18"/>
      <c r="BN381" s="387"/>
      <c r="BO381" s="260"/>
      <c r="BP381" s="18"/>
      <c r="BQ381" s="18"/>
      <c r="BR381" s="18"/>
    </row>
    <row r="382" customFormat="false" ht="14.1" hidden="false" customHeight="true" outlineLevel="0" collapsed="false">
      <c r="BC382" s="18"/>
      <c r="BD382" s="18"/>
      <c r="BE382" s="18"/>
      <c r="BF382" s="18"/>
      <c r="BG382" s="18"/>
      <c r="BH382" s="18"/>
      <c r="BI382" s="18"/>
      <c r="BJ382" s="84"/>
      <c r="BK382" s="18"/>
      <c r="BL382" s="260"/>
      <c r="BM382" s="18"/>
      <c r="BN382" s="387"/>
      <c r="BO382" s="18"/>
      <c r="BP382" s="18"/>
      <c r="BQ382" s="18"/>
      <c r="BR382" s="18"/>
    </row>
    <row r="383" customFormat="false" ht="14.1" hidden="false" customHeight="true" outlineLevel="0" collapsed="false">
      <c r="BC383" s="18"/>
      <c r="BD383" s="18"/>
      <c r="BE383" s="18"/>
      <c r="BF383" s="18"/>
      <c r="BG383" s="84"/>
      <c r="BH383" s="260"/>
      <c r="BI383" s="18"/>
      <c r="BJ383" s="84"/>
      <c r="BK383" s="260"/>
      <c r="BL383" s="260"/>
      <c r="BM383" s="57"/>
      <c r="BN383" s="387"/>
      <c r="BO383" s="260"/>
      <c r="BP383" s="18"/>
      <c r="BQ383" s="18"/>
      <c r="BR383" s="18"/>
    </row>
    <row r="384" customFormat="false" ht="14.1" hidden="false" customHeight="true" outlineLevel="0" collapsed="false">
      <c r="BC384" s="18"/>
      <c r="BD384" s="18"/>
      <c r="BE384" s="18"/>
      <c r="BF384" s="18"/>
      <c r="BG384" s="84"/>
      <c r="BH384" s="260"/>
      <c r="BI384" s="18"/>
      <c r="BJ384" s="84"/>
      <c r="BK384" s="260"/>
      <c r="BL384" s="260"/>
      <c r="BM384" s="57"/>
      <c r="BN384" s="387"/>
      <c r="BO384" s="260"/>
      <c r="BP384" s="18"/>
      <c r="BQ384" s="18"/>
      <c r="BR384" s="18"/>
    </row>
    <row r="385" customFormat="false" ht="14.1" hidden="false" customHeight="true" outlineLevel="0" collapsed="false">
      <c r="BC385" s="18"/>
      <c r="BD385" s="18"/>
      <c r="BE385" s="18"/>
      <c r="BF385" s="18"/>
      <c r="BG385" s="18"/>
      <c r="BH385" s="18"/>
      <c r="BI385" s="18"/>
      <c r="BJ385" s="18"/>
      <c r="BK385" s="18"/>
      <c r="BL385" s="260"/>
      <c r="BM385" s="57"/>
      <c r="BN385" s="387"/>
      <c r="BO385" s="18"/>
      <c r="BP385" s="18"/>
      <c r="BQ385" s="18"/>
      <c r="BR385" s="18"/>
    </row>
    <row r="386" customFormat="false" ht="14.1" hidden="false" customHeight="true" outlineLevel="0" collapsed="false">
      <c r="BC386" s="18"/>
      <c r="BD386" s="18"/>
      <c r="BE386" s="18"/>
      <c r="BF386" s="18"/>
      <c r="BG386" s="84"/>
      <c r="BH386" s="260"/>
      <c r="BI386" s="18"/>
      <c r="BJ386" s="84"/>
      <c r="BK386" s="260"/>
      <c r="BL386" s="260"/>
      <c r="BM386" s="57"/>
      <c r="BN386" s="387"/>
      <c r="BO386" s="260"/>
      <c r="BP386" s="18"/>
      <c r="BQ386" s="18"/>
      <c r="BR386" s="18"/>
    </row>
    <row r="387" customFormat="false" ht="14.1" hidden="false" customHeight="true" outlineLevel="0" collapsed="false">
      <c r="BC387" s="18"/>
      <c r="BD387" s="18"/>
      <c r="BE387" s="18"/>
      <c r="BF387" s="18"/>
      <c r="BG387" s="84"/>
      <c r="BH387" s="260"/>
      <c r="BI387" s="18"/>
      <c r="BJ387" s="84"/>
      <c r="BK387" s="260"/>
      <c r="BL387" s="260"/>
      <c r="BM387" s="18"/>
      <c r="BN387" s="387"/>
      <c r="BO387" s="18"/>
      <c r="BP387" s="18"/>
      <c r="BQ387" s="18"/>
      <c r="BR387" s="18"/>
    </row>
    <row r="388" customFormat="false" ht="14.1" hidden="false" customHeight="true" outlineLevel="0" collapsed="false">
      <c r="BC388" s="18"/>
      <c r="BD388" s="18"/>
      <c r="BE388" s="18"/>
      <c r="BF388" s="18"/>
      <c r="BG388" s="18"/>
      <c r="BH388" s="18"/>
      <c r="BI388" s="18"/>
      <c r="BJ388" s="18"/>
      <c r="BK388" s="18"/>
      <c r="BL388" s="260"/>
      <c r="BM388" s="57"/>
      <c r="BN388" s="387"/>
      <c r="BO388" s="84"/>
      <c r="BP388" s="18"/>
      <c r="BQ388" s="18"/>
      <c r="BR388" s="18"/>
    </row>
    <row r="389" customFormat="false" ht="14.1" hidden="false" customHeight="true" outlineLevel="0" collapsed="false">
      <c r="BF389" s="57"/>
      <c r="BG389" s="84"/>
      <c r="BH389" s="260"/>
      <c r="BI389" s="57"/>
      <c r="BJ389" s="84"/>
      <c r="BK389" s="260"/>
      <c r="BL389" s="260"/>
      <c r="BM389" s="57"/>
      <c r="BN389" s="387"/>
      <c r="BO389" s="260"/>
    </row>
    <row r="390" customFormat="false" ht="14.1" hidden="false" customHeight="true" outlineLevel="0" collapsed="false">
      <c r="BF390" s="57"/>
      <c r="BG390" s="84"/>
      <c r="BH390" s="260"/>
      <c r="BI390" s="57"/>
      <c r="BJ390" s="84"/>
      <c r="BK390" s="260"/>
      <c r="BL390" s="260"/>
      <c r="BM390" s="18"/>
      <c r="BN390" s="387"/>
      <c r="BO390" s="18"/>
    </row>
    <row r="391" customFormat="false" ht="14.1" hidden="false" customHeight="true" outlineLevel="0" collapsed="false">
      <c r="BF391" s="57"/>
      <c r="BG391" s="84"/>
      <c r="BH391" s="245"/>
      <c r="BI391" s="57"/>
      <c r="BJ391" s="84"/>
      <c r="BK391" s="245"/>
      <c r="BL391" s="260"/>
      <c r="BM391" s="18"/>
      <c r="BN391" s="387"/>
      <c r="BO391" s="260"/>
    </row>
    <row r="392" customFormat="false" ht="14.1" hidden="false" customHeight="true" outlineLevel="0" collapsed="false">
      <c r="BF392" s="57"/>
      <c r="BG392" s="84"/>
      <c r="BH392" s="260"/>
      <c r="BI392" s="57"/>
      <c r="BJ392" s="84"/>
      <c r="BK392" s="260"/>
      <c r="BL392" s="260"/>
      <c r="BM392" s="18"/>
      <c r="BN392" s="387"/>
      <c r="BO392" s="260"/>
    </row>
    <row r="393" customFormat="false" ht="14.1" hidden="false" customHeight="true" outlineLevel="0" collapsed="false">
      <c r="BF393" s="18"/>
      <c r="BG393" s="260"/>
      <c r="BH393" s="18"/>
      <c r="BI393" s="18"/>
      <c r="BJ393" s="260"/>
      <c r="BK393" s="18"/>
      <c r="BL393" s="260"/>
      <c r="BM393" s="18"/>
      <c r="BN393" s="387"/>
      <c r="BO393" s="18"/>
    </row>
    <row r="394" customFormat="false" ht="14.1" hidden="false" customHeight="true" outlineLevel="0" collapsed="false">
      <c r="BF394" s="57"/>
      <c r="BG394" s="84"/>
      <c r="BH394" s="84"/>
      <c r="BI394" s="57"/>
      <c r="BJ394" s="84"/>
      <c r="BK394" s="84"/>
      <c r="BL394" s="260"/>
      <c r="BM394" s="18"/>
      <c r="BN394" s="387"/>
      <c r="BO394" s="260"/>
    </row>
    <row r="395" customFormat="false" ht="14.1" hidden="false" customHeight="true" outlineLevel="0" collapsed="false">
      <c r="BF395" s="57"/>
      <c r="BG395" s="84"/>
      <c r="BH395" s="260"/>
      <c r="BI395" s="57"/>
      <c r="BJ395" s="84"/>
      <c r="BK395" s="260"/>
      <c r="BL395" s="260"/>
      <c r="BM395" s="18"/>
      <c r="BN395" s="387"/>
      <c r="BO395" s="260"/>
    </row>
    <row r="396" customFormat="false" ht="14.1" hidden="false" customHeight="true" outlineLevel="0" collapsed="false">
      <c r="BF396" s="18"/>
      <c r="BG396" s="18"/>
      <c r="BH396" s="18"/>
      <c r="BI396" s="18"/>
      <c r="BJ396" s="18"/>
      <c r="BK396" s="18"/>
      <c r="BL396" s="260"/>
      <c r="BM396" s="18"/>
      <c r="BN396" s="387"/>
      <c r="BO396" s="260"/>
    </row>
    <row r="397" customFormat="false" ht="14.1" hidden="false" customHeight="true" outlineLevel="0" collapsed="false">
      <c r="BF397" s="18"/>
      <c r="BG397" s="84"/>
      <c r="BH397" s="260"/>
      <c r="BI397" s="18"/>
      <c r="BJ397" s="84"/>
      <c r="BK397" s="260"/>
      <c r="BL397" s="260"/>
      <c r="BM397" s="18"/>
      <c r="BN397" s="387"/>
      <c r="BO397" s="260"/>
    </row>
    <row r="398" customFormat="false" ht="14.1" hidden="false" customHeight="true" outlineLevel="0" collapsed="false">
      <c r="BF398" s="18"/>
      <c r="BG398" s="84"/>
      <c r="BH398" s="260"/>
      <c r="BI398" s="18"/>
      <c r="BJ398" s="84"/>
      <c r="BK398" s="260"/>
      <c r="BL398" s="260"/>
      <c r="BM398" s="18"/>
      <c r="BN398" s="387"/>
      <c r="BO398" s="260"/>
    </row>
    <row r="399" customFormat="false" ht="14.1" hidden="false" customHeight="true" outlineLevel="0" collapsed="false">
      <c r="BF399" s="18"/>
      <c r="BG399" s="18"/>
      <c r="BH399" s="18"/>
      <c r="BI399" s="18"/>
      <c r="BJ399" s="18"/>
      <c r="BK399" s="18"/>
      <c r="BL399" s="260"/>
      <c r="BM399" s="18"/>
      <c r="BN399" s="387"/>
      <c r="BO399" s="260"/>
    </row>
    <row r="400" customFormat="false" ht="14.1" hidden="false" customHeight="true" outlineLevel="0" collapsed="false">
      <c r="BF400" s="18"/>
      <c r="BG400" s="84"/>
      <c r="BH400" s="260"/>
      <c r="BI400" s="18"/>
      <c r="BJ400" s="84"/>
      <c r="BK400" s="260"/>
      <c r="BL400" s="260"/>
      <c r="BM400" s="18"/>
      <c r="BN400" s="387"/>
      <c r="BO400" s="260"/>
    </row>
    <row r="401" customFormat="false" ht="14.1" hidden="false" customHeight="true" outlineLevel="0" collapsed="false">
      <c r="BF401" s="18"/>
      <c r="BG401" s="84"/>
      <c r="BH401" s="260"/>
      <c r="BI401" s="18"/>
      <c r="BJ401" s="84"/>
      <c r="BK401" s="260"/>
      <c r="BL401" s="260"/>
      <c r="BM401" s="18"/>
      <c r="BN401" s="387"/>
      <c r="BO401" s="260"/>
    </row>
    <row r="402" customFormat="false" ht="14.1" hidden="false" customHeight="true" outlineLevel="0" collapsed="false">
      <c r="BF402" s="18"/>
      <c r="BG402" s="260"/>
      <c r="BH402" s="260"/>
      <c r="BI402" s="18"/>
      <c r="BJ402" s="260"/>
      <c r="BK402" s="260"/>
      <c r="BL402" s="260"/>
      <c r="BM402" s="18"/>
      <c r="BN402" s="387"/>
      <c r="BO402" s="18"/>
    </row>
    <row r="403" customFormat="false" ht="14.1" hidden="false" customHeight="true" outlineLevel="0" collapsed="false">
      <c r="BF403" s="18"/>
      <c r="BG403" s="84"/>
      <c r="BH403" s="260"/>
      <c r="BI403" s="18"/>
      <c r="BJ403" s="84"/>
      <c r="BK403" s="260"/>
      <c r="BL403" s="260"/>
      <c r="BM403" s="18"/>
      <c r="BN403" s="387"/>
      <c r="BO403" s="260"/>
    </row>
    <row r="404" customFormat="false" ht="14.1" hidden="false" customHeight="true" outlineLevel="0" collapsed="false">
      <c r="BF404" s="18"/>
      <c r="BG404" s="84"/>
      <c r="BH404" s="260"/>
      <c r="BI404" s="18"/>
      <c r="BJ404" s="84"/>
      <c r="BK404" s="260"/>
      <c r="BL404" s="260"/>
      <c r="BM404" s="18"/>
      <c r="BN404" s="387"/>
      <c r="BO404" s="260"/>
    </row>
    <row r="405" customFormat="false" ht="14.1" hidden="false" customHeight="true" outlineLevel="0" collapsed="false">
      <c r="BF405" s="18"/>
      <c r="BG405" s="260"/>
      <c r="BH405" s="260"/>
      <c r="BI405" s="18"/>
      <c r="BJ405" s="260"/>
      <c r="BK405" s="260"/>
      <c r="BL405" s="260"/>
      <c r="BM405" s="18"/>
      <c r="BN405" s="387"/>
      <c r="BO405" s="18"/>
    </row>
    <row r="406" customFormat="false" ht="14.1" hidden="false" customHeight="true" outlineLevel="0" collapsed="false">
      <c r="BF406" s="18"/>
      <c r="BG406" s="84"/>
      <c r="BH406" s="260"/>
      <c r="BI406" s="18"/>
      <c r="BJ406" s="84"/>
      <c r="BK406" s="260"/>
      <c r="BL406" s="260"/>
      <c r="BM406" s="18"/>
      <c r="BN406" s="387"/>
      <c r="BO406" s="18"/>
    </row>
    <row r="407" customFormat="false" ht="14.1" hidden="false" customHeight="true" outlineLevel="0" collapsed="false">
      <c r="BF407" s="18"/>
      <c r="BG407" s="84"/>
      <c r="BH407" s="260"/>
      <c r="BI407" s="18"/>
      <c r="BJ407" s="84"/>
      <c r="BK407" s="260"/>
      <c r="BL407" s="260"/>
      <c r="BM407" s="18"/>
      <c r="BN407" s="387"/>
      <c r="BO407" s="260"/>
    </row>
    <row r="408" customFormat="false" ht="14.1" hidden="false" customHeight="true" outlineLevel="0" collapsed="false">
      <c r="BF408" s="18"/>
      <c r="BG408" s="18"/>
      <c r="BH408" s="18"/>
      <c r="BI408" s="18"/>
      <c r="BJ408" s="18"/>
      <c r="BK408" s="18"/>
      <c r="BL408" s="260"/>
      <c r="BM408" s="18"/>
      <c r="BN408" s="387"/>
      <c r="BO408" s="260"/>
    </row>
    <row r="409" customFormat="false" ht="14.1" hidden="false" customHeight="true" outlineLevel="0" collapsed="false">
      <c r="BF409" s="18"/>
      <c r="BG409" s="84"/>
      <c r="BH409" s="260"/>
      <c r="BI409" s="18"/>
      <c r="BJ409" s="84"/>
      <c r="BK409" s="260"/>
      <c r="BL409" s="260"/>
      <c r="BM409" s="18"/>
      <c r="BN409" s="387"/>
      <c r="BO409" s="260"/>
    </row>
    <row r="410" customFormat="false" ht="14.1" hidden="false" customHeight="true" outlineLevel="0" collapsed="false">
      <c r="BF410" s="18"/>
      <c r="BG410" s="84"/>
      <c r="BH410" s="260"/>
      <c r="BI410" s="18"/>
      <c r="BJ410" s="84"/>
      <c r="BK410" s="260"/>
      <c r="BL410" s="260"/>
      <c r="BM410" s="18"/>
      <c r="BN410" s="387"/>
      <c r="BO410" s="260"/>
    </row>
    <row r="411" customFormat="false" ht="14.1" hidden="false" customHeight="true" outlineLevel="0" collapsed="false">
      <c r="BF411" s="18"/>
      <c r="BG411" s="84"/>
      <c r="BH411" s="260"/>
      <c r="BI411" s="18"/>
      <c r="BJ411" s="84"/>
      <c r="BK411" s="260"/>
      <c r="BL411" s="260"/>
      <c r="BM411" s="18"/>
      <c r="BN411" s="387"/>
      <c r="BO411" s="260"/>
    </row>
    <row r="412" customFormat="false" ht="14.1" hidden="false" customHeight="true" outlineLevel="0" collapsed="false">
      <c r="BF412" s="18"/>
      <c r="BG412" s="84"/>
      <c r="BH412" s="260"/>
      <c r="BI412" s="18"/>
      <c r="BJ412" s="84"/>
      <c r="BK412" s="260"/>
      <c r="BL412" s="260"/>
      <c r="BM412" s="18"/>
      <c r="BN412" s="387"/>
      <c r="BO412" s="260"/>
    </row>
    <row r="413" customFormat="false" ht="14.1" hidden="false" customHeight="true" outlineLevel="0" collapsed="false">
      <c r="BF413" s="18"/>
      <c r="BG413" s="84"/>
      <c r="BH413" s="260"/>
      <c r="BI413" s="18"/>
      <c r="BJ413" s="84"/>
      <c r="BK413" s="260"/>
      <c r="BL413" s="260"/>
      <c r="BM413" s="18"/>
      <c r="BN413" s="387"/>
      <c r="BO413" s="260"/>
    </row>
    <row r="414" customFormat="false" ht="14.1" hidden="false" customHeight="true" outlineLevel="0" collapsed="false">
      <c r="BF414" s="18"/>
      <c r="BG414" s="84"/>
      <c r="BH414" s="260"/>
      <c r="BI414" s="18"/>
      <c r="BJ414" s="84"/>
      <c r="BK414" s="260"/>
      <c r="BL414" s="260"/>
      <c r="BM414" s="18"/>
      <c r="BN414" s="260"/>
      <c r="BO414" s="260"/>
    </row>
    <row r="415" customFormat="false" ht="14.1" hidden="false" customHeight="true" outlineLevel="0" collapsed="false">
      <c r="BF415" s="18"/>
      <c r="BG415" s="84"/>
      <c r="BH415" s="260"/>
      <c r="BI415" s="18"/>
      <c r="BJ415" s="84"/>
      <c r="BK415" s="260"/>
      <c r="BL415" s="260"/>
      <c r="BM415" s="18"/>
      <c r="BN415" s="260"/>
      <c r="BO415" s="260"/>
    </row>
    <row r="416" customFormat="false" ht="14.1" hidden="false" customHeight="true" outlineLevel="0" collapsed="false">
      <c r="BF416" s="18"/>
      <c r="BG416" s="84"/>
      <c r="BH416" s="260"/>
      <c r="BI416" s="18"/>
      <c r="BJ416" s="84"/>
      <c r="BK416" s="260"/>
      <c r="BL416" s="260"/>
      <c r="BM416" s="494"/>
      <c r="BN416" s="18"/>
      <c r="BO416" s="260"/>
    </row>
    <row r="417" customFormat="false" ht="14.1" hidden="false" customHeight="true" outlineLevel="0" collapsed="false">
      <c r="BF417" s="18"/>
      <c r="BG417" s="84"/>
      <c r="BH417" s="260"/>
      <c r="BI417" s="18"/>
      <c r="BJ417" s="84"/>
      <c r="BK417" s="260"/>
      <c r="BL417" s="443"/>
      <c r="BM417" s="494"/>
      <c r="BN417" s="18"/>
      <c r="BO417" s="443"/>
    </row>
    <row r="418" customFormat="false" ht="14.1" hidden="false" customHeight="true" outlineLevel="0" collapsed="false">
      <c r="BF418" s="18"/>
      <c r="BG418" s="84"/>
      <c r="BH418" s="260"/>
      <c r="BI418" s="18"/>
      <c r="BJ418" s="84"/>
      <c r="BK418" s="260"/>
      <c r="BL418" s="260"/>
      <c r="BM418" s="494"/>
      <c r="BN418" s="478"/>
      <c r="BO418" s="260"/>
    </row>
    <row r="419" customFormat="false" ht="14.1" hidden="false" customHeight="true" outlineLevel="0" collapsed="false">
      <c r="BF419" s="18"/>
      <c r="BG419" s="84"/>
      <c r="BH419" s="260"/>
      <c r="BI419" s="18"/>
      <c r="BJ419" s="84"/>
      <c r="BK419" s="260"/>
      <c r="BL419" s="260"/>
      <c r="BM419" s="494"/>
      <c r="BN419" s="18"/>
      <c r="BO419" s="260"/>
    </row>
    <row r="420" customFormat="false" ht="14.1" hidden="false" customHeight="true" outlineLevel="0" collapsed="false">
      <c r="BF420" s="18"/>
      <c r="BG420" s="260"/>
      <c r="BH420" s="260"/>
      <c r="BI420" s="18"/>
      <c r="BJ420" s="260"/>
      <c r="BK420" s="260"/>
      <c r="BL420" s="260"/>
      <c r="BM420" s="494"/>
      <c r="BN420" s="18"/>
      <c r="BO420" s="260"/>
    </row>
    <row r="421" customFormat="false" ht="14.1" hidden="false" customHeight="true" outlineLevel="0" collapsed="false">
      <c r="BF421" s="495"/>
      <c r="BG421" s="496"/>
      <c r="BH421" s="260"/>
      <c r="BI421" s="18"/>
      <c r="BJ421" s="260"/>
      <c r="BK421" s="260"/>
      <c r="BL421" s="443"/>
      <c r="BM421" s="494"/>
      <c r="BN421" s="18"/>
      <c r="BO421" s="443"/>
    </row>
    <row r="422" customFormat="false" ht="14.1" hidden="false" customHeight="true" outlineLevel="0" collapsed="false">
      <c r="BF422" s="18"/>
      <c r="BG422" s="260"/>
      <c r="BH422" s="260"/>
      <c r="BI422" s="18"/>
      <c r="BJ422" s="494"/>
      <c r="BK422" s="18"/>
      <c r="BL422" s="260"/>
      <c r="BM422" s="15"/>
      <c r="BN422" s="464"/>
      <c r="BO422" s="260"/>
    </row>
    <row r="423" customFormat="false" ht="14.1" hidden="false" customHeight="true" outlineLevel="0" collapsed="false">
      <c r="BF423" s="18"/>
      <c r="BG423" s="260"/>
      <c r="BH423" s="443"/>
      <c r="BI423" s="18"/>
      <c r="BJ423" s="494"/>
      <c r="BK423" s="18"/>
      <c r="BL423" s="260"/>
      <c r="BM423" s="478"/>
      <c r="BN423" s="464"/>
      <c r="BO423" s="260"/>
    </row>
    <row r="424" customFormat="false" ht="14.1" hidden="false" customHeight="true" outlineLevel="0" collapsed="false">
      <c r="BF424" s="38"/>
      <c r="BG424" s="478"/>
      <c r="BH424" s="260"/>
      <c r="BI424" s="18"/>
      <c r="BJ424" s="494"/>
      <c r="BK424" s="478"/>
      <c r="BL424" s="260"/>
      <c r="BM424" s="15"/>
      <c r="BN424" s="260"/>
      <c r="BO424" s="260"/>
    </row>
    <row r="425" customFormat="false" ht="14.1" hidden="false" customHeight="true" outlineLevel="0" collapsed="false">
      <c r="BF425" s="463"/>
      <c r="BG425" s="18"/>
      <c r="BH425" s="18"/>
      <c r="BI425" s="18"/>
      <c r="BJ425" s="494"/>
      <c r="BK425" s="18"/>
      <c r="BL425" s="260"/>
      <c r="BM425" s="15"/>
      <c r="BN425" s="260"/>
      <c r="BO425" s="260"/>
    </row>
    <row r="426" customFormat="false" ht="14.1" hidden="false" customHeight="true" outlineLevel="0" collapsed="false">
      <c r="BF426" s="18"/>
      <c r="BG426" s="260"/>
      <c r="BH426" s="260"/>
      <c r="BI426" s="18"/>
      <c r="BJ426" s="494"/>
      <c r="BK426" s="18"/>
      <c r="BL426" s="260"/>
      <c r="BM426" s="464"/>
      <c r="BN426" s="464"/>
      <c r="BO426" s="260"/>
    </row>
    <row r="427" customFormat="false" ht="14.1" hidden="false" customHeight="true" outlineLevel="0" collapsed="false">
      <c r="BF427" s="18"/>
      <c r="BG427" s="260"/>
      <c r="BH427" s="443"/>
      <c r="BI427" s="18"/>
      <c r="BJ427" s="494"/>
      <c r="BK427" s="18"/>
      <c r="BL427" s="260"/>
      <c r="BM427" s="18"/>
      <c r="BN427" s="464"/>
      <c r="BO427" s="260"/>
    </row>
    <row r="428" customFormat="false" ht="14.1" hidden="false" customHeight="true" outlineLevel="0" collapsed="false">
      <c r="BF428" s="18"/>
      <c r="BG428" s="478"/>
      <c r="BH428" s="260"/>
      <c r="BI428" s="18"/>
      <c r="BJ428" s="15"/>
      <c r="BK428" s="478"/>
      <c r="BL428" s="260"/>
      <c r="BM428" s="18"/>
      <c r="BN428" s="464"/>
      <c r="BO428" s="260"/>
    </row>
    <row r="429" customFormat="false" ht="14.1" hidden="false" customHeight="true" outlineLevel="0" collapsed="false">
      <c r="BF429" s="463"/>
      <c r="BG429" s="18"/>
      <c r="BH429" s="260"/>
      <c r="BI429" s="478"/>
      <c r="BJ429" s="15"/>
      <c r="BK429" s="478"/>
      <c r="BL429" s="260"/>
      <c r="BM429" s="18"/>
      <c r="BN429" s="464"/>
      <c r="BO429" s="260"/>
    </row>
    <row r="430" customFormat="false" ht="14.1" hidden="false" customHeight="true" outlineLevel="0" collapsed="false">
      <c r="BF430" s="497"/>
      <c r="BG430" s="497"/>
      <c r="BH430" s="497"/>
      <c r="BI430" s="18"/>
      <c r="BJ430" s="15"/>
      <c r="BK430" s="260"/>
    </row>
    <row r="431" customFormat="false" ht="14.1" hidden="false" customHeight="true" outlineLevel="0" collapsed="false">
      <c r="BF431" s="497"/>
      <c r="BG431" s="497"/>
      <c r="BH431" s="497"/>
      <c r="BI431" s="18"/>
      <c r="BJ431" s="15"/>
      <c r="BK431" s="260"/>
    </row>
    <row r="432" customFormat="false" ht="14.1" hidden="false" customHeight="true" outlineLevel="0" collapsed="false">
      <c r="BF432" s="497"/>
      <c r="BG432" s="478"/>
      <c r="BH432" s="260"/>
      <c r="BI432" s="464"/>
      <c r="BJ432" s="494"/>
      <c r="BK432" s="464"/>
    </row>
    <row r="433" customFormat="false" ht="14.1" hidden="false" customHeight="true" outlineLevel="0" collapsed="false">
      <c r="BF433" s="463"/>
      <c r="BG433" s="464"/>
      <c r="BH433" s="260"/>
      <c r="BI433" s="18"/>
      <c r="BJ433" s="260"/>
      <c r="BK433" s="464"/>
    </row>
    <row r="434" customFormat="false" ht="14.1" hidden="false" customHeight="true" outlineLevel="0" collapsed="false">
      <c r="BF434" s="463"/>
      <c r="BG434" s="464"/>
      <c r="BH434" s="260"/>
      <c r="BI434" s="18"/>
      <c r="BJ434" s="260"/>
      <c r="BK434" s="464"/>
    </row>
    <row r="435" customFormat="false" ht="14.1" hidden="false" customHeight="true" outlineLevel="0" collapsed="false">
      <c r="BF435" s="463"/>
      <c r="BG435" s="464"/>
      <c r="BH435" s="260"/>
      <c r="BI435" s="18"/>
      <c r="BJ435" s="260"/>
      <c r="BK435" s="464"/>
    </row>
    <row r="436" customFormat="false" ht="14.1" hidden="false" customHeight="true" outlineLevel="0" collapsed="false"/>
    <row r="437" customFormat="false" ht="14.1" hidden="false" customHeight="true" outlineLevel="0" collapsed="false"/>
    <row r="438" customFormat="false" ht="14.1" hidden="false" customHeight="true" outlineLevel="0" collapsed="false"/>
    <row r="439" customFormat="false" ht="14.1" hidden="false" customHeight="true" outlineLevel="0" collapsed="false"/>
    <row r="440" customFormat="false" ht="14.1" hidden="false" customHeight="true" outlineLevel="0" collapsed="false"/>
    <row r="441" customFormat="false" ht="14.1" hidden="false" customHeight="true" outlineLevel="0" collapsed="false"/>
    <row r="442" customFormat="false" ht="14.1" hidden="false" customHeight="true" outlineLevel="0" collapsed="false"/>
    <row r="443" customFormat="false" ht="14.1" hidden="false" customHeight="true" outlineLevel="0" collapsed="false"/>
    <row r="444" customFormat="false" ht="14.1" hidden="false" customHeight="true" outlineLevel="0" collapsed="false"/>
    <row r="445" customFormat="false" ht="14.1" hidden="false" customHeight="true" outlineLevel="0" collapsed="false"/>
    <row r="446" customFormat="false" ht="14.1" hidden="false" customHeight="true" outlineLevel="0" collapsed="false"/>
    <row r="447" customFormat="false" ht="14.1" hidden="false" customHeight="true" outlineLevel="0" collapsed="false"/>
    <row r="448" customFormat="false" ht="14.1" hidden="false" customHeight="true" outlineLevel="0" collapsed="false"/>
    <row r="449" customFormat="false" ht="14.1" hidden="false" customHeight="true" outlineLevel="0" collapsed="false"/>
    <row r="450" customFormat="false" ht="14.1" hidden="false" customHeight="true" outlineLevel="0" collapsed="false"/>
    <row r="451" customFormat="false" ht="14.1" hidden="false" customHeight="true" outlineLevel="0" collapsed="false"/>
    <row r="452" customFormat="false" ht="14.1" hidden="false" customHeight="true" outlineLevel="0" collapsed="false"/>
    <row r="453" customFormat="false" ht="14.1" hidden="false" customHeight="true" outlineLevel="0" collapsed="false"/>
    <row r="454" customFormat="false" ht="14.1" hidden="false" customHeight="true" outlineLevel="0" collapsed="false"/>
    <row r="455" customFormat="false" ht="14.1" hidden="false" customHeight="true" outlineLevel="0" collapsed="false"/>
    <row r="456" customFormat="false" ht="14.1" hidden="false" customHeight="true" outlineLevel="0" collapsed="false"/>
    <row r="457" customFormat="false" ht="14.1" hidden="false" customHeight="true" outlineLevel="0" collapsed="false"/>
    <row r="458" customFormat="false" ht="14.1" hidden="false" customHeight="true" outlineLevel="0" collapsed="false"/>
    <row r="459" customFormat="false" ht="14.1" hidden="false" customHeight="true" outlineLevel="0" collapsed="false"/>
    <row r="460" customFormat="false" ht="14.1" hidden="false" customHeight="true" outlineLevel="0" collapsed="false"/>
    <row r="461" customFormat="false" ht="14.1" hidden="false" customHeight="true" outlineLevel="0" collapsed="false"/>
    <row r="462" customFormat="false" ht="14.1" hidden="false" customHeight="true" outlineLevel="0" collapsed="false"/>
    <row r="463" customFormat="false" ht="14.1" hidden="false" customHeight="true" outlineLevel="0" collapsed="false"/>
    <row r="464" customFormat="false" ht="14.1" hidden="false" customHeight="true" outlineLevel="0" collapsed="false"/>
    <row r="465" customFormat="false" ht="14.1" hidden="false" customHeight="true" outlineLevel="0" collapsed="false"/>
    <row r="466" customFormat="false" ht="14.1" hidden="false" customHeight="true" outlineLevel="0" collapsed="false"/>
    <row r="467" customFormat="false" ht="14.1" hidden="false" customHeight="true" outlineLevel="0" collapsed="false"/>
    <row r="468" customFormat="false" ht="14.1" hidden="false" customHeight="true" outlineLevel="0" collapsed="false"/>
    <row r="469" customFormat="false" ht="14.1" hidden="false" customHeight="true" outlineLevel="0" collapsed="false"/>
    <row r="470" customFormat="false" ht="14.1" hidden="false" customHeight="true" outlineLevel="0" collapsed="false"/>
    <row r="471" customFormat="false" ht="14.1" hidden="false" customHeight="true" outlineLevel="0" collapsed="false"/>
    <row r="472" customFormat="false" ht="14.1" hidden="false" customHeight="true" outlineLevel="0" collapsed="false"/>
    <row r="473" customFormat="false" ht="14.1" hidden="false" customHeight="true" outlineLevel="0" collapsed="false"/>
    <row r="474" customFormat="false" ht="14.1" hidden="false" customHeight="true" outlineLevel="0" collapsed="false"/>
    <row r="475" customFormat="false" ht="14.1" hidden="false" customHeight="true" outlineLevel="0" collapsed="false"/>
    <row r="476" customFormat="false" ht="14.1" hidden="false" customHeight="true" outlineLevel="0" collapsed="false"/>
    <row r="477" customFormat="false" ht="14.1" hidden="false" customHeight="true" outlineLevel="0" collapsed="false"/>
    <row r="478" customFormat="false" ht="14.1" hidden="false" customHeight="true" outlineLevel="0" collapsed="false"/>
    <row r="479" customFormat="false" ht="14.1" hidden="false" customHeight="true" outlineLevel="0" collapsed="false"/>
    <row r="480" customFormat="false" ht="14.1" hidden="false" customHeight="true" outlineLevel="0" collapsed="false"/>
    <row r="481" customFormat="false" ht="14.1" hidden="false" customHeight="true" outlineLevel="0" collapsed="false"/>
    <row r="482" customFormat="false" ht="14.1" hidden="false" customHeight="true" outlineLevel="0" collapsed="false"/>
    <row r="483" customFormat="false" ht="14.1" hidden="false" customHeight="true" outlineLevel="0" collapsed="false"/>
    <row r="484" customFormat="false" ht="14.1" hidden="false" customHeight="true" outlineLevel="0" collapsed="false"/>
    <row r="485" customFormat="false" ht="14.1" hidden="false" customHeight="true" outlineLevel="0" collapsed="false"/>
    <row r="486" customFormat="false" ht="14.1" hidden="false" customHeight="true" outlineLevel="0" collapsed="false"/>
    <row r="487" customFormat="false" ht="14.1" hidden="false" customHeight="true" outlineLevel="0" collapsed="false"/>
    <row r="488" customFormat="false" ht="14.1" hidden="false" customHeight="true" outlineLevel="0" collapsed="false"/>
    <row r="489" customFormat="false" ht="14.1" hidden="false" customHeight="true" outlineLevel="0" collapsed="false"/>
    <row r="490" customFormat="false" ht="14.1" hidden="false" customHeight="true" outlineLevel="0" collapsed="false"/>
    <row r="491" customFormat="false" ht="14.1" hidden="false" customHeight="true" outlineLevel="0" collapsed="false"/>
    <row r="492" customFormat="false" ht="14.1" hidden="false" customHeight="true" outlineLevel="0" collapsed="false"/>
    <row r="493" customFormat="false" ht="14.1" hidden="false" customHeight="true" outlineLevel="0" collapsed="false"/>
    <row r="494" customFormat="false" ht="14.1" hidden="false" customHeight="true" outlineLevel="0" collapsed="false"/>
    <row r="495" customFormat="false" ht="14.1" hidden="false" customHeight="true" outlineLevel="0" collapsed="false"/>
    <row r="496" customFormat="false" ht="14.1" hidden="false" customHeight="true" outlineLevel="0" collapsed="false"/>
    <row r="497" customFormat="false" ht="14.1" hidden="false" customHeight="true" outlineLevel="0" collapsed="false"/>
    <row r="498" customFormat="false" ht="14.1" hidden="false" customHeight="true" outlineLevel="0" collapsed="false"/>
    <row r="499" customFormat="false" ht="14.1" hidden="false" customHeight="true" outlineLevel="0" collapsed="false"/>
    <row r="500" customFormat="false" ht="14.1" hidden="false" customHeight="true" outlineLevel="0" collapsed="false"/>
    <row r="501" customFormat="false" ht="14.1" hidden="false" customHeight="true" outlineLevel="0" collapsed="false"/>
    <row r="502" customFormat="false" ht="14.1" hidden="false" customHeight="true" outlineLevel="0" collapsed="false"/>
    <row r="503" customFormat="false" ht="14.1" hidden="false" customHeight="true" outlineLevel="0" collapsed="false"/>
    <row r="504" customFormat="false" ht="14.1" hidden="false" customHeight="true" outlineLevel="0" collapsed="false"/>
    <row r="505" customFormat="false" ht="14.1" hidden="false" customHeight="true" outlineLevel="0" collapsed="false"/>
    <row r="506" customFormat="false" ht="14.1" hidden="false" customHeight="true" outlineLevel="0" collapsed="false"/>
    <row r="507" customFormat="false" ht="14.1" hidden="false" customHeight="true" outlineLevel="0" collapsed="false"/>
    <row r="508" customFormat="false" ht="14.1" hidden="false" customHeight="true" outlineLevel="0" collapsed="false"/>
    <row r="509" customFormat="false" ht="14.1" hidden="false" customHeight="true" outlineLevel="0" collapsed="false"/>
    <row r="510" customFormat="false" ht="14.1" hidden="false" customHeight="true" outlineLevel="0" collapsed="false"/>
    <row r="511" customFormat="false" ht="14.1" hidden="false" customHeight="true" outlineLevel="0" collapsed="false"/>
    <row r="512" customFormat="false" ht="14.1" hidden="false" customHeight="true" outlineLevel="0" collapsed="false"/>
    <row r="513" customFormat="false" ht="14.1" hidden="false" customHeight="true" outlineLevel="0" collapsed="false"/>
    <row r="514" customFormat="false" ht="14.1" hidden="false" customHeight="true" outlineLevel="0" collapsed="false"/>
    <row r="515" customFormat="false" ht="14.1" hidden="false" customHeight="true" outlineLevel="0" collapsed="false"/>
    <row r="516" customFormat="false" ht="14.1" hidden="false" customHeight="true" outlineLevel="0" collapsed="false"/>
    <row r="517" customFormat="false" ht="14.1" hidden="false" customHeight="true" outlineLevel="0" collapsed="false"/>
    <row r="518" customFormat="false" ht="14.1" hidden="false" customHeight="true" outlineLevel="0" collapsed="false"/>
    <row r="519" customFormat="false" ht="14.1" hidden="false" customHeight="true" outlineLevel="0" collapsed="false"/>
    <row r="520" customFormat="false" ht="14.1" hidden="false" customHeight="true" outlineLevel="0" collapsed="false"/>
    <row r="521" customFormat="false" ht="14.1" hidden="false" customHeight="true" outlineLevel="0" collapsed="false"/>
    <row r="522" customFormat="false" ht="14.1" hidden="false" customHeight="true" outlineLevel="0" collapsed="false"/>
    <row r="523" customFormat="false" ht="14.1" hidden="false" customHeight="true" outlineLevel="0" collapsed="false"/>
    <row r="524" customFormat="false" ht="14.1" hidden="false" customHeight="true" outlineLevel="0" collapsed="false"/>
    <row r="525" customFormat="false" ht="14.1" hidden="false" customHeight="true" outlineLevel="0" collapsed="false"/>
    <row r="526" customFormat="false" ht="14.1" hidden="false" customHeight="true" outlineLevel="0" collapsed="false"/>
    <row r="527" customFormat="false" ht="14.1" hidden="false" customHeight="true" outlineLevel="0" collapsed="false"/>
    <row r="528" customFormat="false" ht="14.1" hidden="false" customHeight="true" outlineLevel="0" collapsed="false"/>
    <row r="529" customFormat="false" ht="14.1" hidden="false" customHeight="true" outlineLevel="0" collapsed="false"/>
    <row r="530" customFormat="false" ht="14.1" hidden="false" customHeight="true" outlineLevel="0" collapsed="false"/>
    <row r="531" customFormat="false" ht="14.1" hidden="false" customHeight="true" outlineLevel="0" collapsed="false"/>
    <row r="532" customFormat="false" ht="14.1" hidden="false" customHeight="true" outlineLevel="0" collapsed="false"/>
    <row r="533" customFormat="false" ht="14.1" hidden="false" customHeight="true" outlineLevel="0" collapsed="false"/>
    <row r="534" customFormat="false" ht="14.1" hidden="false" customHeight="true" outlineLevel="0" collapsed="false"/>
    <row r="535" customFormat="false" ht="14.1" hidden="false" customHeight="true" outlineLevel="0" collapsed="false"/>
    <row r="536" customFormat="false" ht="14.1" hidden="false" customHeight="true" outlineLevel="0" collapsed="false"/>
    <row r="537" customFormat="false" ht="14.1" hidden="false" customHeight="true" outlineLevel="0" collapsed="false"/>
    <row r="538" customFormat="false" ht="14.1" hidden="false" customHeight="true" outlineLevel="0" collapsed="false"/>
    <row r="539" customFormat="false" ht="14.1" hidden="false" customHeight="true" outlineLevel="0" collapsed="false"/>
    <row r="540" customFormat="false" ht="14.1" hidden="false" customHeight="true" outlineLevel="0" collapsed="false"/>
    <row r="541" customFormat="false" ht="14.1" hidden="false" customHeight="true" outlineLevel="0" collapsed="false"/>
    <row r="542" customFormat="false" ht="14.1" hidden="false" customHeight="true" outlineLevel="0" collapsed="false"/>
    <row r="543" customFormat="false" ht="14.1" hidden="false" customHeight="true" outlineLevel="0" collapsed="false"/>
    <row r="544" customFormat="false" ht="14.1" hidden="false" customHeight="true" outlineLevel="0" collapsed="false"/>
    <row r="545" customFormat="false" ht="14.1" hidden="false" customHeight="true" outlineLevel="0" collapsed="false"/>
    <row r="546" customFormat="false" ht="14.1" hidden="false" customHeight="true" outlineLevel="0" collapsed="false"/>
    <row r="547" customFormat="false" ht="14.1" hidden="false" customHeight="true" outlineLevel="0" collapsed="false"/>
    <row r="548" customFormat="false" ht="14.1" hidden="false" customHeight="true" outlineLevel="0" collapsed="false"/>
    <row r="549" customFormat="false" ht="14.1" hidden="false" customHeight="true" outlineLevel="0" collapsed="false"/>
    <row r="550" customFormat="false" ht="14.1" hidden="false" customHeight="true" outlineLevel="0" collapsed="false"/>
    <row r="551" customFormat="false" ht="14.1" hidden="false" customHeight="true" outlineLevel="0" collapsed="false"/>
    <row r="552" customFormat="false" ht="14.1" hidden="false" customHeight="true" outlineLevel="0" collapsed="false"/>
    <row r="553" customFormat="false" ht="14.1" hidden="false" customHeight="true" outlineLevel="0" collapsed="false"/>
    <row r="554" customFormat="false" ht="14.1" hidden="false" customHeight="true" outlineLevel="0" collapsed="false"/>
    <row r="555" customFormat="false" ht="14.1" hidden="false" customHeight="true" outlineLevel="0" collapsed="false"/>
    <row r="556" customFormat="false" ht="14.1" hidden="false" customHeight="true" outlineLevel="0" collapsed="false"/>
    <row r="557" customFormat="false" ht="14.1" hidden="false" customHeight="true" outlineLevel="0" collapsed="false"/>
    <row r="558" customFormat="false" ht="14.1" hidden="false" customHeight="true" outlineLevel="0" collapsed="false"/>
    <row r="559" customFormat="false" ht="14.1" hidden="false" customHeight="true" outlineLevel="0" collapsed="false"/>
    <row r="560" customFormat="false" ht="14.1" hidden="false" customHeight="true" outlineLevel="0" collapsed="false"/>
    <row r="561" customFormat="false" ht="14.1" hidden="false" customHeight="true" outlineLevel="0" collapsed="false"/>
    <row r="562" customFormat="false" ht="14.1" hidden="false" customHeight="true" outlineLevel="0" collapsed="false"/>
    <row r="563" customFormat="false" ht="14.1" hidden="false" customHeight="true" outlineLevel="0" collapsed="false"/>
    <row r="564" customFormat="false" ht="14.1" hidden="false" customHeight="true" outlineLevel="0" collapsed="false"/>
    <row r="565" customFormat="false" ht="14.1" hidden="false" customHeight="true" outlineLevel="0" collapsed="false"/>
    <row r="566" customFormat="false" ht="14.1" hidden="false" customHeight="true" outlineLevel="0" collapsed="false"/>
    <row r="567" customFormat="false" ht="14.1" hidden="false" customHeight="true" outlineLevel="0" collapsed="false"/>
    <row r="568" customFormat="false" ht="14.1" hidden="false" customHeight="true" outlineLevel="0" collapsed="false"/>
    <row r="569" customFormat="false" ht="14.1" hidden="false" customHeight="true" outlineLevel="0" collapsed="false"/>
    <row r="570" customFormat="false" ht="14.1" hidden="false" customHeight="true" outlineLevel="0" collapsed="false"/>
    <row r="571" customFormat="false" ht="14.1" hidden="false" customHeight="true" outlineLevel="0" collapsed="false"/>
    <row r="572" customFormat="false" ht="14.1" hidden="false" customHeight="true" outlineLevel="0" collapsed="false"/>
    <row r="573" customFormat="false" ht="14.1" hidden="false" customHeight="true" outlineLevel="0" collapsed="false"/>
    <row r="574" customFormat="false" ht="14.1" hidden="false" customHeight="true" outlineLevel="0" collapsed="false"/>
    <row r="575" customFormat="false" ht="14.1" hidden="false" customHeight="true" outlineLevel="0" collapsed="false"/>
    <row r="576" customFormat="false" ht="14.1" hidden="false" customHeight="true" outlineLevel="0" collapsed="false"/>
    <row r="577" customFormat="false" ht="14.1" hidden="false" customHeight="true" outlineLevel="0" collapsed="false"/>
    <row r="578" customFormat="false" ht="14.1" hidden="false" customHeight="true" outlineLevel="0" collapsed="false"/>
    <row r="579" customFormat="false" ht="14.1" hidden="false" customHeight="true" outlineLevel="0" collapsed="false"/>
    <row r="580" customFormat="false" ht="14.1" hidden="false" customHeight="true" outlineLevel="0" collapsed="false"/>
    <row r="581" customFormat="false" ht="14.1" hidden="false" customHeight="true" outlineLevel="0" collapsed="false"/>
    <row r="582" customFormat="false" ht="14.1" hidden="false" customHeight="true" outlineLevel="0" collapsed="false"/>
    <row r="583" customFormat="false" ht="14.1" hidden="false" customHeight="true" outlineLevel="0" collapsed="false"/>
    <row r="584" customFormat="false" ht="14.1" hidden="false" customHeight="true" outlineLevel="0" collapsed="false"/>
    <row r="585" customFormat="false" ht="14.1" hidden="false" customHeight="true" outlineLevel="0" collapsed="false"/>
    <row r="586" customFormat="false" ht="14.1" hidden="false" customHeight="true" outlineLevel="0" collapsed="false"/>
    <row r="587" customFormat="false" ht="14.1" hidden="false" customHeight="true" outlineLevel="0" collapsed="false"/>
    <row r="588" customFormat="false" ht="14.1" hidden="false" customHeight="true" outlineLevel="0" collapsed="false"/>
    <row r="589" customFormat="false" ht="14.1" hidden="false" customHeight="true" outlineLevel="0" collapsed="false"/>
    <row r="590" customFormat="false" ht="14.1" hidden="false" customHeight="true" outlineLevel="0" collapsed="false"/>
    <row r="591" customFormat="false" ht="14.1" hidden="false" customHeight="true" outlineLevel="0" collapsed="false"/>
    <row r="592" customFormat="false" ht="14.1" hidden="false" customHeight="true" outlineLevel="0" collapsed="false"/>
    <row r="593" customFormat="false" ht="14.1" hidden="false" customHeight="true" outlineLevel="0" collapsed="false"/>
    <row r="594" customFormat="false" ht="14.1" hidden="false" customHeight="true" outlineLevel="0" collapsed="false"/>
    <row r="595" customFormat="false" ht="14.1" hidden="false" customHeight="true" outlineLevel="0" collapsed="false"/>
    <row r="596" customFormat="false" ht="14.1" hidden="false" customHeight="true" outlineLevel="0" collapsed="false"/>
    <row r="597" customFormat="false" ht="14.1" hidden="false" customHeight="true" outlineLevel="0" collapsed="false"/>
    <row r="598" customFormat="false" ht="14.1" hidden="false" customHeight="true" outlineLevel="0" collapsed="false"/>
    <row r="599" customFormat="false" ht="14.1" hidden="false" customHeight="true" outlineLevel="0" collapsed="false"/>
    <row r="600" customFormat="false" ht="14.1" hidden="false" customHeight="true" outlineLevel="0" collapsed="false"/>
    <row r="601" customFormat="false" ht="14.1" hidden="false" customHeight="true" outlineLevel="0" collapsed="false"/>
    <row r="602" customFormat="false" ht="14.1" hidden="false" customHeight="true" outlineLevel="0" collapsed="false"/>
    <row r="603" customFormat="false" ht="14.1" hidden="false" customHeight="true" outlineLevel="0" collapsed="false"/>
    <row r="604" customFormat="false" ht="14.1" hidden="false" customHeight="true" outlineLevel="0" collapsed="false"/>
    <row r="605" customFormat="false" ht="14.1" hidden="false" customHeight="true" outlineLevel="0" collapsed="false"/>
    <row r="606" customFormat="false" ht="14.1" hidden="false" customHeight="true" outlineLevel="0" collapsed="false"/>
    <row r="607" customFormat="false" ht="14.1" hidden="false" customHeight="true" outlineLevel="0" collapsed="false"/>
    <row r="608" customFormat="false" ht="14.1" hidden="false" customHeight="true" outlineLevel="0" collapsed="false"/>
    <row r="609" customFormat="false" ht="14.1" hidden="false" customHeight="true" outlineLevel="0" collapsed="false"/>
    <row r="610" customFormat="false" ht="14.1" hidden="false" customHeight="true" outlineLevel="0" collapsed="false"/>
    <row r="611" customFormat="false" ht="14.1" hidden="false" customHeight="true" outlineLevel="0" collapsed="false"/>
    <row r="612" customFormat="false" ht="14.1" hidden="false" customHeight="true" outlineLevel="0" collapsed="false"/>
    <row r="613" customFormat="false" ht="14.1" hidden="false" customHeight="true" outlineLevel="0" collapsed="false"/>
    <row r="614" customFormat="false" ht="14.1" hidden="false" customHeight="true" outlineLevel="0" collapsed="false"/>
    <row r="615" customFormat="false" ht="14.1" hidden="false" customHeight="true" outlineLevel="0" collapsed="false"/>
    <row r="616" customFormat="false" ht="14.1" hidden="false" customHeight="true" outlineLevel="0" collapsed="false"/>
    <row r="617" customFormat="false" ht="14.1" hidden="false" customHeight="true" outlineLevel="0" collapsed="false"/>
    <row r="618" customFormat="false" ht="14.1" hidden="false" customHeight="true" outlineLevel="0" collapsed="false"/>
    <row r="619" customFormat="false" ht="14.1" hidden="false" customHeight="true" outlineLevel="0" collapsed="false"/>
    <row r="620" customFormat="false" ht="14.1" hidden="false" customHeight="true" outlineLevel="0" collapsed="false"/>
    <row r="621" customFormat="false" ht="14.1" hidden="false" customHeight="true" outlineLevel="0" collapsed="false"/>
    <row r="622" customFormat="false" ht="14.1" hidden="false" customHeight="true" outlineLevel="0" collapsed="false"/>
    <row r="623" customFormat="false" ht="14.1" hidden="false" customHeight="true" outlineLevel="0" collapsed="false"/>
    <row r="624" customFormat="false" ht="14.1" hidden="false" customHeight="true" outlineLevel="0" collapsed="false"/>
    <row r="625" customFormat="false" ht="14.1" hidden="false" customHeight="true" outlineLevel="0" collapsed="false"/>
    <row r="626" customFormat="false" ht="14.1" hidden="false" customHeight="true" outlineLevel="0" collapsed="false"/>
    <row r="627" customFormat="false" ht="14.1" hidden="false" customHeight="true" outlineLevel="0" collapsed="false"/>
    <row r="628" customFormat="false" ht="14.1" hidden="false" customHeight="true" outlineLevel="0" collapsed="false"/>
    <row r="629" customFormat="false" ht="14.1" hidden="false" customHeight="true" outlineLevel="0" collapsed="false"/>
    <row r="630" customFormat="false" ht="14.1" hidden="false" customHeight="true" outlineLevel="0" collapsed="false"/>
    <row r="631" customFormat="false" ht="14.1" hidden="false" customHeight="true" outlineLevel="0" collapsed="false"/>
    <row r="632" customFormat="false" ht="14.1" hidden="false" customHeight="true" outlineLevel="0" collapsed="false"/>
    <row r="633" customFormat="false" ht="14.1" hidden="false" customHeight="true" outlineLevel="0" collapsed="false"/>
    <row r="634" customFormat="false" ht="14.1" hidden="false" customHeight="true" outlineLevel="0" collapsed="false"/>
    <row r="635" customFormat="false" ht="14.1" hidden="false" customHeight="true" outlineLevel="0" collapsed="false"/>
    <row r="636" customFormat="false" ht="14.1" hidden="false" customHeight="true" outlineLevel="0" collapsed="false"/>
    <row r="637" customFormat="false" ht="14.1" hidden="false" customHeight="true" outlineLevel="0" collapsed="false"/>
    <row r="638" customFormat="false" ht="14.1" hidden="false" customHeight="true" outlineLevel="0" collapsed="false"/>
    <row r="639" customFormat="false" ht="14.1" hidden="false" customHeight="true" outlineLevel="0" collapsed="false"/>
    <row r="640" customFormat="false" ht="14.1" hidden="false" customHeight="true" outlineLevel="0" collapsed="false"/>
    <row r="641" customFormat="false" ht="14.1" hidden="false" customHeight="true" outlineLevel="0" collapsed="false"/>
    <row r="642" customFormat="false" ht="14.1" hidden="false" customHeight="true" outlineLevel="0" collapsed="false"/>
    <row r="643" customFormat="false" ht="14.1" hidden="false" customHeight="true" outlineLevel="0" collapsed="false"/>
    <row r="644" customFormat="false" ht="14.1" hidden="false" customHeight="true" outlineLevel="0" collapsed="false"/>
    <row r="645" customFormat="false" ht="14.1" hidden="false" customHeight="true" outlineLevel="0" collapsed="false"/>
    <row r="646" customFormat="false" ht="14.1" hidden="false" customHeight="true" outlineLevel="0" collapsed="false"/>
    <row r="647" customFormat="false" ht="14.1" hidden="false" customHeight="true" outlineLevel="0" collapsed="false"/>
    <row r="648" customFormat="false" ht="14.1" hidden="false" customHeight="true" outlineLevel="0" collapsed="false"/>
    <row r="649" customFormat="false" ht="14.1" hidden="false" customHeight="true" outlineLevel="0" collapsed="false"/>
    <row r="650" customFormat="false" ht="14.1" hidden="false" customHeight="true" outlineLevel="0" collapsed="false"/>
    <row r="651" customFormat="false" ht="14.1" hidden="false" customHeight="true" outlineLevel="0" collapsed="false"/>
    <row r="652" customFormat="false" ht="14.1" hidden="false" customHeight="true" outlineLevel="0" collapsed="false"/>
    <row r="653" customFormat="false" ht="14.1" hidden="false" customHeight="true" outlineLevel="0" collapsed="false"/>
    <row r="654" customFormat="false" ht="14.1" hidden="false" customHeight="true" outlineLevel="0" collapsed="false"/>
    <row r="655" customFormat="false" ht="14.1" hidden="false" customHeight="true" outlineLevel="0" collapsed="false"/>
    <row r="656" customFormat="false" ht="14.1" hidden="false" customHeight="true" outlineLevel="0" collapsed="false"/>
    <row r="657" customFormat="false" ht="14.1" hidden="false" customHeight="true" outlineLevel="0" collapsed="false"/>
    <row r="658" customFormat="false" ht="14.1" hidden="false" customHeight="true" outlineLevel="0" collapsed="false"/>
    <row r="659" customFormat="false" ht="14.1" hidden="false" customHeight="true" outlineLevel="0" collapsed="false"/>
    <row r="660" customFormat="false" ht="14.1" hidden="false" customHeight="true" outlineLevel="0" collapsed="false"/>
    <row r="661" customFormat="false" ht="14.1" hidden="false" customHeight="true" outlineLevel="0" collapsed="false"/>
    <row r="662" customFormat="false" ht="14.1" hidden="false" customHeight="true" outlineLevel="0" collapsed="false"/>
    <row r="663" customFormat="false" ht="14.1" hidden="false" customHeight="true" outlineLevel="0" collapsed="false"/>
    <row r="664" customFormat="false" ht="14.1" hidden="false" customHeight="true" outlineLevel="0" collapsed="false"/>
    <row r="665" customFormat="false" ht="14.1" hidden="false" customHeight="true" outlineLevel="0" collapsed="false"/>
    <row r="666" customFormat="false" ht="14.1" hidden="false" customHeight="true" outlineLevel="0" collapsed="false"/>
    <row r="667" customFormat="false" ht="14.1" hidden="false" customHeight="true" outlineLevel="0" collapsed="false"/>
    <row r="668" customFormat="false" ht="14.1" hidden="false" customHeight="true" outlineLevel="0" collapsed="false"/>
    <row r="669" customFormat="false" ht="14.1" hidden="false" customHeight="true" outlineLevel="0" collapsed="false"/>
    <row r="670" customFormat="false" ht="14.1" hidden="false" customHeight="true" outlineLevel="0" collapsed="false"/>
    <row r="671" customFormat="false" ht="14.1" hidden="false" customHeight="true" outlineLevel="0" collapsed="false"/>
    <row r="672" customFormat="false" ht="14.1" hidden="false" customHeight="true" outlineLevel="0" collapsed="false"/>
    <row r="673" customFormat="false" ht="14.1" hidden="false" customHeight="true" outlineLevel="0" collapsed="false"/>
    <row r="674" customFormat="false" ht="14.1" hidden="false" customHeight="true" outlineLevel="0" collapsed="false"/>
    <row r="675" customFormat="false" ht="14.1" hidden="false" customHeight="true" outlineLevel="0" collapsed="false"/>
    <row r="676" customFormat="false" ht="14.1" hidden="false" customHeight="true" outlineLevel="0" collapsed="false"/>
    <row r="677" customFormat="false" ht="14.1" hidden="false" customHeight="true" outlineLevel="0" collapsed="false"/>
    <row r="678" customFormat="false" ht="14.1" hidden="false" customHeight="true" outlineLevel="0" collapsed="false"/>
    <row r="679" customFormat="false" ht="14.1" hidden="false" customHeight="true" outlineLevel="0" collapsed="false"/>
    <row r="680" customFormat="false" ht="14.1" hidden="false" customHeight="true" outlineLevel="0" collapsed="false"/>
    <row r="681" customFormat="false" ht="14.1" hidden="false" customHeight="true" outlineLevel="0" collapsed="false"/>
    <row r="682" customFormat="false" ht="14.1" hidden="false" customHeight="true" outlineLevel="0" collapsed="false"/>
    <row r="683" customFormat="false" ht="14.1" hidden="false" customHeight="true" outlineLevel="0" collapsed="false"/>
    <row r="684" customFormat="false" ht="14.1" hidden="false" customHeight="true" outlineLevel="0" collapsed="false"/>
    <row r="685" customFormat="false" ht="14.1" hidden="false" customHeight="true" outlineLevel="0" collapsed="false"/>
    <row r="686" customFormat="false" ht="14.1" hidden="false" customHeight="true" outlineLevel="0" collapsed="false"/>
    <row r="687" customFormat="false" ht="14.1" hidden="false" customHeight="true" outlineLevel="0" collapsed="false"/>
    <row r="688" customFormat="false" ht="14.1" hidden="false" customHeight="true" outlineLevel="0" collapsed="false"/>
    <row r="689" customFormat="false" ht="14.1" hidden="false" customHeight="true" outlineLevel="0" collapsed="false"/>
    <row r="690" customFormat="false" ht="14.1" hidden="false" customHeight="true" outlineLevel="0" collapsed="false"/>
    <row r="691" customFormat="false" ht="14.1" hidden="false" customHeight="true" outlineLevel="0" collapsed="false"/>
    <row r="692" customFormat="false" ht="14.1" hidden="false" customHeight="true" outlineLevel="0" collapsed="false"/>
    <row r="693" customFormat="false" ht="14.1" hidden="false" customHeight="true" outlineLevel="0" collapsed="false"/>
    <row r="694" customFormat="false" ht="14.1" hidden="false" customHeight="true" outlineLevel="0" collapsed="false"/>
    <row r="695" customFormat="false" ht="14.1" hidden="false" customHeight="true" outlineLevel="0" collapsed="false"/>
    <row r="696" customFormat="false" ht="14.1" hidden="false" customHeight="true" outlineLevel="0" collapsed="false"/>
    <row r="697" customFormat="false" ht="14.1" hidden="false" customHeight="true" outlineLevel="0" collapsed="false"/>
    <row r="698" customFormat="false" ht="14.1" hidden="false" customHeight="true" outlineLevel="0" collapsed="false"/>
    <row r="699" customFormat="false" ht="14.1" hidden="false" customHeight="true" outlineLevel="0" collapsed="false"/>
    <row r="700" customFormat="false" ht="14.1" hidden="false" customHeight="true" outlineLevel="0" collapsed="false"/>
    <row r="701" customFormat="false" ht="14.1" hidden="false" customHeight="true" outlineLevel="0" collapsed="false"/>
    <row r="702" customFormat="false" ht="14.1" hidden="false" customHeight="true" outlineLevel="0" collapsed="false"/>
    <row r="703" customFormat="false" ht="14.1" hidden="false" customHeight="true" outlineLevel="0" collapsed="false"/>
    <row r="704" customFormat="false" ht="14.1" hidden="false" customHeight="true" outlineLevel="0" collapsed="false"/>
    <row r="705" customFormat="false" ht="14.1" hidden="false" customHeight="true" outlineLevel="0" collapsed="false"/>
    <row r="706" customFormat="false" ht="14.1" hidden="false" customHeight="true" outlineLevel="0" collapsed="false"/>
    <row r="707" customFormat="false" ht="14.1" hidden="false" customHeight="true" outlineLevel="0" collapsed="false"/>
    <row r="708" customFormat="false" ht="14.1" hidden="false" customHeight="true" outlineLevel="0" collapsed="false"/>
    <row r="709" customFormat="false" ht="14.1" hidden="false" customHeight="true" outlineLevel="0" collapsed="false"/>
    <row r="710" customFormat="false" ht="14.1" hidden="false" customHeight="true" outlineLevel="0" collapsed="false"/>
    <row r="711" customFormat="false" ht="14.1" hidden="false" customHeight="true" outlineLevel="0" collapsed="false"/>
    <row r="712" customFormat="false" ht="14.1" hidden="false" customHeight="true" outlineLevel="0" collapsed="false"/>
    <row r="713" customFormat="false" ht="14.1" hidden="false" customHeight="true" outlineLevel="0" collapsed="false"/>
    <row r="714" customFormat="false" ht="14.1" hidden="false" customHeight="true" outlineLevel="0" collapsed="false"/>
    <row r="715" customFormat="false" ht="14.1" hidden="false" customHeight="true" outlineLevel="0" collapsed="false"/>
    <row r="716" customFormat="false" ht="14.1" hidden="false" customHeight="true" outlineLevel="0" collapsed="false"/>
    <row r="717" customFormat="false" ht="14.1" hidden="false" customHeight="true" outlineLevel="0" collapsed="false"/>
    <row r="718" customFormat="false" ht="14.1" hidden="false" customHeight="true" outlineLevel="0" collapsed="false"/>
    <row r="719" customFormat="false" ht="14.1" hidden="false" customHeight="true" outlineLevel="0" collapsed="false"/>
    <row r="720" customFormat="false" ht="14.1" hidden="false" customHeight="true" outlineLevel="0" collapsed="false"/>
    <row r="721" customFormat="false" ht="14.1" hidden="false" customHeight="true" outlineLevel="0" collapsed="false"/>
    <row r="722" customFormat="false" ht="14.1" hidden="false" customHeight="true" outlineLevel="0" collapsed="false"/>
    <row r="723" customFormat="false" ht="14.1" hidden="false" customHeight="true" outlineLevel="0" collapsed="false"/>
    <row r="724" customFormat="false" ht="14.1" hidden="false" customHeight="true" outlineLevel="0" collapsed="false"/>
    <row r="725" customFormat="false" ht="14.1" hidden="false" customHeight="true" outlineLevel="0" collapsed="false"/>
    <row r="726" customFormat="false" ht="14.1" hidden="false" customHeight="true" outlineLevel="0" collapsed="false"/>
    <row r="727" customFormat="false" ht="14.1" hidden="false" customHeight="true" outlineLevel="0" collapsed="false"/>
    <row r="728" customFormat="false" ht="14.1" hidden="false" customHeight="true" outlineLevel="0" collapsed="false"/>
    <row r="729" customFormat="false" ht="14.1" hidden="false" customHeight="true" outlineLevel="0" collapsed="false"/>
    <row r="730" customFormat="false" ht="14.1" hidden="false" customHeight="true" outlineLevel="0" collapsed="false"/>
    <row r="731" customFormat="false" ht="14.1" hidden="false" customHeight="true" outlineLevel="0" collapsed="false"/>
    <row r="732" customFormat="false" ht="14.1" hidden="false" customHeight="true" outlineLevel="0" collapsed="false"/>
    <row r="733" customFormat="false" ht="14.1" hidden="false" customHeight="true" outlineLevel="0" collapsed="false"/>
    <row r="734" customFormat="false" ht="14.1" hidden="false" customHeight="true" outlineLevel="0" collapsed="false"/>
    <row r="735" customFormat="false" ht="14.1" hidden="false" customHeight="true" outlineLevel="0" collapsed="false"/>
    <row r="736" customFormat="false" ht="14.1" hidden="false" customHeight="true" outlineLevel="0" collapsed="false"/>
    <row r="737" customFormat="false" ht="14.1" hidden="false" customHeight="true" outlineLevel="0" collapsed="false"/>
    <row r="738" customFormat="false" ht="14.1" hidden="false" customHeight="true" outlineLevel="0" collapsed="false"/>
    <row r="739" customFormat="false" ht="14.1" hidden="false" customHeight="true" outlineLevel="0" collapsed="false"/>
    <row r="740" customFormat="false" ht="14.1" hidden="false" customHeight="true" outlineLevel="0" collapsed="false"/>
    <row r="741" customFormat="false" ht="14.1" hidden="false" customHeight="true" outlineLevel="0" collapsed="false"/>
    <row r="742" customFormat="false" ht="14.1" hidden="false" customHeight="true" outlineLevel="0" collapsed="false"/>
    <row r="743" customFormat="false" ht="14.1" hidden="false" customHeight="true" outlineLevel="0" collapsed="false"/>
    <row r="744" customFormat="false" ht="14.1" hidden="false" customHeight="true" outlineLevel="0" collapsed="false"/>
    <row r="745" customFormat="false" ht="14.1" hidden="false" customHeight="true" outlineLevel="0" collapsed="false"/>
    <row r="746" customFormat="false" ht="14.1" hidden="false" customHeight="true" outlineLevel="0" collapsed="false"/>
    <row r="747" customFormat="false" ht="14.1" hidden="false" customHeight="true" outlineLevel="0" collapsed="false"/>
    <row r="748" customFormat="false" ht="14.1" hidden="false" customHeight="true" outlineLevel="0" collapsed="false"/>
    <row r="749" customFormat="false" ht="14.1" hidden="false" customHeight="true" outlineLevel="0" collapsed="false"/>
    <row r="750" customFormat="false" ht="14.1" hidden="false" customHeight="true" outlineLevel="0" collapsed="false"/>
    <row r="751" customFormat="false" ht="14.1" hidden="false" customHeight="true" outlineLevel="0" collapsed="false"/>
    <row r="752" customFormat="false" ht="14.1" hidden="false" customHeight="true" outlineLevel="0" collapsed="false"/>
    <row r="753" customFormat="false" ht="14.1" hidden="false" customHeight="true" outlineLevel="0" collapsed="false"/>
    <row r="754" customFormat="false" ht="14.1" hidden="false" customHeight="true" outlineLevel="0" collapsed="false"/>
    <row r="755" customFormat="false" ht="14.1" hidden="false" customHeight="true" outlineLevel="0" collapsed="false"/>
    <row r="756" customFormat="false" ht="14.1" hidden="false" customHeight="true" outlineLevel="0" collapsed="false"/>
    <row r="757" customFormat="false" ht="14.1" hidden="false" customHeight="true" outlineLevel="0" collapsed="false"/>
    <row r="758" customFormat="false" ht="14.1" hidden="false" customHeight="true" outlineLevel="0" collapsed="false"/>
    <row r="759" customFormat="false" ht="14.1" hidden="false" customHeight="true" outlineLevel="0" collapsed="false"/>
    <row r="760" customFormat="false" ht="14.1" hidden="false" customHeight="true" outlineLevel="0" collapsed="false"/>
    <row r="761" customFormat="false" ht="14.1" hidden="false" customHeight="true" outlineLevel="0" collapsed="false"/>
    <row r="762" customFormat="false" ht="14.1" hidden="false" customHeight="true" outlineLevel="0" collapsed="false"/>
    <row r="763" customFormat="false" ht="14.1" hidden="false" customHeight="true" outlineLevel="0" collapsed="false"/>
    <row r="764" customFormat="false" ht="14.1" hidden="false" customHeight="true" outlineLevel="0" collapsed="false"/>
    <row r="765" customFormat="false" ht="14.1" hidden="false" customHeight="true" outlineLevel="0" collapsed="false"/>
    <row r="766" customFormat="false" ht="14.1" hidden="false" customHeight="true" outlineLevel="0" collapsed="false"/>
    <row r="767" customFormat="false" ht="14.1" hidden="false" customHeight="true" outlineLevel="0" collapsed="false"/>
    <row r="768" customFormat="false" ht="14.1" hidden="false" customHeight="true" outlineLevel="0" collapsed="false"/>
    <row r="769" customFormat="false" ht="14.1" hidden="false" customHeight="true" outlineLevel="0" collapsed="false"/>
    <row r="770" customFormat="false" ht="14.1" hidden="false" customHeight="true" outlineLevel="0" collapsed="false"/>
    <row r="771" customFormat="false" ht="14.1" hidden="false" customHeight="true" outlineLevel="0" collapsed="false"/>
    <row r="772" customFormat="false" ht="14.1" hidden="false" customHeight="true" outlineLevel="0" collapsed="false"/>
    <row r="773" customFormat="false" ht="14.1" hidden="false" customHeight="true" outlineLevel="0" collapsed="false"/>
    <row r="774" customFormat="false" ht="14.1" hidden="false" customHeight="true" outlineLevel="0" collapsed="false"/>
    <row r="775" customFormat="false" ht="14.1" hidden="false" customHeight="true" outlineLevel="0" collapsed="false"/>
    <row r="776" customFormat="false" ht="14.1" hidden="false" customHeight="true" outlineLevel="0" collapsed="false"/>
    <row r="777" customFormat="false" ht="14.1" hidden="false" customHeight="true" outlineLevel="0" collapsed="false"/>
    <row r="778" customFormat="false" ht="14.1" hidden="false" customHeight="true" outlineLevel="0" collapsed="false"/>
    <row r="779" customFormat="false" ht="14.1" hidden="false" customHeight="true" outlineLevel="0" collapsed="false"/>
    <row r="780" customFormat="false" ht="14.1" hidden="false" customHeight="true" outlineLevel="0" collapsed="false"/>
    <row r="781" customFormat="false" ht="14.1" hidden="false" customHeight="true" outlineLevel="0" collapsed="false"/>
    <row r="782" customFormat="false" ht="14.1" hidden="false" customHeight="true" outlineLevel="0" collapsed="false"/>
    <row r="783" customFormat="false" ht="14.1" hidden="false" customHeight="true" outlineLevel="0" collapsed="false"/>
    <row r="784" customFormat="false" ht="14.1" hidden="false" customHeight="true" outlineLevel="0" collapsed="false"/>
    <row r="785" customFormat="false" ht="14.1" hidden="false" customHeight="true" outlineLevel="0" collapsed="false"/>
    <row r="786" customFormat="false" ht="14.1" hidden="false" customHeight="true" outlineLevel="0" collapsed="false"/>
    <row r="787" customFormat="false" ht="14.1" hidden="false" customHeight="true" outlineLevel="0" collapsed="false"/>
    <row r="788" customFormat="false" ht="14.1" hidden="false" customHeight="true" outlineLevel="0" collapsed="false"/>
    <row r="789" customFormat="false" ht="14.1" hidden="false" customHeight="true" outlineLevel="0" collapsed="false"/>
    <row r="790" customFormat="false" ht="14.1" hidden="false" customHeight="true" outlineLevel="0" collapsed="false"/>
    <row r="791" customFormat="false" ht="14.1" hidden="false" customHeight="true" outlineLevel="0" collapsed="false"/>
    <row r="792" customFormat="false" ht="14.1" hidden="false" customHeight="true" outlineLevel="0" collapsed="false"/>
    <row r="793" customFormat="false" ht="14.1" hidden="false" customHeight="true" outlineLevel="0" collapsed="false"/>
    <row r="794" customFormat="false" ht="14.1" hidden="false" customHeight="true" outlineLevel="0" collapsed="false"/>
    <row r="795" customFormat="false" ht="14.1" hidden="false" customHeight="true" outlineLevel="0" collapsed="false"/>
    <row r="796" customFormat="false" ht="14.1" hidden="false" customHeight="true" outlineLevel="0" collapsed="false"/>
    <row r="797" customFormat="false" ht="14.1" hidden="false" customHeight="true" outlineLevel="0" collapsed="false"/>
    <row r="798" customFormat="false" ht="14.1" hidden="false" customHeight="true" outlineLevel="0" collapsed="false"/>
    <row r="799" customFormat="false" ht="14.1" hidden="false" customHeight="true" outlineLevel="0" collapsed="false"/>
    <row r="800" customFormat="false" ht="14.1" hidden="false" customHeight="true" outlineLevel="0" collapsed="false"/>
    <row r="801" customFormat="false" ht="14.1" hidden="false" customHeight="true" outlineLevel="0" collapsed="false"/>
    <row r="802" customFormat="false" ht="14.1" hidden="false" customHeight="true" outlineLevel="0" collapsed="false"/>
    <row r="803" customFormat="false" ht="14.1" hidden="false" customHeight="true" outlineLevel="0" collapsed="false"/>
    <row r="804" customFormat="false" ht="14.1" hidden="false" customHeight="true" outlineLevel="0" collapsed="false"/>
    <row r="805" customFormat="false" ht="14.1" hidden="false" customHeight="true" outlineLevel="0" collapsed="false"/>
    <row r="806" customFormat="false" ht="14.1" hidden="false" customHeight="true" outlineLevel="0" collapsed="false"/>
    <row r="807" customFormat="false" ht="14.1" hidden="false" customHeight="true" outlineLevel="0" collapsed="false"/>
    <row r="808" customFormat="false" ht="14.1" hidden="false" customHeight="true" outlineLevel="0" collapsed="false"/>
    <row r="809" customFormat="false" ht="14.1" hidden="false" customHeight="true" outlineLevel="0" collapsed="false"/>
    <row r="810" customFormat="false" ht="14.1" hidden="false" customHeight="true" outlineLevel="0" collapsed="false"/>
    <row r="811" customFormat="false" ht="14.1" hidden="false" customHeight="true" outlineLevel="0" collapsed="false"/>
    <row r="812" customFormat="false" ht="14.1" hidden="false" customHeight="true" outlineLevel="0" collapsed="false"/>
    <row r="813" customFormat="false" ht="14.1" hidden="false" customHeight="true" outlineLevel="0" collapsed="false"/>
    <row r="814" customFormat="false" ht="14.1" hidden="false" customHeight="true" outlineLevel="0" collapsed="false"/>
    <row r="815" customFormat="false" ht="14.1" hidden="false" customHeight="true" outlineLevel="0" collapsed="false"/>
    <row r="816" customFormat="false" ht="14.1" hidden="false" customHeight="true" outlineLevel="0" collapsed="false"/>
    <row r="817" customFormat="false" ht="14.1" hidden="false" customHeight="true" outlineLevel="0" collapsed="false"/>
    <row r="818" customFormat="false" ht="14.1" hidden="false" customHeight="true" outlineLevel="0" collapsed="false"/>
    <row r="819" customFormat="false" ht="14.1" hidden="false" customHeight="true" outlineLevel="0" collapsed="false"/>
    <row r="820" customFormat="false" ht="14.1" hidden="false" customHeight="true" outlineLevel="0" collapsed="false"/>
    <row r="821" customFormat="false" ht="14.1" hidden="false" customHeight="true" outlineLevel="0" collapsed="false"/>
    <row r="822" customFormat="false" ht="14.1" hidden="false" customHeight="true" outlineLevel="0" collapsed="false"/>
    <row r="823" customFormat="false" ht="14.1" hidden="false" customHeight="true" outlineLevel="0" collapsed="false"/>
    <row r="824" customFormat="false" ht="14.1" hidden="false" customHeight="true" outlineLevel="0" collapsed="false"/>
    <row r="825" customFormat="false" ht="14.1" hidden="false" customHeight="true" outlineLevel="0" collapsed="false"/>
    <row r="826" customFormat="false" ht="14.1" hidden="false" customHeight="true" outlineLevel="0" collapsed="false"/>
    <row r="827" customFormat="false" ht="14.1" hidden="false" customHeight="true" outlineLevel="0" collapsed="false"/>
    <row r="828" customFormat="false" ht="14.1" hidden="false" customHeight="true" outlineLevel="0" collapsed="false"/>
    <row r="829" customFormat="false" ht="14.1" hidden="false" customHeight="true" outlineLevel="0" collapsed="false"/>
    <row r="830" customFormat="false" ht="14.1" hidden="false" customHeight="true" outlineLevel="0" collapsed="false"/>
    <row r="831" customFormat="false" ht="14.1" hidden="false" customHeight="true" outlineLevel="0" collapsed="false"/>
    <row r="832" customFormat="false" ht="14.1" hidden="false" customHeight="true" outlineLevel="0" collapsed="false"/>
    <row r="833" customFormat="false" ht="14.1" hidden="false" customHeight="true" outlineLevel="0" collapsed="false"/>
    <row r="834" customFormat="false" ht="14.1" hidden="false" customHeight="true" outlineLevel="0" collapsed="false"/>
    <row r="835" customFormat="false" ht="14.1" hidden="false" customHeight="true" outlineLevel="0" collapsed="false"/>
    <row r="836" customFormat="false" ht="14.1" hidden="false" customHeight="true" outlineLevel="0" collapsed="false"/>
    <row r="837" customFormat="false" ht="14.1" hidden="false" customHeight="true" outlineLevel="0" collapsed="false"/>
    <row r="838" customFormat="false" ht="14.1" hidden="false" customHeight="true" outlineLevel="0" collapsed="false"/>
    <row r="839" customFormat="false" ht="14.1" hidden="false" customHeight="true" outlineLevel="0" collapsed="false"/>
    <row r="840" customFormat="false" ht="14.1" hidden="false" customHeight="true" outlineLevel="0" collapsed="false"/>
    <row r="841" customFormat="false" ht="14.1" hidden="false" customHeight="true" outlineLevel="0" collapsed="false"/>
    <row r="842" customFormat="false" ht="14.1" hidden="false" customHeight="true" outlineLevel="0" collapsed="false"/>
    <row r="843" customFormat="false" ht="14.1" hidden="false" customHeight="true" outlineLevel="0" collapsed="false"/>
    <row r="844" customFormat="false" ht="14.1" hidden="false" customHeight="true" outlineLevel="0" collapsed="false"/>
    <row r="845" customFormat="false" ht="14.1" hidden="false" customHeight="true" outlineLevel="0" collapsed="false"/>
    <row r="846" customFormat="false" ht="14.1" hidden="false" customHeight="true" outlineLevel="0" collapsed="false"/>
    <row r="847" customFormat="false" ht="14.1" hidden="false" customHeight="true" outlineLevel="0" collapsed="false"/>
    <row r="848" customFormat="false" ht="14.1" hidden="false" customHeight="true" outlineLevel="0" collapsed="false"/>
    <row r="849" customFormat="false" ht="14.1" hidden="false" customHeight="true" outlineLevel="0" collapsed="false"/>
    <row r="850" customFormat="false" ht="14.1" hidden="false" customHeight="true" outlineLevel="0" collapsed="false"/>
    <row r="851" customFormat="false" ht="14.1" hidden="false" customHeight="true" outlineLevel="0" collapsed="false"/>
    <row r="852" customFormat="false" ht="14.1" hidden="false" customHeight="true" outlineLevel="0" collapsed="false"/>
    <row r="853" customFormat="false" ht="14.1" hidden="false" customHeight="true" outlineLevel="0" collapsed="false"/>
    <row r="854" customFormat="false" ht="14.1" hidden="false" customHeight="true" outlineLevel="0" collapsed="false"/>
    <row r="855" customFormat="false" ht="14.1" hidden="false" customHeight="true" outlineLevel="0" collapsed="false"/>
    <row r="856" customFormat="false" ht="14.1" hidden="false" customHeight="true" outlineLevel="0" collapsed="false"/>
    <row r="857" customFormat="false" ht="14.1" hidden="false" customHeight="true" outlineLevel="0" collapsed="false"/>
    <row r="858" customFormat="false" ht="14.1" hidden="false" customHeight="true" outlineLevel="0" collapsed="false"/>
    <row r="859" customFormat="false" ht="14.1" hidden="false" customHeight="true" outlineLevel="0" collapsed="false"/>
    <row r="860" customFormat="false" ht="14.1" hidden="false" customHeight="true" outlineLevel="0" collapsed="false"/>
    <row r="861" customFormat="false" ht="14.1" hidden="false" customHeight="true" outlineLevel="0" collapsed="false"/>
    <row r="862" customFormat="false" ht="14.1" hidden="false" customHeight="true" outlineLevel="0" collapsed="false"/>
    <row r="863" customFormat="false" ht="14.1" hidden="false" customHeight="true" outlineLevel="0" collapsed="false"/>
    <row r="864" customFormat="false" ht="14.1" hidden="false" customHeight="true" outlineLevel="0" collapsed="false"/>
    <row r="865" customFormat="false" ht="14.1" hidden="false" customHeight="true" outlineLevel="0" collapsed="false"/>
    <row r="866" customFormat="false" ht="14.1" hidden="false" customHeight="true" outlineLevel="0" collapsed="false"/>
    <row r="867" customFormat="false" ht="14.1" hidden="false" customHeight="true" outlineLevel="0" collapsed="false"/>
    <row r="868" customFormat="false" ht="14.1" hidden="false" customHeight="true" outlineLevel="0" collapsed="false"/>
    <row r="869" customFormat="false" ht="14.1" hidden="false" customHeight="true" outlineLevel="0" collapsed="false"/>
    <row r="870" customFormat="false" ht="14.1" hidden="false" customHeight="true" outlineLevel="0" collapsed="false"/>
    <row r="871" customFormat="false" ht="14.1" hidden="false" customHeight="true" outlineLevel="0" collapsed="false"/>
    <row r="872" customFormat="false" ht="14.1" hidden="false" customHeight="true" outlineLevel="0" collapsed="false"/>
    <row r="873" customFormat="false" ht="14.1" hidden="false" customHeight="true" outlineLevel="0" collapsed="false"/>
    <row r="874" customFormat="false" ht="14.1" hidden="false" customHeight="true" outlineLevel="0" collapsed="false"/>
    <row r="875" customFormat="false" ht="14.1" hidden="false" customHeight="true" outlineLevel="0" collapsed="false"/>
    <row r="876" customFormat="false" ht="14.1" hidden="false" customHeight="true" outlineLevel="0" collapsed="false"/>
    <row r="877" customFormat="false" ht="14.1" hidden="false" customHeight="true" outlineLevel="0" collapsed="false"/>
    <row r="878" customFormat="false" ht="14.1" hidden="false" customHeight="true" outlineLevel="0" collapsed="false"/>
    <row r="879" customFormat="false" ht="14.1" hidden="false" customHeight="true" outlineLevel="0" collapsed="false"/>
    <row r="880" customFormat="false" ht="14.1" hidden="false" customHeight="true" outlineLevel="0" collapsed="false"/>
    <row r="881" customFormat="false" ht="14.1" hidden="false" customHeight="true" outlineLevel="0" collapsed="false"/>
    <row r="882" customFormat="false" ht="14.1" hidden="false" customHeight="true" outlineLevel="0" collapsed="false"/>
    <row r="883" customFormat="false" ht="14.1" hidden="false" customHeight="true" outlineLevel="0" collapsed="false"/>
    <row r="884" customFormat="false" ht="14.1" hidden="false" customHeight="true" outlineLevel="0" collapsed="false"/>
    <row r="885" customFormat="false" ht="14.1" hidden="false" customHeight="true" outlineLevel="0" collapsed="false"/>
    <row r="886" customFormat="false" ht="14.1" hidden="false" customHeight="true" outlineLevel="0" collapsed="false"/>
    <row r="887" customFormat="false" ht="14.1" hidden="false" customHeight="true" outlineLevel="0" collapsed="false"/>
    <row r="888" customFormat="false" ht="14.1" hidden="false" customHeight="true" outlineLevel="0" collapsed="false"/>
    <row r="889" customFormat="false" ht="14.1" hidden="false" customHeight="true" outlineLevel="0" collapsed="false"/>
    <row r="890" customFormat="false" ht="14.1" hidden="false" customHeight="true" outlineLevel="0" collapsed="false"/>
    <row r="891" customFormat="false" ht="14.1" hidden="false" customHeight="true" outlineLevel="0" collapsed="false"/>
    <row r="892" customFormat="false" ht="14.1" hidden="false" customHeight="true" outlineLevel="0" collapsed="false"/>
    <row r="893" customFormat="false" ht="14.1" hidden="false" customHeight="true" outlineLevel="0" collapsed="false"/>
    <row r="894" customFormat="false" ht="14.1" hidden="false" customHeight="true" outlineLevel="0" collapsed="false"/>
    <row r="895" customFormat="false" ht="14.1" hidden="false" customHeight="true" outlineLevel="0" collapsed="false"/>
    <row r="896" customFormat="false" ht="14.1" hidden="false" customHeight="true" outlineLevel="0" collapsed="false"/>
    <row r="897" customFormat="false" ht="14.1" hidden="false" customHeight="true" outlineLevel="0" collapsed="false"/>
    <row r="898" customFormat="false" ht="14.1" hidden="false" customHeight="true" outlineLevel="0" collapsed="false"/>
    <row r="899" customFormat="false" ht="14.1" hidden="false" customHeight="true" outlineLevel="0" collapsed="false"/>
    <row r="900" customFormat="false" ht="14.1" hidden="false" customHeight="true" outlineLevel="0" collapsed="false"/>
    <row r="901" customFormat="false" ht="14.1" hidden="false" customHeight="true" outlineLevel="0" collapsed="false"/>
    <row r="902" customFormat="false" ht="14.1" hidden="false" customHeight="true" outlineLevel="0" collapsed="false"/>
    <row r="903" customFormat="false" ht="14.1" hidden="false" customHeight="true" outlineLevel="0" collapsed="false"/>
    <row r="904" customFormat="false" ht="14.1" hidden="false" customHeight="true" outlineLevel="0" collapsed="false"/>
    <row r="905" customFormat="false" ht="14.1" hidden="false" customHeight="true" outlineLevel="0" collapsed="false"/>
    <row r="906" customFormat="false" ht="14.1" hidden="false" customHeight="true" outlineLevel="0" collapsed="false"/>
    <row r="907" customFormat="false" ht="14.1" hidden="false" customHeight="true" outlineLevel="0" collapsed="false"/>
    <row r="908" customFormat="false" ht="14.1" hidden="false" customHeight="true" outlineLevel="0" collapsed="false"/>
    <row r="909" customFormat="false" ht="14.1" hidden="false" customHeight="true" outlineLevel="0" collapsed="false"/>
    <row r="910" customFormat="false" ht="14.1" hidden="false" customHeight="true" outlineLevel="0" collapsed="false"/>
    <row r="911" customFormat="false" ht="14.1" hidden="false" customHeight="true" outlineLevel="0" collapsed="false"/>
    <row r="912" customFormat="false" ht="14.1" hidden="false" customHeight="true" outlineLevel="0" collapsed="false"/>
    <row r="913" customFormat="false" ht="14.1" hidden="false" customHeight="true" outlineLevel="0" collapsed="false"/>
    <row r="914" customFormat="false" ht="14.1" hidden="false" customHeight="true" outlineLevel="0" collapsed="false"/>
    <row r="915" customFormat="false" ht="14.1" hidden="false" customHeight="true" outlineLevel="0" collapsed="false"/>
    <row r="916" customFormat="false" ht="14.1" hidden="false" customHeight="true" outlineLevel="0" collapsed="false"/>
    <row r="917" customFormat="false" ht="14.1" hidden="false" customHeight="true" outlineLevel="0" collapsed="false"/>
    <row r="918" customFormat="false" ht="14.1" hidden="false" customHeight="true" outlineLevel="0" collapsed="false"/>
    <row r="919" customFormat="false" ht="14.1" hidden="false" customHeight="true" outlineLevel="0" collapsed="false"/>
    <row r="920" customFormat="false" ht="14.1" hidden="false" customHeight="true" outlineLevel="0" collapsed="false"/>
    <row r="921" customFormat="false" ht="14.1" hidden="false" customHeight="true" outlineLevel="0" collapsed="false"/>
    <row r="922" customFormat="false" ht="14.1" hidden="false" customHeight="true" outlineLevel="0" collapsed="false"/>
    <row r="923" customFormat="false" ht="14.1" hidden="false" customHeight="true" outlineLevel="0" collapsed="false"/>
    <row r="924" customFormat="false" ht="14.1" hidden="false" customHeight="true" outlineLevel="0" collapsed="false"/>
    <row r="925" customFormat="false" ht="14.1" hidden="false" customHeight="true" outlineLevel="0" collapsed="false"/>
    <row r="926" customFormat="false" ht="14.1" hidden="false" customHeight="true" outlineLevel="0" collapsed="false"/>
    <row r="927" customFormat="false" ht="14.1" hidden="false" customHeight="true" outlineLevel="0" collapsed="false"/>
    <row r="928" customFormat="false" ht="14.1" hidden="false" customHeight="true" outlineLevel="0" collapsed="false"/>
    <row r="929" customFormat="false" ht="14.1" hidden="false" customHeight="true" outlineLevel="0" collapsed="false"/>
    <row r="930" customFormat="false" ht="14.1" hidden="false" customHeight="true" outlineLevel="0" collapsed="false"/>
    <row r="931" customFormat="false" ht="14.1" hidden="false" customHeight="true" outlineLevel="0" collapsed="false"/>
    <row r="932" customFormat="false" ht="14.1" hidden="false" customHeight="true" outlineLevel="0" collapsed="false"/>
    <row r="933" customFormat="false" ht="14.1" hidden="false" customHeight="true" outlineLevel="0" collapsed="false"/>
    <row r="934" customFormat="false" ht="14.1" hidden="false" customHeight="true" outlineLevel="0" collapsed="false"/>
    <row r="935" customFormat="false" ht="14.1" hidden="false" customHeight="true" outlineLevel="0" collapsed="false"/>
    <row r="936" customFormat="false" ht="14.1" hidden="false" customHeight="true" outlineLevel="0" collapsed="false"/>
    <row r="937" customFormat="false" ht="14.1" hidden="false" customHeight="true" outlineLevel="0" collapsed="false"/>
    <row r="938" customFormat="false" ht="14.1" hidden="false" customHeight="true" outlineLevel="0" collapsed="false"/>
    <row r="939" customFormat="false" ht="14.1" hidden="false" customHeight="true" outlineLevel="0" collapsed="false"/>
    <row r="940" customFormat="false" ht="14.1" hidden="false" customHeight="true" outlineLevel="0" collapsed="false"/>
    <row r="941" customFormat="false" ht="14.1" hidden="false" customHeight="true" outlineLevel="0" collapsed="false"/>
    <row r="942" customFormat="false" ht="14.1" hidden="false" customHeight="true" outlineLevel="0" collapsed="false"/>
    <row r="943" customFormat="false" ht="14.1" hidden="false" customHeight="true" outlineLevel="0" collapsed="false"/>
    <row r="944" customFormat="false" ht="14.1" hidden="false" customHeight="true" outlineLevel="0" collapsed="false"/>
    <row r="945" customFormat="false" ht="14.1" hidden="false" customHeight="true" outlineLevel="0" collapsed="false"/>
    <row r="946" customFormat="false" ht="14.1" hidden="false" customHeight="true" outlineLevel="0" collapsed="false"/>
    <row r="947" customFormat="false" ht="14.1" hidden="false" customHeight="true" outlineLevel="0" collapsed="false"/>
    <row r="948" customFormat="false" ht="14.1" hidden="false" customHeight="true" outlineLevel="0" collapsed="false"/>
    <row r="949" customFormat="false" ht="14.1" hidden="false" customHeight="true" outlineLevel="0" collapsed="false"/>
    <row r="950" customFormat="false" ht="14.1" hidden="false" customHeight="true" outlineLevel="0" collapsed="false"/>
    <row r="951" customFormat="false" ht="14.1" hidden="false" customHeight="true" outlineLevel="0" collapsed="false"/>
    <row r="952" customFormat="false" ht="14.1" hidden="false" customHeight="true" outlineLevel="0" collapsed="false"/>
    <row r="953" customFormat="false" ht="14.1" hidden="false" customHeight="true" outlineLevel="0" collapsed="false"/>
    <row r="954" customFormat="false" ht="14.1" hidden="false" customHeight="true" outlineLevel="0" collapsed="false"/>
    <row r="955" customFormat="false" ht="14.1" hidden="false" customHeight="true" outlineLevel="0" collapsed="false"/>
    <row r="956" customFormat="false" ht="14.1" hidden="false" customHeight="true" outlineLevel="0" collapsed="false"/>
    <row r="957" customFormat="false" ht="14.1" hidden="false" customHeight="true" outlineLevel="0" collapsed="false"/>
    <row r="958" customFormat="false" ht="14.1" hidden="false" customHeight="true" outlineLevel="0" collapsed="false"/>
    <row r="959" customFormat="false" ht="14.1" hidden="false" customHeight="true" outlineLevel="0" collapsed="false"/>
    <row r="960" customFormat="false" ht="14.1" hidden="false" customHeight="true" outlineLevel="0" collapsed="false"/>
    <row r="961" customFormat="false" ht="14.1" hidden="false" customHeight="true" outlineLevel="0" collapsed="false"/>
    <row r="962" customFormat="false" ht="14.1" hidden="false" customHeight="true" outlineLevel="0" collapsed="false"/>
    <row r="963" customFormat="false" ht="14.1" hidden="false" customHeight="true" outlineLevel="0" collapsed="false"/>
    <row r="964" customFormat="false" ht="14.1" hidden="false" customHeight="true" outlineLevel="0" collapsed="false"/>
    <row r="965" customFormat="false" ht="14.1" hidden="false" customHeight="true" outlineLevel="0" collapsed="false"/>
    <row r="966" customFormat="false" ht="14.1" hidden="false" customHeight="true" outlineLevel="0" collapsed="false"/>
    <row r="967" customFormat="false" ht="14.1" hidden="false" customHeight="true" outlineLevel="0" collapsed="false"/>
    <row r="968" customFormat="false" ht="14.1" hidden="false" customHeight="true" outlineLevel="0" collapsed="false"/>
    <row r="969" customFormat="false" ht="14.1" hidden="false" customHeight="true" outlineLevel="0" collapsed="false"/>
    <row r="970" customFormat="false" ht="14.1" hidden="false" customHeight="true" outlineLevel="0" collapsed="false"/>
    <row r="971" customFormat="false" ht="14.1" hidden="false" customHeight="true" outlineLevel="0" collapsed="false"/>
    <row r="972" customFormat="false" ht="14.1" hidden="false" customHeight="true" outlineLevel="0" collapsed="false"/>
    <row r="973" customFormat="false" ht="14.1" hidden="false" customHeight="true" outlineLevel="0" collapsed="false"/>
    <row r="974" customFormat="false" ht="14.1" hidden="false" customHeight="true" outlineLevel="0" collapsed="false"/>
    <row r="975" customFormat="false" ht="14.1" hidden="false" customHeight="true" outlineLevel="0" collapsed="false"/>
    <row r="976" customFormat="false" ht="14.1" hidden="false" customHeight="true" outlineLevel="0" collapsed="false"/>
    <row r="977" customFormat="false" ht="14.1" hidden="false" customHeight="true" outlineLevel="0" collapsed="false"/>
    <row r="978" customFormat="false" ht="14.1" hidden="false" customHeight="true" outlineLevel="0" collapsed="false"/>
    <row r="979" customFormat="false" ht="14.1" hidden="false" customHeight="true" outlineLevel="0" collapsed="false"/>
    <row r="980" customFormat="false" ht="14.1" hidden="false" customHeight="true" outlineLevel="0" collapsed="false"/>
    <row r="981" customFormat="false" ht="14.1" hidden="false" customHeight="true" outlineLevel="0" collapsed="false"/>
    <row r="982" customFormat="false" ht="14.1" hidden="false" customHeight="true" outlineLevel="0" collapsed="false"/>
    <row r="983" customFormat="false" ht="14.1" hidden="false" customHeight="true" outlineLevel="0" collapsed="false"/>
    <row r="984" customFormat="false" ht="14.1" hidden="false" customHeight="true" outlineLevel="0" collapsed="false"/>
    <row r="985" customFormat="false" ht="14.1" hidden="false" customHeight="true" outlineLevel="0" collapsed="false"/>
    <row r="986" customFormat="false" ht="14.1" hidden="false" customHeight="true" outlineLevel="0" collapsed="false"/>
    <row r="987" customFormat="false" ht="14.1" hidden="false" customHeight="true" outlineLevel="0" collapsed="false"/>
    <row r="988" customFormat="false" ht="14.1" hidden="false" customHeight="true" outlineLevel="0" collapsed="false"/>
    <row r="989" customFormat="false" ht="14.1" hidden="false" customHeight="true" outlineLevel="0" collapsed="false"/>
    <row r="990" customFormat="false" ht="14.1" hidden="false" customHeight="true" outlineLevel="0" collapsed="false"/>
    <row r="991" customFormat="false" ht="14.1" hidden="false" customHeight="true" outlineLevel="0" collapsed="false"/>
    <row r="992" customFormat="false" ht="14.1" hidden="false" customHeight="true" outlineLevel="0" collapsed="false"/>
    <row r="993" customFormat="false" ht="14.1" hidden="false" customHeight="true" outlineLevel="0" collapsed="false"/>
    <row r="994" customFormat="false" ht="14.1" hidden="false" customHeight="true" outlineLevel="0" collapsed="false"/>
    <row r="995" customFormat="false" ht="14.1" hidden="false" customHeight="true" outlineLevel="0" collapsed="false"/>
    <row r="996" customFormat="false" ht="14.1" hidden="false" customHeight="true" outlineLevel="0" collapsed="false"/>
    <row r="997" customFormat="false" ht="14.1" hidden="false" customHeight="true" outlineLevel="0" collapsed="false"/>
    <row r="998" customFormat="false" ht="14.1" hidden="false" customHeight="true" outlineLevel="0" collapsed="false"/>
    <row r="999" customFormat="false" ht="14.1" hidden="false" customHeight="true" outlineLevel="0" collapsed="false"/>
    <row r="1000" customFormat="false" ht="14.1" hidden="false" customHeight="true" outlineLevel="0" collapsed="false"/>
    <row r="1001" customFormat="false" ht="14.1" hidden="false" customHeight="true" outlineLevel="0" collapsed="false"/>
    <row r="1002" customFormat="false" ht="14.1" hidden="false" customHeight="true" outlineLevel="0" collapsed="false"/>
    <row r="1003" customFormat="false" ht="14.1" hidden="false" customHeight="true" outlineLevel="0" collapsed="false"/>
    <row r="1004" customFormat="false" ht="14.1" hidden="false" customHeight="true" outlineLevel="0" collapsed="false"/>
    <row r="1005" customFormat="false" ht="14.1" hidden="false" customHeight="true" outlineLevel="0" collapsed="false"/>
    <row r="1006" customFormat="false" ht="14.1" hidden="false" customHeight="true" outlineLevel="0" collapsed="false"/>
    <row r="1007" customFormat="false" ht="14.1" hidden="false" customHeight="true" outlineLevel="0" collapsed="false"/>
    <row r="1008" customFormat="false" ht="14.1" hidden="false" customHeight="true" outlineLevel="0" collapsed="false"/>
    <row r="1009" customFormat="false" ht="14.1" hidden="false" customHeight="true" outlineLevel="0" collapsed="false"/>
    <row r="1010" customFormat="false" ht="14.1" hidden="false" customHeight="true" outlineLevel="0" collapsed="false"/>
    <row r="1011" customFormat="false" ht="14.1" hidden="false" customHeight="true" outlineLevel="0" collapsed="false"/>
    <row r="1012" customFormat="false" ht="14.1" hidden="false" customHeight="true" outlineLevel="0" collapsed="false"/>
    <row r="1013" customFormat="false" ht="14.1" hidden="false" customHeight="true" outlineLevel="0" collapsed="false"/>
    <row r="1014" customFormat="false" ht="14.1" hidden="false" customHeight="true" outlineLevel="0" collapsed="false"/>
    <row r="1015" customFormat="false" ht="14.1" hidden="false" customHeight="true" outlineLevel="0" collapsed="false"/>
    <row r="1016" customFormat="false" ht="14.1" hidden="false" customHeight="true" outlineLevel="0" collapsed="false"/>
    <row r="1017" customFormat="false" ht="14.1" hidden="false" customHeight="true" outlineLevel="0" collapsed="false"/>
    <row r="1018" customFormat="false" ht="14.1" hidden="false" customHeight="true" outlineLevel="0" collapsed="false"/>
    <row r="1019" customFormat="false" ht="14.1" hidden="false" customHeight="true" outlineLevel="0" collapsed="false"/>
    <row r="1020" customFormat="false" ht="14.1" hidden="false" customHeight="true" outlineLevel="0" collapsed="false"/>
    <row r="1021" customFormat="false" ht="14.1" hidden="false" customHeight="true" outlineLevel="0" collapsed="false"/>
    <row r="1022" customFormat="false" ht="14.1" hidden="false" customHeight="true" outlineLevel="0" collapsed="false"/>
    <row r="1023" customFormat="false" ht="14.1" hidden="false" customHeight="true" outlineLevel="0" collapsed="false"/>
    <row r="1024" customFormat="false" ht="14.1" hidden="false" customHeight="true" outlineLevel="0" collapsed="false"/>
    <row r="1025" customFormat="false" ht="14.1" hidden="false" customHeight="true" outlineLevel="0" collapsed="false"/>
    <row r="1026" customFormat="false" ht="14.1" hidden="false" customHeight="true" outlineLevel="0" collapsed="false"/>
    <row r="1027" customFormat="false" ht="14.1" hidden="false" customHeight="true" outlineLevel="0" collapsed="false"/>
    <row r="1028" customFormat="false" ht="14.1" hidden="false" customHeight="true" outlineLevel="0" collapsed="false"/>
    <row r="1029" customFormat="false" ht="14.1" hidden="false" customHeight="true" outlineLevel="0" collapsed="false"/>
    <row r="1030" customFormat="false" ht="14.1" hidden="false" customHeight="true" outlineLevel="0" collapsed="false"/>
    <row r="1031" customFormat="false" ht="14.1" hidden="false" customHeight="true" outlineLevel="0" collapsed="false"/>
    <row r="1032" customFormat="false" ht="14.1" hidden="false" customHeight="true" outlineLevel="0" collapsed="false"/>
    <row r="1033" customFormat="false" ht="14.1" hidden="false" customHeight="true" outlineLevel="0" collapsed="false"/>
    <row r="1034" customFormat="false" ht="14.1" hidden="false" customHeight="true" outlineLevel="0" collapsed="false"/>
    <row r="1035" customFormat="false" ht="14.1" hidden="false" customHeight="true" outlineLevel="0" collapsed="false"/>
    <row r="1036" customFormat="false" ht="14.1" hidden="false" customHeight="true" outlineLevel="0" collapsed="false"/>
    <row r="1037" customFormat="false" ht="14.1" hidden="false" customHeight="true" outlineLevel="0" collapsed="false"/>
    <row r="1038" customFormat="false" ht="14.1" hidden="false" customHeight="true" outlineLevel="0" collapsed="false"/>
    <row r="1039" customFormat="false" ht="14.1" hidden="false" customHeight="true" outlineLevel="0" collapsed="false"/>
    <row r="1040" customFormat="false" ht="14.1" hidden="false" customHeight="true" outlineLevel="0" collapsed="false"/>
    <row r="1041" customFormat="false" ht="14.1" hidden="false" customHeight="true" outlineLevel="0" collapsed="false"/>
    <row r="1042" customFormat="false" ht="14.1" hidden="false" customHeight="true" outlineLevel="0" collapsed="false"/>
    <row r="1043" customFormat="false" ht="14.1" hidden="false" customHeight="true" outlineLevel="0" collapsed="false"/>
    <row r="1044" customFormat="false" ht="14.1" hidden="false" customHeight="true" outlineLevel="0" collapsed="false"/>
    <row r="1045" customFormat="false" ht="14.1" hidden="false" customHeight="true" outlineLevel="0" collapsed="false"/>
    <row r="1046" customFormat="false" ht="14.1" hidden="false" customHeight="true" outlineLevel="0" collapsed="false"/>
    <row r="1047" customFormat="false" ht="14.1" hidden="false" customHeight="true" outlineLevel="0" collapsed="false"/>
    <row r="1048" customFormat="false" ht="14.1" hidden="false" customHeight="true" outlineLevel="0" collapsed="false"/>
    <row r="1049" customFormat="false" ht="14.1" hidden="false" customHeight="true" outlineLevel="0" collapsed="false"/>
    <row r="1050" customFormat="false" ht="14.1" hidden="false" customHeight="true" outlineLevel="0" collapsed="false"/>
    <row r="1051" customFormat="false" ht="14.1" hidden="false" customHeight="true" outlineLevel="0" collapsed="false"/>
    <row r="1052" customFormat="false" ht="14.1" hidden="false" customHeight="true" outlineLevel="0" collapsed="false"/>
    <row r="1053" customFormat="false" ht="14.1" hidden="false" customHeight="true" outlineLevel="0" collapsed="false"/>
    <row r="1054" customFormat="false" ht="14.1" hidden="false" customHeight="true" outlineLevel="0" collapsed="false"/>
    <row r="1055" customFormat="false" ht="14.1" hidden="false" customHeight="true" outlineLevel="0" collapsed="false"/>
    <row r="1056" customFormat="false" ht="14.1" hidden="false" customHeight="true" outlineLevel="0" collapsed="false"/>
    <row r="1057" customFormat="false" ht="14.1" hidden="false" customHeight="true" outlineLevel="0" collapsed="false"/>
    <row r="1058" customFormat="false" ht="14.1" hidden="false" customHeight="true" outlineLevel="0" collapsed="false"/>
    <row r="1059" customFormat="false" ht="14.1" hidden="false" customHeight="true" outlineLevel="0" collapsed="false"/>
    <row r="1060" customFormat="false" ht="14.1" hidden="false" customHeight="true" outlineLevel="0" collapsed="false"/>
    <row r="1061" customFormat="false" ht="14.1" hidden="false" customHeight="true" outlineLevel="0" collapsed="false"/>
    <row r="1062" customFormat="false" ht="14.1" hidden="false" customHeight="true" outlineLevel="0" collapsed="false"/>
    <row r="1063" customFormat="false" ht="14.1" hidden="false" customHeight="true" outlineLevel="0" collapsed="false"/>
    <row r="1064" customFormat="false" ht="14.1" hidden="false" customHeight="true" outlineLevel="0" collapsed="false"/>
    <row r="1065" customFormat="false" ht="14.1" hidden="false" customHeight="true" outlineLevel="0" collapsed="false"/>
    <row r="1066" customFormat="false" ht="14.1" hidden="false" customHeight="true" outlineLevel="0" collapsed="false"/>
    <row r="1067" customFormat="false" ht="14.1" hidden="false" customHeight="true" outlineLevel="0" collapsed="false"/>
    <row r="1068" customFormat="false" ht="14.1" hidden="false" customHeight="true" outlineLevel="0" collapsed="false"/>
    <row r="1069" customFormat="false" ht="14.1" hidden="false" customHeight="true" outlineLevel="0" collapsed="false"/>
    <row r="1070" customFormat="false" ht="14.1" hidden="false" customHeight="true" outlineLevel="0" collapsed="false"/>
    <row r="1071" customFormat="false" ht="14.1" hidden="false" customHeight="true" outlineLevel="0" collapsed="false"/>
    <row r="1072" customFormat="false" ht="14.1" hidden="false" customHeight="true" outlineLevel="0" collapsed="false"/>
    <row r="1073" customFormat="false" ht="14.1" hidden="false" customHeight="true" outlineLevel="0" collapsed="false"/>
    <row r="1074" customFormat="false" ht="14.1" hidden="false" customHeight="true" outlineLevel="0" collapsed="false"/>
    <row r="1075" customFormat="false" ht="14.1" hidden="false" customHeight="true" outlineLevel="0" collapsed="false"/>
    <row r="1076" customFormat="false" ht="14.1" hidden="false" customHeight="true" outlineLevel="0" collapsed="false"/>
    <row r="1077" customFormat="false" ht="14.1" hidden="false" customHeight="true" outlineLevel="0" collapsed="false"/>
    <row r="1078" customFormat="false" ht="14.1" hidden="false" customHeight="true" outlineLevel="0" collapsed="false"/>
    <row r="1079" customFormat="false" ht="14.1" hidden="false" customHeight="true" outlineLevel="0" collapsed="false"/>
    <row r="1080" customFormat="false" ht="14.1" hidden="false" customHeight="true" outlineLevel="0" collapsed="false"/>
    <row r="1081" customFormat="false" ht="14.1" hidden="false" customHeight="true" outlineLevel="0" collapsed="false"/>
    <row r="1082" customFormat="false" ht="14.1" hidden="false" customHeight="true" outlineLevel="0" collapsed="false"/>
    <row r="1083" customFormat="false" ht="14.1" hidden="false" customHeight="true" outlineLevel="0" collapsed="false"/>
    <row r="1084" customFormat="false" ht="14.1" hidden="false" customHeight="true" outlineLevel="0" collapsed="false"/>
    <row r="1085" customFormat="false" ht="14.1" hidden="false" customHeight="true" outlineLevel="0" collapsed="false"/>
    <row r="1086" customFormat="false" ht="14.1" hidden="false" customHeight="true" outlineLevel="0" collapsed="false"/>
    <row r="1087" customFormat="false" ht="14.1" hidden="false" customHeight="true" outlineLevel="0" collapsed="false"/>
    <row r="1088" customFormat="false" ht="14.1" hidden="false" customHeight="true" outlineLevel="0" collapsed="false"/>
    <row r="1089" customFormat="false" ht="14.1" hidden="false" customHeight="true" outlineLevel="0" collapsed="false"/>
    <row r="1090" customFormat="false" ht="14.1" hidden="false" customHeight="true" outlineLevel="0" collapsed="false"/>
    <row r="1091" customFormat="false" ht="14.1" hidden="false" customHeight="true" outlineLevel="0" collapsed="false"/>
    <row r="1092" customFormat="false" ht="14.1" hidden="false" customHeight="true" outlineLevel="0" collapsed="false"/>
    <row r="1093" customFormat="false" ht="14.1" hidden="false" customHeight="true" outlineLevel="0" collapsed="false"/>
    <row r="1094" customFormat="false" ht="14.1" hidden="false" customHeight="true" outlineLevel="0" collapsed="false"/>
    <row r="1095" customFormat="false" ht="14.1" hidden="false" customHeight="true" outlineLevel="0" collapsed="false"/>
    <row r="1096" customFormat="false" ht="14.1" hidden="false" customHeight="true" outlineLevel="0" collapsed="false"/>
    <row r="1097" customFormat="false" ht="14.1" hidden="false" customHeight="true" outlineLevel="0" collapsed="false"/>
    <row r="1098" customFormat="false" ht="14.1" hidden="false" customHeight="true" outlineLevel="0" collapsed="false"/>
    <row r="1099" customFormat="false" ht="14.1" hidden="false" customHeight="true" outlineLevel="0" collapsed="false"/>
    <row r="1100" customFormat="false" ht="14.1" hidden="false" customHeight="true" outlineLevel="0" collapsed="false"/>
    <row r="1101" customFormat="false" ht="14.1" hidden="false" customHeight="true" outlineLevel="0" collapsed="false"/>
    <row r="1102" customFormat="false" ht="14.1" hidden="false" customHeight="true" outlineLevel="0" collapsed="false"/>
    <row r="1103" customFormat="false" ht="14.1" hidden="false" customHeight="true" outlineLevel="0" collapsed="false"/>
    <row r="1104" customFormat="false" ht="14.1" hidden="false" customHeight="true" outlineLevel="0" collapsed="false"/>
    <row r="1105" customFormat="false" ht="14.1" hidden="false" customHeight="true" outlineLevel="0" collapsed="false"/>
    <row r="1106" customFormat="false" ht="14.1" hidden="false" customHeight="true" outlineLevel="0" collapsed="false"/>
    <row r="1107" customFormat="false" ht="14.1" hidden="false" customHeight="true" outlineLevel="0" collapsed="false"/>
    <row r="1108" customFormat="false" ht="14.1" hidden="false" customHeight="true" outlineLevel="0" collapsed="false"/>
    <row r="1109" customFormat="false" ht="14.1" hidden="false" customHeight="true" outlineLevel="0" collapsed="false"/>
    <row r="1110" customFormat="false" ht="14.1" hidden="false" customHeight="true" outlineLevel="0" collapsed="false"/>
    <row r="1111" customFormat="false" ht="14.1" hidden="false" customHeight="true" outlineLevel="0" collapsed="false"/>
    <row r="1112" customFormat="false" ht="14.1" hidden="false" customHeight="true" outlineLevel="0" collapsed="false"/>
    <row r="1113" customFormat="false" ht="14.1" hidden="false" customHeight="true" outlineLevel="0" collapsed="false"/>
    <row r="1114" customFormat="false" ht="14.1" hidden="false" customHeight="true" outlineLevel="0" collapsed="false"/>
    <row r="1115" customFormat="false" ht="14.1" hidden="false" customHeight="true" outlineLevel="0" collapsed="false"/>
    <row r="1116" customFormat="false" ht="14.1" hidden="false" customHeight="true" outlineLevel="0" collapsed="false"/>
    <row r="1117" customFormat="false" ht="14.1" hidden="false" customHeight="true" outlineLevel="0" collapsed="false"/>
    <row r="1118" customFormat="false" ht="14.1" hidden="false" customHeight="true" outlineLevel="0" collapsed="false"/>
    <row r="1119" customFormat="false" ht="14.1" hidden="false" customHeight="true" outlineLevel="0" collapsed="false"/>
    <row r="1120" customFormat="false" ht="14.1" hidden="false" customHeight="true" outlineLevel="0" collapsed="false"/>
    <row r="1121" customFormat="false" ht="14.1" hidden="false" customHeight="true" outlineLevel="0" collapsed="false"/>
    <row r="1122" customFormat="false" ht="14.1" hidden="false" customHeight="true" outlineLevel="0" collapsed="false"/>
    <row r="1123" customFormat="false" ht="14.1" hidden="false" customHeight="true" outlineLevel="0" collapsed="false"/>
    <row r="1124" customFormat="false" ht="14.1" hidden="false" customHeight="true" outlineLevel="0" collapsed="false"/>
    <row r="1125" customFormat="false" ht="14.1" hidden="false" customHeight="true" outlineLevel="0" collapsed="false"/>
    <row r="1126" customFormat="false" ht="14.1" hidden="false" customHeight="true" outlineLevel="0" collapsed="false"/>
    <row r="1127" customFormat="false" ht="14.1" hidden="false" customHeight="true" outlineLevel="0" collapsed="false"/>
    <row r="1128" customFormat="false" ht="14.1" hidden="false" customHeight="true" outlineLevel="0" collapsed="false"/>
    <row r="1129" customFormat="false" ht="14.1" hidden="false" customHeight="true" outlineLevel="0" collapsed="false"/>
    <row r="1130" customFormat="false" ht="14.1" hidden="false" customHeight="true" outlineLevel="0" collapsed="false"/>
    <row r="1131" customFormat="false" ht="14.1" hidden="false" customHeight="true" outlineLevel="0" collapsed="false"/>
    <row r="1132" customFormat="false" ht="14.1" hidden="false" customHeight="true" outlineLevel="0" collapsed="false"/>
    <row r="1133" customFormat="false" ht="14.1" hidden="false" customHeight="true" outlineLevel="0" collapsed="false"/>
    <row r="1134" customFormat="false" ht="14.1" hidden="false" customHeight="true" outlineLevel="0" collapsed="false"/>
    <row r="1135" customFormat="false" ht="14.1" hidden="false" customHeight="true" outlineLevel="0" collapsed="false"/>
    <row r="1136" customFormat="false" ht="14.1" hidden="false" customHeight="true" outlineLevel="0" collapsed="false"/>
    <row r="1137" customFormat="false" ht="14.1" hidden="false" customHeight="true" outlineLevel="0" collapsed="false"/>
    <row r="1138" customFormat="false" ht="14.1" hidden="false" customHeight="true" outlineLevel="0" collapsed="false"/>
    <row r="1139" customFormat="false" ht="14.1" hidden="false" customHeight="true" outlineLevel="0" collapsed="false"/>
    <row r="1140" customFormat="false" ht="14.1" hidden="false" customHeight="true" outlineLevel="0" collapsed="false"/>
    <row r="1141" customFormat="false" ht="14.1" hidden="false" customHeight="true" outlineLevel="0" collapsed="false"/>
    <row r="1142" customFormat="false" ht="14.1" hidden="false" customHeight="true" outlineLevel="0" collapsed="false"/>
    <row r="1143" customFormat="false" ht="14.1" hidden="false" customHeight="true" outlineLevel="0" collapsed="false"/>
    <row r="1144" customFormat="false" ht="14.1" hidden="false" customHeight="true" outlineLevel="0" collapsed="false"/>
    <row r="1145" customFormat="false" ht="14.1" hidden="false" customHeight="true" outlineLevel="0" collapsed="false"/>
    <row r="1146" customFormat="false" ht="14.1" hidden="false" customHeight="true" outlineLevel="0" collapsed="false"/>
    <row r="1147" customFormat="false" ht="14.1" hidden="false" customHeight="true" outlineLevel="0" collapsed="false"/>
    <row r="1148" customFormat="false" ht="14.1" hidden="false" customHeight="true" outlineLevel="0" collapsed="false"/>
    <row r="1149" customFormat="false" ht="14.1" hidden="false" customHeight="true" outlineLevel="0" collapsed="false"/>
    <row r="1150" customFormat="false" ht="14.1" hidden="false" customHeight="true" outlineLevel="0" collapsed="false"/>
    <row r="1151" customFormat="false" ht="14.1" hidden="false" customHeight="true" outlineLevel="0" collapsed="false"/>
    <row r="1152" customFormat="false" ht="14.1" hidden="false" customHeight="true" outlineLevel="0" collapsed="false"/>
    <row r="1153" customFormat="false" ht="14.1" hidden="false" customHeight="true" outlineLevel="0" collapsed="false"/>
    <row r="1154" customFormat="false" ht="14.1" hidden="false" customHeight="true" outlineLevel="0" collapsed="false"/>
    <row r="1155" customFormat="false" ht="14.1" hidden="false" customHeight="true" outlineLevel="0" collapsed="false"/>
    <row r="1156" customFormat="false" ht="14.1" hidden="false" customHeight="true" outlineLevel="0" collapsed="false"/>
    <row r="1157" customFormat="false" ht="14.1" hidden="false" customHeight="true" outlineLevel="0" collapsed="false"/>
    <row r="1158" customFormat="false" ht="14.1" hidden="false" customHeight="true" outlineLevel="0" collapsed="false"/>
    <row r="1159" customFormat="false" ht="14.1" hidden="false" customHeight="true" outlineLevel="0" collapsed="false"/>
    <row r="1160" customFormat="false" ht="14.1" hidden="false" customHeight="true" outlineLevel="0" collapsed="false"/>
    <row r="1161" customFormat="false" ht="14.1" hidden="false" customHeight="true" outlineLevel="0" collapsed="false"/>
    <row r="1162" customFormat="false" ht="14.1" hidden="false" customHeight="true" outlineLevel="0" collapsed="false"/>
    <row r="1163" customFormat="false" ht="14.1" hidden="false" customHeight="true" outlineLevel="0" collapsed="false"/>
    <row r="1164" customFormat="false" ht="14.1" hidden="false" customHeight="true" outlineLevel="0" collapsed="false"/>
    <row r="1165" customFormat="false" ht="14.1" hidden="false" customHeight="true" outlineLevel="0" collapsed="false"/>
    <row r="1166" customFormat="false" ht="14.1" hidden="false" customHeight="true" outlineLevel="0" collapsed="false"/>
    <row r="1167" customFormat="false" ht="14.1" hidden="false" customHeight="true" outlineLevel="0" collapsed="false"/>
    <row r="1168" customFormat="false" ht="14.1" hidden="false" customHeight="true" outlineLevel="0" collapsed="false"/>
    <row r="1169" customFormat="false" ht="14.1" hidden="false" customHeight="true" outlineLevel="0" collapsed="false"/>
    <row r="1170" customFormat="false" ht="14.1" hidden="false" customHeight="true" outlineLevel="0" collapsed="false"/>
    <row r="1171" customFormat="false" ht="14.1" hidden="false" customHeight="true" outlineLevel="0" collapsed="false"/>
    <row r="1172" customFormat="false" ht="14.1" hidden="false" customHeight="true" outlineLevel="0" collapsed="false"/>
    <row r="1173" customFormat="false" ht="14.1" hidden="false" customHeight="true" outlineLevel="0" collapsed="false"/>
    <row r="1174" customFormat="false" ht="14.1" hidden="false" customHeight="true" outlineLevel="0" collapsed="false"/>
    <row r="1175" customFormat="false" ht="14.1" hidden="false" customHeight="true" outlineLevel="0" collapsed="false"/>
    <row r="1176" customFormat="false" ht="14.1" hidden="false" customHeight="true" outlineLevel="0" collapsed="false"/>
    <row r="1177" customFormat="false" ht="14.1" hidden="false" customHeight="true" outlineLevel="0" collapsed="false"/>
    <row r="1178" customFormat="false" ht="14.1" hidden="false" customHeight="true" outlineLevel="0" collapsed="false"/>
    <row r="1179" customFormat="false" ht="14.1" hidden="false" customHeight="true" outlineLevel="0" collapsed="false"/>
    <row r="1180" customFormat="false" ht="14.1" hidden="false" customHeight="true" outlineLevel="0" collapsed="false"/>
    <row r="1181" customFormat="false" ht="14.1" hidden="false" customHeight="true" outlineLevel="0" collapsed="false"/>
    <row r="1182" customFormat="false" ht="14.1" hidden="false" customHeight="true" outlineLevel="0" collapsed="false"/>
    <row r="1183" customFormat="false" ht="14.1" hidden="false" customHeight="true" outlineLevel="0" collapsed="false"/>
    <row r="1184" customFormat="false" ht="14.1" hidden="false" customHeight="true" outlineLevel="0" collapsed="false"/>
    <row r="1185" customFormat="false" ht="14.1" hidden="false" customHeight="true" outlineLevel="0" collapsed="false"/>
    <row r="1186" customFormat="false" ht="14.1" hidden="false" customHeight="true" outlineLevel="0" collapsed="false"/>
    <row r="1187" customFormat="false" ht="14.1" hidden="false" customHeight="true" outlineLevel="0" collapsed="false"/>
    <row r="1188" customFormat="false" ht="14.1" hidden="false" customHeight="true" outlineLevel="0" collapsed="false"/>
    <row r="1189" customFormat="false" ht="14.1" hidden="false" customHeight="true" outlineLevel="0" collapsed="false"/>
    <row r="1190" customFormat="false" ht="14.1" hidden="false" customHeight="true" outlineLevel="0" collapsed="false"/>
    <row r="1191" customFormat="false" ht="14.1" hidden="false" customHeight="true" outlineLevel="0" collapsed="false"/>
    <row r="1192" customFormat="false" ht="14.1" hidden="false" customHeight="true" outlineLevel="0" collapsed="false"/>
    <row r="1193" customFormat="false" ht="14.1" hidden="false" customHeight="true" outlineLevel="0" collapsed="false"/>
    <row r="1194" customFormat="false" ht="14.1" hidden="false" customHeight="true" outlineLevel="0" collapsed="false"/>
    <row r="1195" customFormat="false" ht="14.1" hidden="false" customHeight="true" outlineLevel="0" collapsed="false"/>
    <row r="1196" customFormat="false" ht="14.1" hidden="false" customHeight="true" outlineLevel="0" collapsed="false"/>
    <row r="1197" customFormat="false" ht="14.1" hidden="false" customHeight="true" outlineLevel="0" collapsed="false"/>
    <row r="1198" customFormat="false" ht="14.1" hidden="false" customHeight="true" outlineLevel="0" collapsed="false"/>
    <row r="1199" customFormat="false" ht="14.1" hidden="false" customHeight="true" outlineLevel="0" collapsed="false"/>
    <row r="1200" customFormat="false" ht="14.1" hidden="false" customHeight="true" outlineLevel="0" collapsed="false"/>
    <row r="1201" customFormat="false" ht="14.1" hidden="false" customHeight="true" outlineLevel="0" collapsed="false"/>
    <row r="1202" customFormat="false" ht="14.1" hidden="false" customHeight="true" outlineLevel="0" collapsed="false"/>
    <row r="1203" customFormat="false" ht="14.1" hidden="false" customHeight="true" outlineLevel="0" collapsed="false"/>
    <row r="1204" customFormat="false" ht="14.1" hidden="false" customHeight="true" outlineLevel="0" collapsed="false"/>
    <row r="1205" customFormat="false" ht="14.1" hidden="false" customHeight="true" outlineLevel="0" collapsed="false"/>
    <row r="1206" customFormat="false" ht="14.1" hidden="false" customHeight="true" outlineLevel="0" collapsed="false"/>
    <row r="1207" customFormat="false" ht="14.1" hidden="false" customHeight="true" outlineLevel="0" collapsed="false"/>
    <row r="1208" customFormat="false" ht="14.1" hidden="false" customHeight="true" outlineLevel="0" collapsed="false"/>
    <row r="1209" customFormat="false" ht="14.1" hidden="false" customHeight="true" outlineLevel="0" collapsed="false"/>
    <row r="1210" customFormat="false" ht="14.1" hidden="false" customHeight="true" outlineLevel="0" collapsed="false"/>
    <row r="1211" customFormat="false" ht="14.1" hidden="false" customHeight="true" outlineLevel="0" collapsed="false"/>
    <row r="1212" customFormat="false" ht="14.1" hidden="false" customHeight="true" outlineLevel="0" collapsed="false"/>
    <row r="1213" customFormat="false" ht="14.1" hidden="false" customHeight="true" outlineLevel="0" collapsed="false"/>
    <row r="1214" customFormat="false" ht="14.1" hidden="false" customHeight="true" outlineLevel="0" collapsed="false"/>
    <row r="1215" customFormat="false" ht="14.1" hidden="false" customHeight="true" outlineLevel="0" collapsed="false"/>
    <row r="1216" customFormat="false" ht="14.1" hidden="false" customHeight="true" outlineLevel="0" collapsed="false"/>
    <row r="1217" customFormat="false" ht="14.1" hidden="false" customHeight="true" outlineLevel="0" collapsed="false"/>
    <row r="1218" customFormat="false" ht="14.1" hidden="false" customHeight="true" outlineLevel="0" collapsed="false"/>
    <row r="1219" customFormat="false" ht="14.1" hidden="false" customHeight="true" outlineLevel="0" collapsed="false"/>
    <row r="1220" customFormat="false" ht="14.1" hidden="false" customHeight="true" outlineLevel="0" collapsed="false"/>
    <row r="1221" customFormat="false" ht="14.1" hidden="false" customHeight="true" outlineLevel="0" collapsed="false"/>
    <row r="1222" customFormat="false" ht="14.1" hidden="false" customHeight="true" outlineLevel="0" collapsed="false"/>
    <row r="1223" customFormat="false" ht="14.1" hidden="false" customHeight="true" outlineLevel="0" collapsed="false"/>
    <row r="1224" customFormat="false" ht="14.1" hidden="false" customHeight="true" outlineLevel="0" collapsed="false"/>
    <row r="1225" customFormat="false" ht="14.1" hidden="false" customHeight="true" outlineLevel="0" collapsed="false"/>
    <row r="1226" customFormat="false" ht="14.1" hidden="false" customHeight="true" outlineLevel="0" collapsed="false"/>
    <row r="1227" customFormat="false" ht="14.1" hidden="false" customHeight="true" outlineLevel="0" collapsed="false"/>
    <row r="1228" customFormat="false" ht="14.1" hidden="false" customHeight="true" outlineLevel="0" collapsed="false"/>
    <row r="1229" customFormat="false" ht="14.1" hidden="false" customHeight="true" outlineLevel="0" collapsed="false"/>
    <row r="1230" customFormat="false" ht="14.1" hidden="false" customHeight="true" outlineLevel="0" collapsed="false"/>
    <row r="1231" customFormat="false" ht="14.1" hidden="false" customHeight="true" outlineLevel="0" collapsed="false"/>
    <row r="1232" customFormat="false" ht="14.1" hidden="false" customHeight="true" outlineLevel="0" collapsed="false"/>
    <row r="1233" customFormat="false" ht="14.1" hidden="false" customHeight="true" outlineLevel="0" collapsed="false"/>
    <row r="1234" customFormat="false" ht="14.1" hidden="false" customHeight="true" outlineLevel="0" collapsed="false"/>
    <row r="1235" customFormat="false" ht="14.1" hidden="false" customHeight="true" outlineLevel="0" collapsed="false"/>
    <row r="1236" customFormat="false" ht="14.1" hidden="false" customHeight="true" outlineLevel="0" collapsed="false"/>
    <row r="1237" customFormat="false" ht="14.1" hidden="false" customHeight="true" outlineLevel="0" collapsed="false"/>
    <row r="1238" customFormat="false" ht="14.1" hidden="false" customHeight="true" outlineLevel="0" collapsed="false"/>
    <row r="1239" customFormat="false" ht="14.1" hidden="false" customHeight="true" outlineLevel="0" collapsed="false"/>
    <row r="1240" customFormat="false" ht="14.1" hidden="false" customHeight="true" outlineLevel="0" collapsed="false"/>
    <row r="1241" customFormat="false" ht="14.1" hidden="false" customHeight="true" outlineLevel="0" collapsed="false"/>
    <row r="1242" customFormat="false" ht="14.1" hidden="false" customHeight="true" outlineLevel="0" collapsed="false"/>
    <row r="1243" customFormat="false" ht="14.1" hidden="false" customHeight="true" outlineLevel="0" collapsed="false"/>
    <row r="1244" customFormat="false" ht="14.1" hidden="false" customHeight="true" outlineLevel="0" collapsed="false"/>
    <row r="1245" customFormat="false" ht="14.1" hidden="false" customHeight="true" outlineLevel="0" collapsed="false"/>
    <row r="1246" customFormat="false" ht="14.1" hidden="false" customHeight="true" outlineLevel="0" collapsed="false"/>
    <row r="1247" customFormat="false" ht="14.1" hidden="false" customHeight="true" outlineLevel="0" collapsed="false"/>
    <row r="1248" customFormat="false" ht="14.1" hidden="false" customHeight="true" outlineLevel="0" collapsed="false"/>
    <row r="1249" customFormat="false" ht="14.1" hidden="false" customHeight="true" outlineLevel="0" collapsed="false"/>
    <row r="1250" customFormat="false" ht="14.1" hidden="false" customHeight="true" outlineLevel="0" collapsed="false"/>
    <row r="1251" customFormat="false" ht="14.1" hidden="false" customHeight="true" outlineLevel="0" collapsed="false"/>
    <row r="1252" customFormat="false" ht="14.1" hidden="false" customHeight="true" outlineLevel="0" collapsed="false"/>
    <row r="1253" customFormat="false" ht="14.1" hidden="false" customHeight="true" outlineLevel="0" collapsed="false"/>
    <row r="1254" customFormat="false" ht="14.1" hidden="false" customHeight="true" outlineLevel="0" collapsed="false"/>
    <row r="1255" customFormat="false" ht="14.1" hidden="false" customHeight="true" outlineLevel="0" collapsed="false"/>
    <row r="1256" customFormat="false" ht="14.1" hidden="false" customHeight="true" outlineLevel="0" collapsed="false"/>
    <row r="1257" customFormat="false" ht="14.1" hidden="false" customHeight="true" outlineLevel="0" collapsed="false"/>
    <row r="1258" customFormat="false" ht="14.1" hidden="false" customHeight="true" outlineLevel="0" collapsed="false"/>
    <row r="1259" customFormat="false" ht="14.1" hidden="false" customHeight="true" outlineLevel="0" collapsed="false"/>
    <row r="1260" customFormat="false" ht="14.1" hidden="false" customHeight="true" outlineLevel="0" collapsed="false"/>
    <row r="1261" customFormat="false" ht="14.1" hidden="false" customHeight="true" outlineLevel="0" collapsed="false"/>
    <row r="1262" customFormat="false" ht="14.1" hidden="false" customHeight="true" outlineLevel="0" collapsed="false"/>
    <row r="1263" customFormat="false" ht="14.1" hidden="false" customHeight="true" outlineLevel="0" collapsed="false"/>
    <row r="1264" customFormat="false" ht="14.1" hidden="false" customHeight="true" outlineLevel="0" collapsed="false"/>
    <row r="1265" customFormat="false" ht="14.1" hidden="false" customHeight="true" outlineLevel="0" collapsed="false"/>
    <row r="1266" customFormat="false" ht="14.1" hidden="false" customHeight="true" outlineLevel="0" collapsed="false"/>
    <row r="1267" customFormat="false" ht="14.1" hidden="false" customHeight="true" outlineLevel="0" collapsed="false"/>
    <row r="1268" customFormat="false" ht="14.1" hidden="false" customHeight="true" outlineLevel="0" collapsed="false"/>
    <row r="1269" customFormat="false" ht="14.1" hidden="false" customHeight="true" outlineLevel="0" collapsed="false"/>
    <row r="1270" customFormat="false" ht="14.1" hidden="false" customHeight="true" outlineLevel="0" collapsed="false"/>
    <row r="1271" customFormat="false" ht="14.1" hidden="false" customHeight="true" outlineLevel="0" collapsed="false"/>
    <row r="1272" customFormat="false" ht="14.1" hidden="false" customHeight="true" outlineLevel="0" collapsed="false"/>
    <row r="1273" customFormat="false" ht="14.1" hidden="false" customHeight="true" outlineLevel="0" collapsed="false"/>
    <row r="1274" customFormat="false" ht="14.1" hidden="false" customHeight="true" outlineLevel="0" collapsed="false"/>
    <row r="1275" customFormat="false" ht="14.1" hidden="false" customHeight="true" outlineLevel="0" collapsed="false"/>
    <row r="1276" customFormat="false" ht="14.1" hidden="false" customHeight="true" outlineLevel="0" collapsed="false"/>
    <row r="1277" customFormat="false" ht="14.1" hidden="false" customHeight="true" outlineLevel="0" collapsed="false"/>
    <row r="1278" customFormat="false" ht="14.1" hidden="false" customHeight="true" outlineLevel="0" collapsed="false"/>
    <row r="1279" customFormat="false" ht="14.1" hidden="false" customHeight="true" outlineLevel="0" collapsed="false"/>
    <row r="1280" customFormat="false" ht="14.1" hidden="false" customHeight="true" outlineLevel="0" collapsed="false"/>
    <row r="1281" customFormat="false" ht="14.1" hidden="false" customHeight="true" outlineLevel="0" collapsed="false"/>
    <row r="1282" customFormat="false" ht="14.1" hidden="false" customHeight="true" outlineLevel="0" collapsed="false"/>
    <row r="1283" customFormat="false" ht="14.1" hidden="false" customHeight="true" outlineLevel="0" collapsed="false"/>
    <row r="1284" customFormat="false" ht="14.1" hidden="false" customHeight="true" outlineLevel="0" collapsed="false"/>
    <row r="1285" customFormat="false" ht="14.1" hidden="false" customHeight="true" outlineLevel="0" collapsed="false"/>
    <row r="1286" customFormat="false" ht="14.1" hidden="false" customHeight="true" outlineLevel="0" collapsed="false"/>
    <row r="1287" customFormat="false" ht="14.1" hidden="false" customHeight="true" outlineLevel="0" collapsed="false"/>
    <row r="1288" customFormat="false" ht="14.1" hidden="false" customHeight="true" outlineLevel="0" collapsed="false"/>
    <row r="1289" customFormat="false" ht="14.1" hidden="false" customHeight="true" outlineLevel="0" collapsed="false"/>
    <row r="1290" customFormat="false" ht="14.1" hidden="false" customHeight="true" outlineLevel="0" collapsed="false"/>
    <row r="1291" customFormat="false" ht="14.1" hidden="false" customHeight="true" outlineLevel="0" collapsed="false"/>
    <row r="1292" customFormat="false" ht="14.1" hidden="false" customHeight="true" outlineLevel="0" collapsed="false"/>
    <row r="1293" customFormat="false" ht="14.1" hidden="false" customHeight="true" outlineLevel="0" collapsed="false"/>
    <row r="1294" customFormat="false" ht="14.1" hidden="false" customHeight="true" outlineLevel="0" collapsed="false"/>
    <row r="1295" customFormat="false" ht="14.1" hidden="false" customHeight="true" outlineLevel="0" collapsed="false"/>
    <row r="1296" customFormat="false" ht="14.1" hidden="false" customHeight="true" outlineLevel="0" collapsed="false"/>
    <row r="1297" customFormat="false" ht="14.1" hidden="false" customHeight="true" outlineLevel="0" collapsed="false"/>
    <row r="1298" customFormat="false" ht="14.1" hidden="false" customHeight="true" outlineLevel="0" collapsed="false"/>
    <row r="1299" customFormat="false" ht="14.1" hidden="false" customHeight="true" outlineLevel="0" collapsed="false"/>
    <row r="1300" customFormat="false" ht="14.1" hidden="false" customHeight="true" outlineLevel="0" collapsed="false"/>
    <row r="1301" customFormat="false" ht="14.1" hidden="false" customHeight="true" outlineLevel="0" collapsed="false"/>
    <row r="1302" customFormat="false" ht="14.1" hidden="false" customHeight="true" outlineLevel="0" collapsed="false"/>
    <row r="1303" customFormat="false" ht="14.1" hidden="false" customHeight="true" outlineLevel="0" collapsed="false"/>
    <row r="1304" customFormat="false" ht="14.1" hidden="false" customHeight="true" outlineLevel="0" collapsed="false"/>
    <row r="1305" customFormat="false" ht="14.1" hidden="false" customHeight="true" outlineLevel="0" collapsed="false"/>
    <row r="1306" customFormat="false" ht="14.1" hidden="false" customHeight="true" outlineLevel="0" collapsed="false"/>
    <row r="1307" customFormat="false" ht="14.1" hidden="false" customHeight="true" outlineLevel="0" collapsed="false"/>
    <row r="1308" customFormat="false" ht="14.1" hidden="false" customHeight="true" outlineLevel="0" collapsed="false"/>
    <row r="1309" customFormat="false" ht="14.1" hidden="false" customHeight="true" outlineLevel="0" collapsed="false"/>
    <row r="1310" customFormat="false" ht="14.1" hidden="false" customHeight="true" outlineLevel="0" collapsed="false"/>
    <row r="1311" customFormat="false" ht="14.1" hidden="false" customHeight="true" outlineLevel="0" collapsed="false"/>
    <row r="1312" customFormat="false" ht="14.1" hidden="false" customHeight="true" outlineLevel="0" collapsed="false"/>
    <row r="1313" customFormat="false" ht="14.1" hidden="false" customHeight="true" outlineLevel="0" collapsed="false"/>
    <row r="1314" customFormat="false" ht="14.1" hidden="false" customHeight="true" outlineLevel="0" collapsed="false"/>
    <row r="1315" customFormat="false" ht="14.1" hidden="false" customHeight="true" outlineLevel="0" collapsed="false"/>
    <row r="1316" customFormat="false" ht="14.1" hidden="false" customHeight="true" outlineLevel="0" collapsed="false"/>
    <row r="1317" customFormat="false" ht="14.1" hidden="false" customHeight="true" outlineLevel="0" collapsed="false"/>
    <row r="1318" customFormat="false" ht="14.1" hidden="false" customHeight="true" outlineLevel="0" collapsed="false"/>
    <row r="1319" customFormat="false" ht="14.1" hidden="false" customHeight="true" outlineLevel="0" collapsed="false"/>
    <row r="1320" customFormat="false" ht="14.1" hidden="false" customHeight="true" outlineLevel="0" collapsed="false"/>
    <row r="1321" customFormat="false" ht="14.1" hidden="false" customHeight="true" outlineLevel="0" collapsed="false"/>
    <row r="1322" customFormat="false" ht="14.1" hidden="false" customHeight="true" outlineLevel="0" collapsed="false"/>
    <row r="1323" customFormat="false" ht="14.1" hidden="false" customHeight="true" outlineLevel="0" collapsed="false"/>
    <row r="1324" customFormat="false" ht="14.1" hidden="false" customHeight="true" outlineLevel="0" collapsed="false"/>
    <row r="1325" customFormat="false" ht="14.1" hidden="false" customHeight="true" outlineLevel="0" collapsed="false"/>
    <row r="1326" customFormat="false" ht="14.1" hidden="false" customHeight="true" outlineLevel="0" collapsed="false"/>
    <row r="1327" customFormat="false" ht="14.1" hidden="false" customHeight="true" outlineLevel="0" collapsed="false"/>
    <row r="1328" customFormat="false" ht="14.1" hidden="false" customHeight="true" outlineLevel="0" collapsed="false"/>
    <row r="1329" customFormat="false" ht="14.1" hidden="false" customHeight="true" outlineLevel="0" collapsed="false"/>
    <row r="1330" customFormat="false" ht="14.1" hidden="false" customHeight="true" outlineLevel="0" collapsed="false"/>
    <row r="1331" customFormat="false" ht="14.1" hidden="false" customHeight="true" outlineLevel="0" collapsed="false"/>
    <row r="1332" customFormat="false" ht="14.1" hidden="false" customHeight="true" outlineLevel="0" collapsed="false"/>
    <row r="1333" customFormat="false" ht="14.1" hidden="false" customHeight="true" outlineLevel="0" collapsed="false"/>
    <row r="1334" customFormat="false" ht="14.1" hidden="false" customHeight="true" outlineLevel="0" collapsed="false"/>
    <row r="1335" customFormat="false" ht="14.1" hidden="false" customHeight="true" outlineLevel="0" collapsed="false"/>
    <row r="1336" customFormat="false" ht="14.1" hidden="false" customHeight="true" outlineLevel="0" collapsed="false"/>
    <row r="1337" customFormat="false" ht="14.1" hidden="false" customHeight="true" outlineLevel="0" collapsed="false"/>
    <row r="1338" customFormat="false" ht="14.1" hidden="false" customHeight="true" outlineLevel="0" collapsed="false"/>
    <row r="1339" customFormat="false" ht="14.1" hidden="false" customHeight="true" outlineLevel="0" collapsed="false"/>
    <row r="1340" customFormat="false" ht="14.1" hidden="false" customHeight="true" outlineLevel="0" collapsed="false"/>
    <row r="1341" customFormat="false" ht="14.1" hidden="false" customHeight="true" outlineLevel="0" collapsed="false"/>
    <row r="1342" customFormat="false" ht="14.1" hidden="false" customHeight="true" outlineLevel="0" collapsed="false"/>
    <row r="1343" customFormat="false" ht="14.1" hidden="false" customHeight="true" outlineLevel="0" collapsed="false"/>
    <row r="1344" customFormat="false" ht="14.1" hidden="false" customHeight="true" outlineLevel="0" collapsed="false"/>
    <row r="1345" customFormat="false" ht="14.1" hidden="false" customHeight="true" outlineLevel="0" collapsed="false"/>
    <row r="1346" customFormat="false" ht="14.1" hidden="false" customHeight="true" outlineLevel="0" collapsed="false"/>
    <row r="1347" customFormat="false" ht="14.1" hidden="false" customHeight="true" outlineLevel="0" collapsed="false"/>
    <row r="1348" customFormat="false" ht="14.1" hidden="false" customHeight="true" outlineLevel="0" collapsed="false"/>
    <row r="1349" customFormat="false" ht="14.1" hidden="false" customHeight="true" outlineLevel="0" collapsed="false"/>
    <row r="1350" customFormat="false" ht="14.1" hidden="false" customHeight="true" outlineLevel="0" collapsed="false"/>
    <row r="1351" customFormat="false" ht="14.1" hidden="false" customHeight="true" outlineLevel="0" collapsed="false"/>
    <row r="1352" customFormat="false" ht="14.1" hidden="false" customHeight="true" outlineLevel="0" collapsed="false"/>
    <row r="1353" customFormat="false" ht="14.1" hidden="false" customHeight="true" outlineLevel="0" collapsed="false"/>
    <row r="1354" customFormat="false" ht="14.1" hidden="false" customHeight="true" outlineLevel="0" collapsed="false"/>
    <row r="1355" customFormat="false" ht="14.1" hidden="false" customHeight="true" outlineLevel="0" collapsed="false"/>
    <row r="1356" customFormat="false" ht="14.1" hidden="false" customHeight="true" outlineLevel="0" collapsed="false"/>
    <row r="1357" customFormat="false" ht="14.1" hidden="false" customHeight="true" outlineLevel="0" collapsed="false"/>
    <row r="1358" customFormat="false" ht="14.1" hidden="false" customHeight="true" outlineLevel="0" collapsed="false"/>
    <row r="1359" customFormat="false" ht="14.1" hidden="false" customHeight="true" outlineLevel="0" collapsed="false"/>
    <row r="1360" customFormat="false" ht="14.1" hidden="false" customHeight="true" outlineLevel="0" collapsed="false"/>
    <row r="1361" customFormat="false" ht="14.1" hidden="false" customHeight="true" outlineLevel="0" collapsed="false"/>
    <row r="1362" customFormat="false" ht="14.1" hidden="false" customHeight="true" outlineLevel="0" collapsed="false"/>
    <row r="1363" customFormat="false" ht="14.1" hidden="false" customHeight="true" outlineLevel="0" collapsed="false"/>
    <row r="1364" customFormat="false" ht="14.1" hidden="false" customHeight="true" outlineLevel="0" collapsed="false"/>
    <row r="1365" customFormat="false" ht="14.1" hidden="false" customHeight="true" outlineLevel="0" collapsed="false"/>
    <row r="1366" customFormat="false" ht="14.1" hidden="false" customHeight="true" outlineLevel="0" collapsed="false"/>
    <row r="1367" customFormat="false" ht="14.1" hidden="false" customHeight="true" outlineLevel="0" collapsed="false"/>
    <row r="1368" customFormat="false" ht="14.1" hidden="false" customHeight="true" outlineLevel="0" collapsed="false"/>
    <row r="1369" customFormat="false" ht="14.1" hidden="false" customHeight="true" outlineLevel="0" collapsed="false"/>
    <row r="1370" customFormat="false" ht="14.1" hidden="false" customHeight="true" outlineLevel="0" collapsed="false"/>
    <row r="1371" customFormat="false" ht="14.1" hidden="false" customHeight="true" outlineLevel="0" collapsed="false"/>
    <row r="1372" customFormat="false" ht="14.1" hidden="false" customHeight="true" outlineLevel="0" collapsed="false"/>
    <row r="1373" customFormat="false" ht="14.1" hidden="false" customHeight="true" outlineLevel="0" collapsed="false"/>
    <row r="1374" customFormat="false" ht="14.1" hidden="false" customHeight="true" outlineLevel="0" collapsed="false"/>
    <row r="1375" customFormat="false" ht="14.1" hidden="false" customHeight="true" outlineLevel="0" collapsed="false"/>
    <row r="1376" customFormat="false" ht="14.1" hidden="false" customHeight="true" outlineLevel="0" collapsed="false"/>
    <row r="1377" customFormat="false" ht="14.1" hidden="false" customHeight="true" outlineLevel="0" collapsed="false"/>
    <row r="1378" customFormat="false" ht="14.1" hidden="false" customHeight="true" outlineLevel="0" collapsed="false"/>
    <row r="1379" customFormat="false" ht="14.1" hidden="false" customHeight="true" outlineLevel="0" collapsed="false"/>
    <row r="1380" customFormat="false" ht="14.1" hidden="false" customHeight="true" outlineLevel="0" collapsed="false"/>
    <row r="1381" customFormat="false" ht="14.1" hidden="false" customHeight="true" outlineLevel="0" collapsed="false"/>
    <row r="1382" customFormat="false" ht="14.1" hidden="false" customHeight="true" outlineLevel="0" collapsed="false"/>
    <row r="1383" customFormat="false" ht="14.1" hidden="false" customHeight="true" outlineLevel="0" collapsed="false"/>
    <row r="1384" customFormat="false" ht="14.1" hidden="false" customHeight="true" outlineLevel="0" collapsed="false"/>
    <row r="1385" customFormat="false" ht="14.1" hidden="false" customHeight="true" outlineLevel="0" collapsed="false"/>
    <row r="1386" customFormat="false" ht="14.1" hidden="false" customHeight="true" outlineLevel="0" collapsed="false"/>
    <row r="1387" customFormat="false" ht="14.1" hidden="false" customHeight="true" outlineLevel="0" collapsed="false"/>
    <row r="1388" customFormat="false" ht="14.1" hidden="false" customHeight="true" outlineLevel="0" collapsed="false"/>
    <row r="1389" customFormat="false" ht="14.1" hidden="false" customHeight="true" outlineLevel="0" collapsed="false"/>
    <row r="1390" customFormat="false" ht="14.1" hidden="false" customHeight="true" outlineLevel="0" collapsed="false"/>
    <row r="1391" customFormat="false" ht="14.1" hidden="false" customHeight="true" outlineLevel="0" collapsed="false"/>
    <row r="1392" customFormat="false" ht="14.1" hidden="false" customHeight="true" outlineLevel="0" collapsed="false"/>
    <row r="1393" customFormat="false" ht="14.1" hidden="false" customHeight="true" outlineLevel="0" collapsed="false"/>
    <row r="1394" customFormat="false" ht="14.1" hidden="false" customHeight="true" outlineLevel="0" collapsed="false"/>
    <row r="1395" customFormat="false" ht="14.1" hidden="false" customHeight="true" outlineLevel="0" collapsed="false"/>
    <row r="1396" customFormat="false" ht="14.1" hidden="false" customHeight="true" outlineLevel="0" collapsed="false"/>
    <row r="1397" customFormat="false" ht="14.1" hidden="false" customHeight="true" outlineLevel="0" collapsed="false"/>
    <row r="1398" customFormat="false" ht="14.1" hidden="false" customHeight="true" outlineLevel="0" collapsed="false"/>
    <row r="1399" customFormat="false" ht="14.1" hidden="false" customHeight="true" outlineLevel="0" collapsed="false"/>
    <row r="1400" customFormat="false" ht="14.1" hidden="false" customHeight="true" outlineLevel="0" collapsed="false"/>
    <row r="1401" customFormat="false" ht="14.1" hidden="false" customHeight="true" outlineLevel="0" collapsed="false"/>
    <row r="1402" customFormat="false" ht="14.1" hidden="false" customHeight="true" outlineLevel="0" collapsed="false"/>
    <row r="1403" customFormat="false" ht="14.1" hidden="false" customHeight="true" outlineLevel="0" collapsed="false"/>
    <row r="1404" customFormat="false" ht="14.1" hidden="false" customHeight="true" outlineLevel="0" collapsed="false"/>
    <row r="1405" customFormat="false" ht="14.1" hidden="false" customHeight="true" outlineLevel="0" collapsed="false"/>
    <row r="1406" customFormat="false" ht="14.1" hidden="false" customHeight="true" outlineLevel="0" collapsed="false"/>
    <row r="1407" customFormat="false" ht="14.1" hidden="false" customHeight="true" outlineLevel="0" collapsed="false"/>
    <row r="1408" customFormat="false" ht="14.1" hidden="false" customHeight="true" outlineLevel="0" collapsed="false"/>
    <row r="1409" customFormat="false" ht="14.1" hidden="false" customHeight="true" outlineLevel="0" collapsed="false"/>
    <row r="1410" customFormat="false" ht="14.1" hidden="false" customHeight="true" outlineLevel="0" collapsed="false"/>
    <row r="1411" customFormat="false" ht="14.1" hidden="false" customHeight="true" outlineLevel="0" collapsed="false"/>
    <row r="1412" customFormat="false" ht="14.1" hidden="false" customHeight="true" outlineLevel="0" collapsed="false"/>
    <row r="1413" customFormat="false" ht="14.1" hidden="false" customHeight="true" outlineLevel="0" collapsed="false"/>
    <row r="1414" customFormat="false" ht="14.1" hidden="false" customHeight="true" outlineLevel="0" collapsed="false"/>
    <row r="1415" customFormat="false" ht="14.1" hidden="false" customHeight="true" outlineLevel="0" collapsed="false"/>
    <row r="1416" customFormat="false" ht="14.1" hidden="false" customHeight="true" outlineLevel="0" collapsed="false"/>
    <row r="1417" customFormat="false" ht="14.1" hidden="false" customHeight="true" outlineLevel="0" collapsed="false"/>
    <row r="1418" customFormat="false" ht="14.1" hidden="false" customHeight="true" outlineLevel="0" collapsed="false"/>
    <row r="1419" customFormat="false" ht="14.1" hidden="false" customHeight="true" outlineLevel="0" collapsed="false"/>
    <row r="1420" customFormat="false" ht="14.1" hidden="false" customHeight="true" outlineLevel="0" collapsed="false"/>
    <row r="1421" customFormat="false" ht="14.1" hidden="false" customHeight="true" outlineLevel="0" collapsed="false"/>
    <row r="1422" customFormat="false" ht="14.1" hidden="false" customHeight="true" outlineLevel="0" collapsed="false"/>
    <row r="1423" customFormat="false" ht="14.1" hidden="false" customHeight="true" outlineLevel="0" collapsed="false"/>
    <row r="1424" customFormat="false" ht="14.1" hidden="false" customHeight="true" outlineLevel="0" collapsed="false"/>
    <row r="1425" customFormat="false" ht="14.1" hidden="false" customHeight="true" outlineLevel="0" collapsed="false"/>
    <row r="1426" customFormat="false" ht="14.1" hidden="false" customHeight="true" outlineLevel="0" collapsed="false"/>
    <row r="1427" customFormat="false" ht="14.1" hidden="false" customHeight="true" outlineLevel="0" collapsed="false"/>
    <row r="1428" customFormat="false" ht="14.1" hidden="false" customHeight="true" outlineLevel="0" collapsed="false"/>
    <row r="1429" customFormat="false" ht="14.1" hidden="false" customHeight="true" outlineLevel="0" collapsed="false"/>
    <row r="1430" customFormat="false" ht="14.1" hidden="false" customHeight="true" outlineLevel="0" collapsed="false"/>
    <row r="1431" customFormat="false" ht="14.1" hidden="false" customHeight="true" outlineLevel="0" collapsed="false"/>
    <row r="1432" customFormat="false" ht="14.1" hidden="false" customHeight="true" outlineLevel="0" collapsed="false"/>
    <row r="1433" customFormat="false" ht="14.1" hidden="false" customHeight="true" outlineLevel="0" collapsed="false"/>
    <row r="1434" customFormat="false" ht="14.1" hidden="false" customHeight="true" outlineLevel="0" collapsed="false"/>
    <row r="1435" customFormat="false" ht="14.1" hidden="false" customHeight="true" outlineLevel="0" collapsed="false"/>
    <row r="1436" customFormat="false" ht="14.1" hidden="false" customHeight="true" outlineLevel="0" collapsed="false"/>
    <row r="1437" customFormat="false" ht="14.1" hidden="false" customHeight="true" outlineLevel="0" collapsed="false"/>
    <row r="1438" customFormat="false" ht="14.1" hidden="false" customHeight="true" outlineLevel="0" collapsed="false"/>
    <row r="1439" customFormat="false" ht="14.1" hidden="false" customHeight="true" outlineLevel="0" collapsed="false"/>
    <row r="1440" customFormat="false" ht="14.1" hidden="false" customHeight="true" outlineLevel="0" collapsed="false"/>
    <row r="1441" customFormat="false" ht="14.1" hidden="false" customHeight="true" outlineLevel="0" collapsed="false"/>
    <row r="1442" customFormat="false" ht="14.1" hidden="false" customHeight="true" outlineLevel="0" collapsed="false"/>
    <row r="1443" customFormat="false" ht="14.1" hidden="false" customHeight="true" outlineLevel="0" collapsed="false"/>
    <row r="1444" customFormat="false" ht="14.1" hidden="false" customHeight="true" outlineLevel="0" collapsed="false"/>
    <row r="1445" customFormat="false" ht="14.1" hidden="false" customHeight="true" outlineLevel="0" collapsed="false"/>
    <row r="1446" customFormat="false" ht="14.1" hidden="false" customHeight="true" outlineLevel="0" collapsed="false"/>
    <row r="1447" customFormat="false" ht="14.1" hidden="false" customHeight="true" outlineLevel="0" collapsed="false"/>
    <row r="1448" customFormat="false" ht="14.1" hidden="false" customHeight="true" outlineLevel="0" collapsed="false"/>
    <row r="1449" customFormat="false" ht="14.1" hidden="false" customHeight="true" outlineLevel="0" collapsed="false"/>
    <row r="1450" customFormat="false" ht="14.1" hidden="false" customHeight="true" outlineLevel="0" collapsed="false"/>
    <row r="1451" customFormat="false" ht="14.1" hidden="false" customHeight="true" outlineLevel="0" collapsed="false"/>
    <row r="1452" customFormat="false" ht="14.1" hidden="false" customHeight="true" outlineLevel="0" collapsed="false"/>
    <row r="1453" customFormat="false" ht="14.1" hidden="false" customHeight="true" outlineLevel="0" collapsed="false"/>
    <row r="1454" customFormat="false" ht="14.1" hidden="false" customHeight="true" outlineLevel="0" collapsed="false"/>
    <row r="1455" customFormat="false" ht="14.1" hidden="false" customHeight="true" outlineLevel="0" collapsed="false"/>
    <row r="1456" customFormat="false" ht="14.1" hidden="false" customHeight="true" outlineLevel="0" collapsed="false"/>
    <row r="1457" customFormat="false" ht="14.1" hidden="false" customHeight="true" outlineLevel="0" collapsed="false"/>
    <row r="1458" customFormat="false" ht="14.1" hidden="false" customHeight="true" outlineLevel="0" collapsed="false"/>
    <row r="1459" customFormat="false" ht="14.1" hidden="false" customHeight="true" outlineLevel="0" collapsed="false"/>
    <row r="1460" customFormat="false" ht="14.1" hidden="false" customHeight="true" outlineLevel="0" collapsed="false"/>
    <row r="1461" customFormat="false" ht="14.1" hidden="false" customHeight="true" outlineLevel="0" collapsed="false"/>
    <row r="1462" customFormat="false" ht="14.1" hidden="false" customHeight="true" outlineLevel="0" collapsed="false"/>
    <row r="1463" customFormat="false" ht="14.1" hidden="false" customHeight="true" outlineLevel="0" collapsed="false"/>
    <row r="1464" customFormat="false" ht="14.1" hidden="false" customHeight="true" outlineLevel="0" collapsed="false"/>
    <row r="1465" customFormat="false" ht="14.1" hidden="false" customHeight="true" outlineLevel="0" collapsed="false"/>
    <row r="1466" customFormat="false" ht="14.1" hidden="false" customHeight="true" outlineLevel="0" collapsed="false"/>
    <row r="1467" customFormat="false" ht="14.1" hidden="false" customHeight="true" outlineLevel="0" collapsed="false"/>
    <row r="1468" customFormat="false" ht="14.1" hidden="false" customHeight="true" outlineLevel="0" collapsed="false"/>
    <row r="1469" customFormat="false" ht="14.1" hidden="false" customHeight="true" outlineLevel="0" collapsed="false"/>
    <row r="1470" customFormat="false" ht="14.1" hidden="false" customHeight="true" outlineLevel="0" collapsed="false"/>
    <row r="1471" customFormat="false" ht="14.1" hidden="false" customHeight="true" outlineLevel="0" collapsed="false"/>
    <row r="1472" customFormat="false" ht="14.1" hidden="false" customHeight="true" outlineLevel="0" collapsed="false"/>
    <row r="1473" customFormat="false" ht="14.1" hidden="false" customHeight="true" outlineLevel="0" collapsed="false"/>
    <row r="1474" customFormat="false" ht="14.1" hidden="false" customHeight="true" outlineLevel="0" collapsed="false"/>
    <row r="1475" customFormat="false" ht="14.1" hidden="false" customHeight="true" outlineLevel="0" collapsed="false"/>
    <row r="1476" customFormat="false" ht="14.1" hidden="false" customHeight="true" outlineLevel="0" collapsed="false"/>
    <row r="1477" customFormat="false" ht="14.1" hidden="false" customHeight="true" outlineLevel="0" collapsed="false"/>
    <row r="1478" customFormat="false" ht="14.1" hidden="false" customHeight="true" outlineLevel="0" collapsed="false"/>
    <row r="1479" customFormat="false" ht="14.1" hidden="false" customHeight="true" outlineLevel="0" collapsed="false"/>
    <row r="1480" customFormat="false" ht="14.1" hidden="false" customHeight="true" outlineLevel="0" collapsed="false"/>
    <row r="1481" customFormat="false" ht="14.1" hidden="false" customHeight="true" outlineLevel="0" collapsed="false"/>
    <row r="1482" customFormat="false" ht="14.1" hidden="false" customHeight="true" outlineLevel="0" collapsed="false"/>
    <row r="1483" customFormat="false" ht="14.1" hidden="false" customHeight="true" outlineLevel="0" collapsed="false"/>
    <row r="1484" customFormat="false" ht="14.1" hidden="false" customHeight="true" outlineLevel="0" collapsed="false"/>
    <row r="1485" customFormat="false" ht="14.1" hidden="false" customHeight="true" outlineLevel="0" collapsed="false"/>
    <row r="1486" customFormat="false" ht="14.1" hidden="false" customHeight="true" outlineLevel="0" collapsed="false"/>
    <row r="1487" customFormat="false" ht="14.1" hidden="false" customHeight="true" outlineLevel="0" collapsed="false"/>
    <row r="1488" customFormat="false" ht="14.1" hidden="false" customHeight="true" outlineLevel="0" collapsed="false"/>
    <row r="1489" customFormat="false" ht="14.1" hidden="false" customHeight="true" outlineLevel="0" collapsed="false"/>
    <row r="1490" customFormat="false" ht="14.1" hidden="false" customHeight="true" outlineLevel="0" collapsed="false"/>
    <row r="1491" customFormat="false" ht="14.1" hidden="false" customHeight="true" outlineLevel="0" collapsed="false"/>
    <row r="1492" customFormat="false" ht="14.1" hidden="false" customHeight="true" outlineLevel="0" collapsed="false"/>
    <row r="1493" customFormat="false" ht="14.1" hidden="false" customHeight="true" outlineLevel="0" collapsed="false"/>
    <row r="1494" customFormat="false" ht="14.1" hidden="false" customHeight="true" outlineLevel="0" collapsed="false"/>
    <row r="1495" customFormat="false" ht="14.1" hidden="false" customHeight="true" outlineLevel="0" collapsed="false"/>
    <row r="1496" customFormat="false" ht="14.1" hidden="false" customHeight="true" outlineLevel="0" collapsed="false"/>
    <row r="1497" customFormat="false" ht="14.1" hidden="false" customHeight="true" outlineLevel="0" collapsed="false"/>
    <row r="1498" customFormat="false" ht="14.1" hidden="false" customHeight="true" outlineLevel="0" collapsed="false"/>
    <row r="1499" customFormat="false" ht="14.1" hidden="false" customHeight="true" outlineLevel="0" collapsed="false"/>
    <row r="1500" customFormat="false" ht="14.1" hidden="false" customHeight="true" outlineLevel="0" collapsed="false"/>
    <row r="1501" customFormat="false" ht="14.1" hidden="false" customHeight="true" outlineLevel="0" collapsed="false"/>
    <row r="1502" customFormat="false" ht="14.1" hidden="false" customHeight="true" outlineLevel="0" collapsed="false"/>
    <row r="1503" customFormat="false" ht="14.1" hidden="false" customHeight="true" outlineLevel="0" collapsed="false"/>
    <row r="1504" customFormat="false" ht="14.1" hidden="false" customHeight="true" outlineLevel="0" collapsed="false"/>
    <row r="1505" customFormat="false" ht="14.1" hidden="false" customHeight="true" outlineLevel="0" collapsed="false"/>
    <row r="1506" customFormat="false" ht="14.1" hidden="false" customHeight="true" outlineLevel="0" collapsed="false"/>
    <row r="1507" customFormat="false" ht="14.1" hidden="false" customHeight="true" outlineLevel="0" collapsed="false"/>
    <row r="1508" customFormat="false" ht="14.1" hidden="false" customHeight="true" outlineLevel="0" collapsed="false"/>
    <row r="1509" customFormat="false" ht="14.1" hidden="false" customHeight="true" outlineLevel="0" collapsed="false"/>
    <row r="1510" customFormat="false" ht="14.1" hidden="false" customHeight="true" outlineLevel="0" collapsed="false"/>
    <row r="1511" customFormat="false" ht="14.1" hidden="false" customHeight="true" outlineLevel="0" collapsed="false"/>
    <row r="1512" customFormat="false" ht="14.1" hidden="false" customHeight="true" outlineLevel="0" collapsed="false"/>
    <row r="1513" customFormat="false" ht="14.1" hidden="false" customHeight="true" outlineLevel="0" collapsed="false"/>
    <row r="1514" customFormat="false" ht="14.1" hidden="false" customHeight="true" outlineLevel="0" collapsed="false"/>
    <row r="1515" customFormat="false" ht="14.1" hidden="false" customHeight="true" outlineLevel="0" collapsed="false"/>
    <row r="1516" customFormat="false" ht="14.1" hidden="false" customHeight="true" outlineLevel="0" collapsed="false"/>
    <row r="1517" customFormat="false" ht="14.1" hidden="false" customHeight="true" outlineLevel="0" collapsed="false"/>
    <row r="1518" customFormat="false" ht="14.1" hidden="false" customHeight="true" outlineLevel="0" collapsed="false"/>
    <row r="1519" customFormat="false" ht="14.1" hidden="false" customHeight="true" outlineLevel="0" collapsed="false"/>
    <row r="1520" customFormat="false" ht="14.1" hidden="false" customHeight="true" outlineLevel="0" collapsed="false"/>
    <row r="1521" customFormat="false" ht="14.1" hidden="false" customHeight="true" outlineLevel="0" collapsed="false"/>
    <row r="1522" customFormat="false" ht="14.1" hidden="false" customHeight="true" outlineLevel="0" collapsed="false"/>
    <row r="1523" customFormat="false" ht="14.1" hidden="false" customHeight="true" outlineLevel="0" collapsed="false"/>
    <row r="1524" customFormat="false" ht="14.1" hidden="false" customHeight="true" outlineLevel="0" collapsed="false"/>
    <row r="1525" customFormat="false" ht="14.1" hidden="false" customHeight="true" outlineLevel="0" collapsed="false"/>
    <row r="1526" customFormat="false" ht="14.1" hidden="false" customHeight="true" outlineLevel="0" collapsed="false"/>
    <row r="1527" customFormat="false" ht="14.1" hidden="false" customHeight="true" outlineLevel="0" collapsed="false"/>
    <row r="1528" customFormat="false" ht="14.1" hidden="false" customHeight="true" outlineLevel="0" collapsed="false"/>
    <row r="1529" customFormat="false" ht="14.1" hidden="false" customHeight="true" outlineLevel="0" collapsed="false"/>
    <row r="1530" customFormat="false" ht="14.1" hidden="false" customHeight="true" outlineLevel="0" collapsed="false"/>
    <row r="1531" customFormat="false" ht="14.1" hidden="false" customHeight="true" outlineLevel="0" collapsed="false"/>
    <row r="1532" customFormat="false" ht="14.1" hidden="false" customHeight="true" outlineLevel="0" collapsed="false"/>
    <row r="1533" customFormat="false" ht="14.1" hidden="false" customHeight="true" outlineLevel="0" collapsed="false"/>
    <row r="1534" customFormat="false" ht="14.1" hidden="false" customHeight="true" outlineLevel="0" collapsed="false"/>
    <row r="1535" customFormat="false" ht="14.1" hidden="false" customHeight="true" outlineLevel="0" collapsed="false"/>
    <row r="1536" customFormat="false" ht="14.1" hidden="false" customHeight="true" outlineLevel="0" collapsed="false"/>
    <row r="1537" customFormat="false" ht="14.1" hidden="false" customHeight="true" outlineLevel="0" collapsed="false"/>
    <row r="1538" customFormat="false" ht="14.1" hidden="false" customHeight="true" outlineLevel="0" collapsed="false"/>
    <row r="1539" customFormat="false" ht="14.1" hidden="false" customHeight="true" outlineLevel="0" collapsed="false"/>
    <row r="1540" customFormat="false" ht="14.1" hidden="false" customHeight="true" outlineLevel="0" collapsed="false"/>
    <row r="1541" customFormat="false" ht="14.1" hidden="false" customHeight="true" outlineLevel="0" collapsed="false"/>
    <row r="1542" customFormat="false" ht="14.1" hidden="false" customHeight="true" outlineLevel="0" collapsed="false"/>
    <row r="1543" customFormat="false" ht="14.1" hidden="false" customHeight="true" outlineLevel="0" collapsed="false"/>
    <row r="1544" customFormat="false" ht="14.1" hidden="false" customHeight="true" outlineLevel="0" collapsed="false"/>
    <row r="1545" customFormat="false" ht="14.1" hidden="false" customHeight="true" outlineLevel="0" collapsed="false"/>
    <row r="1546" customFormat="false" ht="14.1" hidden="false" customHeight="true" outlineLevel="0" collapsed="false"/>
    <row r="1547" customFormat="false" ht="14.1" hidden="false" customHeight="true" outlineLevel="0" collapsed="false"/>
    <row r="1548" customFormat="false" ht="14.1" hidden="false" customHeight="true" outlineLevel="0" collapsed="false"/>
    <row r="1549" customFormat="false" ht="14.1" hidden="false" customHeight="true" outlineLevel="0" collapsed="false"/>
    <row r="1550" customFormat="false" ht="14.1" hidden="false" customHeight="true" outlineLevel="0" collapsed="false"/>
    <row r="1551" customFormat="false" ht="14.1" hidden="false" customHeight="true" outlineLevel="0" collapsed="false"/>
    <row r="1552" customFormat="false" ht="14.1" hidden="false" customHeight="true" outlineLevel="0" collapsed="false"/>
    <row r="1553" customFormat="false" ht="14.1" hidden="false" customHeight="true" outlineLevel="0" collapsed="false"/>
    <row r="1554" customFormat="false" ht="14.1" hidden="false" customHeight="true" outlineLevel="0" collapsed="false"/>
    <row r="1555" customFormat="false" ht="14.1" hidden="false" customHeight="true" outlineLevel="0" collapsed="false"/>
    <row r="1556" customFormat="false" ht="14.1" hidden="false" customHeight="true" outlineLevel="0" collapsed="false"/>
    <row r="1557" customFormat="false" ht="14.1" hidden="false" customHeight="true" outlineLevel="0" collapsed="false"/>
    <row r="1558" customFormat="false" ht="14.1" hidden="false" customHeight="true" outlineLevel="0" collapsed="false"/>
    <row r="1559" customFormat="false" ht="14.1" hidden="false" customHeight="true" outlineLevel="0" collapsed="false"/>
    <row r="1560" customFormat="false" ht="14.1" hidden="false" customHeight="true" outlineLevel="0" collapsed="false"/>
    <row r="1561" customFormat="false" ht="14.1" hidden="false" customHeight="true" outlineLevel="0" collapsed="false"/>
    <row r="1562" customFormat="false" ht="14.1" hidden="false" customHeight="true" outlineLevel="0" collapsed="false"/>
    <row r="1563" customFormat="false" ht="14.1" hidden="false" customHeight="true" outlineLevel="0" collapsed="false"/>
    <row r="1564" customFormat="false" ht="14.1" hidden="false" customHeight="true" outlineLevel="0" collapsed="false"/>
    <row r="1565" customFormat="false" ht="14.1" hidden="false" customHeight="true" outlineLevel="0" collapsed="false"/>
    <row r="1566" customFormat="false" ht="14.1" hidden="false" customHeight="true" outlineLevel="0" collapsed="false"/>
    <row r="1567" customFormat="false" ht="14.1" hidden="false" customHeight="true" outlineLevel="0" collapsed="false"/>
    <row r="1568" customFormat="false" ht="14.1" hidden="false" customHeight="true" outlineLevel="0" collapsed="false"/>
    <row r="1569" customFormat="false" ht="14.1" hidden="false" customHeight="true" outlineLevel="0" collapsed="false"/>
    <row r="1570" customFormat="false" ht="14.1" hidden="false" customHeight="true" outlineLevel="0" collapsed="false"/>
    <row r="1571" customFormat="false" ht="14.1" hidden="false" customHeight="true" outlineLevel="0" collapsed="false"/>
    <row r="1572" customFormat="false" ht="14.1" hidden="false" customHeight="true" outlineLevel="0" collapsed="false"/>
    <row r="1573" customFormat="false" ht="14.1" hidden="false" customHeight="true" outlineLevel="0" collapsed="false"/>
    <row r="1574" customFormat="false" ht="14.1" hidden="false" customHeight="true" outlineLevel="0" collapsed="false"/>
    <row r="1575" customFormat="false" ht="14.1" hidden="false" customHeight="true" outlineLevel="0" collapsed="false"/>
    <row r="1576" customFormat="false" ht="14.1" hidden="false" customHeight="true" outlineLevel="0" collapsed="false"/>
    <row r="1577" customFormat="false" ht="14.1" hidden="false" customHeight="true" outlineLevel="0" collapsed="false"/>
    <row r="1578" customFormat="false" ht="14.1" hidden="false" customHeight="true" outlineLevel="0" collapsed="false"/>
    <row r="1579" customFormat="false" ht="14.1" hidden="false" customHeight="true" outlineLevel="0" collapsed="false"/>
    <row r="1580" customFormat="false" ht="14.1" hidden="false" customHeight="true" outlineLevel="0" collapsed="false"/>
    <row r="1581" customFormat="false" ht="14.1" hidden="false" customHeight="true" outlineLevel="0" collapsed="false"/>
    <row r="1582" customFormat="false" ht="14.1" hidden="false" customHeight="true" outlineLevel="0" collapsed="false"/>
    <row r="1583" customFormat="false" ht="14.1" hidden="false" customHeight="true" outlineLevel="0" collapsed="false"/>
    <row r="1584" customFormat="false" ht="14.1" hidden="false" customHeight="true" outlineLevel="0" collapsed="false"/>
    <row r="1585" customFormat="false" ht="14.1" hidden="false" customHeight="true" outlineLevel="0" collapsed="false"/>
    <row r="1586" customFormat="false" ht="14.1" hidden="false" customHeight="true" outlineLevel="0" collapsed="false"/>
    <row r="1587" customFormat="false" ht="14.1" hidden="false" customHeight="true" outlineLevel="0" collapsed="false"/>
    <row r="1588" customFormat="false" ht="14.1" hidden="false" customHeight="true" outlineLevel="0" collapsed="false"/>
    <row r="1589" customFormat="false" ht="14.1" hidden="false" customHeight="true" outlineLevel="0" collapsed="false"/>
    <row r="1590" customFormat="false" ht="14.1" hidden="false" customHeight="true" outlineLevel="0" collapsed="false"/>
    <row r="1591" customFormat="false" ht="14.1" hidden="false" customHeight="true" outlineLevel="0" collapsed="false"/>
    <row r="1592" customFormat="false" ht="14.1" hidden="false" customHeight="true" outlineLevel="0" collapsed="false"/>
    <row r="1593" customFormat="false" ht="14.1" hidden="false" customHeight="true" outlineLevel="0" collapsed="false"/>
    <row r="1594" customFormat="false" ht="14.1" hidden="false" customHeight="true" outlineLevel="0" collapsed="false"/>
    <row r="1595" customFormat="false" ht="14.1" hidden="false" customHeight="true" outlineLevel="0" collapsed="false"/>
    <row r="1596" customFormat="false" ht="14.1" hidden="false" customHeight="true" outlineLevel="0" collapsed="false"/>
    <row r="1597" customFormat="false" ht="14.1" hidden="false" customHeight="true" outlineLevel="0" collapsed="false"/>
    <row r="1598" customFormat="false" ht="14.1" hidden="false" customHeight="true" outlineLevel="0" collapsed="false"/>
    <row r="1599" customFormat="false" ht="14.1" hidden="false" customHeight="true" outlineLevel="0" collapsed="false"/>
    <row r="1600" customFormat="false" ht="14.1" hidden="false" customHeight="true" outlineLevel="0" collapsed="false"/>
    <row r="1601" customFormat="false" ht="14.1" hidden="false" customHeight="true" outlineLevel="0" collapsed="false"/>
    <row r="1602" customFormat="false" ht="14.1" hidden="false" customHeight="true" outlineLevel="0" collapsed="false"/>
    <row r="1603" customFormat="false" ht="14.1" hidden="false" customHeight="true" outlineLevel="0" collapsed="false"/>
    <row r="1604" customFormat="false" ht="14.1" hidden="false" customHeight="true" outlineLevel="0" collapsed="false"/>
    <row r="1605" customFormat="false" ht="14.1" hidden="false" customHeight="true" outlineLevel="0" collapsed="false"/>
    <row r="1606" customFormat="false" ht="14.1" hidden="false" customHeight="true" outlineLevel="0" collapsed="false"/>
    <row r="1607" customFormat="false" ht="14.1" hidden="false" customHeight="true" outlineLevel="0" collapsed="false"/>
    <row r="1608" customFormat="false" ht="14.1" hidden="false" customHeight="true" outlineLevel="0" collapsed="false"/>
    <row r="1609" customFormat="false" ht="14.1" hidden="false" customHeight="true" outlineLevel="0" collapsed="false"/>
    <row r="1610" customFormat="false" ht="14.1" hidden="false" customHeight="true" outlineLevel="0" collapsed="false"/>
    <row r="1611" customFormat="false" ht="14.1" hidden="false" customHeight="true" outlineLevel="0" collapsed="false"/>
    <row r="1612" customFormat="false" ht="14.1" hidden="false" customHeight="true" outlineLevel="0" collapsed="false"/>
    <row r="1613" customFormat="false" ht="14.1" hidden="false" customHeight="true" outlineLevel="0" collapsed="false"/>
    <row r="1614" customFormat="false" ht="14.1" hidden="false" customHeight="true" outlineLevel="0" collapsed="false"/>
    <row r="1615" customFormat="false" ht="14.1" hidden="false" customHeight="true" outlineLevel="0" collapsed="false"/>
    <row r="1616" customFormat="false" ht="14.1" hidden="false" customHeight="true" outlineLevel="0" collapsed="false"/>
    <row r="1617" customFormat="false" ht="14.1" hidden="false" customHeight="true" outlineLevel="0" collapsed="false"/>
    <row r="1618" customFormat="false" ht="14.1" hidden="false" customHeight="true" outlineLevel="0" collapsed="false"/>
    <row r="1619" customFormat="false" ht="14.1" hidden="false" customHeight="true" outlineLevel="0" collapsed="false"/>
    <row r="1620" customFormat="false" ht="14.1" hidden="false" customHeight="true" outlineLevel="0" collapsed="false"/>
    <row r="1621" customFormat="false" ht="14.1" hidden="false" customHeight="true" outlineLevel="0" collapsed="false"/>
    <row r="1622" customFormat="false" ht="14.1" hidden="false" customHeight="true" outlineLevel="0" collapsed="false"/>
    <row r="1623" customFormat="false" ht="14.1" hidden="false" customHeight="true" outlineLevel="0" collapsed="false"/>
    <row r="1624" customFormat="false" ht="14.1" hidden="false" customHeight="true" outlineLevel="0" collapsed="false"/>
    <row r="1625" customFormat="false" ht="14.1" hidden="false" customHeight="true" outlineLevel="0" collapsed="false"/>
    <row r="1626" customFormat="false" ht="14.1" hidden="false" customHeight="true" outlineLevel="0" collapsed="false"/>
    <row r="1627" customFormat="false" ht="14.1" hidden="false" customHeight="true" outlineLevel="0" collapsed="false"/>
    <row r="1628" customFormat="false" ht="14.1" hidden="false" customHeight="true" outlineLevel="0" collapsed="false"/>
    <row r="1629" customFormat="false" ht="14.1" hidden="false" customHeight="true" outlineLevel="0" collapsed="false"/>
    <row r="1630" customFormat="false" ht="14.1" hidden="false" customHeight="true" outlineLevel="0" collapsed="false"/>
    <row r="1631" customFormat="false" ht="14.1" hidden="false" customHeight="true" outlineLevel="0" collapsed="false"/>
    <row r="1632" customFormat="false" ht="14.1" hidden="false" customHeight="true" outlineLevel="0" collapsed="false"/>
    <row r="1633" customFormat="false" ht="14.1" hidden="false" customHeight="true" outlineLevel="0" collapsed="false"/>
    <row r="1634" customFormat="false" ht="14.1" hidden="false" customHeight="true" outlineLevel="0" collapsed="false"/>
    <row r="1635" customFormat="false" ht="14.1" hidden="false" customHeight="true" outlineLevel="0" collapsed="false"/>
    <row r="1636" customFormat="false" ht="14.1" hidden="false" customHeight="true" outlineLevel="0" collapsed="false"/>
    <row r="1637" customFormat="false" ht="14.1" hidden="false" customHeight="true" outlineLevel="0" collapsed="false"/>
    <row r="1638" customFormat="false" ht="14.1" hidden="false" customHeight="true" outlineLevel="0" collapsed="false"/>
    <row r="1639" customFormat="false" ht="14.1" hidden="false" customHeight="true" outlineLevel="0" collapsed="false"/>
    <row r="1640" customFormat="false" ht="14.1" hidden="false" customHeight="true" outlineLevel="0" collapsed="false"/>
    <row r="1641" customFormat="false" ht="14.1" hidden="false" customHeight="true" outlineLevel="0" collapsed="false"/>
    <row r="1642" customFormat="false" ht="14.1" hidden="false" customHeight="true" outlineLevel="0" collapsed="false"/>
    <row r="1643" customFormat="false" ht="14.1" hidden="false" customHeight="true" outlineLevel="0" collapsed="false"/>
    <row r="1644" customFormat="false" ht="14.1" hidden="false" customHeight="true" outlineLevel="0" collapsed="false"/>
    <row r="1645" customFormat="false" ht="14.1" hidden="false" customHeight="true" outlineLevel="0" collapsed="false"/>
    <row r="1646" customFormat="false" ht="14.1" hidden="false" customHeight="true" outlineLevel="0" collapsed="false"/>
    <row r="1647" customFormat="false" ht="14.1" hidden="false" customHeight="true" outlineLevel="0" collapsed="false"/>
    <row r="1648" customFormat="false" ht="14.1" hidden="false" customHeight="true" outlineLevel="0" collapsed="false"/>
    <row r="1649" customFormat="false" ht="14.1" hidden="false" customHeight="true" outlineLevel="0" collapsed="false"/>
    <row r="1650" customFormat="false" ht="14.1" hidden="false" customHeight="true" outlineLevel="0" collapsed="false"/>
    <row r="1651" customFormat="false" ht="14.1" hidden="false" customHeight="true" outlineLevel="0" collapsed="false"/>
    <row r="1652" customFormat="false" ht="14.1" hidden="false" customHeight="true" outlineLevel="0" collapsed="false"/>
    <row r="1653" customFormat="false" ht="14.1" hidden="false" customHeight="true" outlineLevel="0" collapsed="false"/>
    <row r="1654" customFormat="false" ht="14.1" hidden="false" customHeight="true" outlineLevel="0" collapsed="false"/>
    <row r="1655" customFormat="false" ht="14.1" hidden="false" customHeight="true" outlineLevel="0" collapsed="false"/>
    <row r="1656" customFormat="false" ht="14.1" hidden="false" customHeight="true" outlineLevel="0" collapsed="false"/>
    <row r="1657" customFormat="false" ht="14.1" hidden="false" customHeight="true" outlineLevel="0" collapsed="false"/>
    <row r="1658" customFormat="false" ht="14.1" hidden="false" customHeight="true" outlineLevel="0" collapsed="false"/>
    <row r="1659" customFormat="false" ht="14.1" hidden="false" customHeight="true" outlineLevel="0" collapsed="false"/>
    <row r="1660" customFormat="false" ht="14.1" hidden="false" customHeight="true" outlineLevel="0" collapsed="false"/>
    <row r="1661" customFormat="false" ht="14.1" hidden="false" customHeight="true" outlineLevel="0" collapsed="false"/>
    <row r="1662" customFormat="false" ht="14.1" hidden="false" customHeight="true" outlineLevel="0" collapsed="false"/>
    <row r="1663" customFormat="false" ht="14.1" hidden="false" customHeight="true" outlineLevel="0" collapsed="false"/>
    <row r="1664" customFormat="false" ht="14.1" hidden="false" customHeight="true" outlineLevel="0" collapsed="false"/>
    <row r="1665" customFormat="false" ht="14.1" hidden="false" customHeight="true" outlineLevel="0" collapsed="false"/>
    <row r="1666" customFormat="false" ht="14.1" hidden="false" customHeight="true" outlineLevel="0" collapsed="false"/>
    <row r="1667" customFormat="false" ht="14.1" hidden="false" customHeight="true" outlineLevel="0" collapsed="false"/>
    <row r="1668" customFormat="false" ht="14.1" hidden="false" customHeight="true" outlineLevel="0" collapsed="false"/>
    <row r="1669" customFormat="false" ht="14.1" hidden="false" customHeight="true" outlineLevel="0" collapsed="false"/>
    <row r="1670" customFormat="false" ht="14.1" hidden="false" customHeight="true" outlineLevel="0" collapsed="false"/>
    <row r="1671" customFormat="false" ht="14.1" hidden="false" customHeight="true" outlineLevel="0" collapsed="false"/>
    <row r="1672" customFormat="false" ht="14.1" hidden="false" customHeight="true" outlineLevel="0" collapsed="false"/>
    <row r="1673" customFormat="false" ht="14.1" hidden="false" customHeight="true" outlineLevel="0" collapsed="false"/>
    <row r="1674" customFormat="false" ht="14.1" hidden="false" customHeight="true" outlineLevel="0" collapsed="false"/>
    <row r="1675" customFormat="false" ht="14.1" hidden="false" customHeight="true" outlineLevel="0" collapsed="false"/>
    <row r="1676" customFormat="false" ht="14.1" hidden="false" customHeight="true" outlineLevel="0" collapsed="false"/>
    <row r="1677" customFormat="false" ht="14.1" hidden="false" customHeight="true" outlineLevel="0" collapsed="false"/>
    <row r="1678" customFormat="false" ht="14.1" hidden="false" customHeight="true" outlineLevel="0" collapsed="false"/>
    <row r="1679" customFormat="false" ht="14.1" hidden="false" customHeight="true" outlineLevel="0" collapsed="false"/>
    <row r="1680" customFormat="false" ht="14.1" hidden="false" customHeight="true" outlineLevel="0" collapsed="false"/>
    <row r="1681" customFormat="false" ht="14.1" hidden="false" customHeight="true" outlineLevel="0" collapsed="false"/>
    <row r="1682" customFormat="false" ht="14.1" hidden="false" customHeight="true" outlineLevel="0" collapsed="false"/>
    <row r="1683" customFormat="false" ht="14.1" hidden="false" customHeight="true" outlineLevel="0" collapsed="false"/>
    <row r="1684" customFormat="false" ht="14.1" hidden="false" customHeight="true" outlineLevel="0" collapsed="false"/>
    <row r="1685" customFormat="false" ht="14.1" hidden="false" customHeight="true" outlineLevel="0" collapsed="false"/>
    <row r="1686" customFormat="false" ht="14.1" hidden="false" customHeight="true" outlineLevel="0" collapsed="false"/>
    <row r="1687" customFormat="false" ht="14.1" hidden="false" customHeight="true" outlineLevel="0" collapsed="false"/>
    <row r="1688" customFormat="false" ht="14.1" hidden="false" customHeight="true" outlineLevel="0" collapsed="false"/>
    <row r="1689" customFormat="false" ht="14.1" hidden="false" customHeight="true" outlineLevel="0" collapsed="false"/>
    <row r="1690" customFormat="false" ht="14.1" hidden="false" customHeight="true" outlineLevel="0" collapsed="false"/>
    <row r="1691" customFormat="false" ht="14.1" hidden="false" customHeight="true" outlineLevel="0" collapsed="false"/>
    <row r="1692" customFormat="false" ht="14.1" hidden="false" customHeight="true" outlineLevel="0" collapsed="false"/>
    <row r="1693" customFormat="false" ht="14.1" hidden="false" customHeight="true" outlineLevel="0" collapsed="false"/>
    <row r="1694" customFormat="false" ht="14.1" hidden="false" customHeight="true" outlineLevel="0" collapsed="false"/>
    <row r="1695" customFormat="false" ht="14.1" hidden="false" customHeight="true" outlineLevel="0" collapsed="false"/>
    <row r="1696" customFormat="false" ht="14.1" hidden="false" customHeight="true" outlineLevel="0" collapsed="false"/>
    <row r="1697" customFormat="false" ht="14.1" hidden="false" customHeight="true" outlineLevel="0" collapsed="false"/>
    <row r="1698" customFormat="false" ht="14.1" hidden="false" customHeight="true" outlineLevel="0" collapsed="false"/>
    <row r="1699" customFormat="false" ht="14.1" hidden="false" customHeight="true" outlineLevel="0" collapsed="false"/>
    <row r="1700" customFormat="false" ht="14.1" hidden="false" customHeight="true" outlineLevel="0" collapsed="false"/>
    <row r="1701" customFormat="false" ht="14.1" hidden="false" customHeight="true" outlineLevel="0" collapsed="false"/>
    <row r="1702" customFormat="false" ht="14.1" hidden="false" customHeight="true" outlineLevel="0" collapsed="false"/>
    <row r="1703" customFormat="false" ht="14.1" hidden="false" customHeight="true" outlineLevel="0" collapsed="false"/>
    <row r="1704" customFormat="false" ht="14.1" hidden="false" customHeight="true" outlineLevel="0" collapsed="false"/>
    <row r="1705" customFormat="false" ht="14.1" hidden="false" customHeight="true" outlineLevel="0" collapsed="false"/>
    <row r="1706" customFormat="false" ht="14.1" hidden="false" customHeight="true" outlineLevel="0" collapsed="false"/>
    <row r="1707" customFormat="false" ht="14.1" hidden="false" customHeight="true" outlineLevel="0" collapsed="false"/>
    <row r="1708" customFormat="false" ht="14.1" hidden="false" customHeight="true" outlineLevel="0" collapsed="false"/>
    <row r="1709" customFormat="false" ht="14.1" hidden="false" customHeight="true" outlineLevel="0" collapsed="false"/>
    <row r="1710" customFormat="false" ht="14.1" hidden="false" customHeight="true" outlineLevel="0" collapsed="false"/>
    <row r="1711" customFormat="false" ht="14.1" hidden="false" customHeight="true" outlineLevel="0" collapsed="false"/>
    <row r="1712" customFormat="false" ht="14.1" hidden="false" customHeight="true" outlineLevel="0" collapsed="false"/>
    <row r="1713" customFormat="false" ht="14.1" hidden="false" customHeight="true" outlineLevel="0" collapsed="false"/>
    <row r="1714" customFormat="false" ht="14.1" hidden="false" customHeight="true" outlineLevel="0" collapsed="false"/>
    <row r="1715" customFormat="false" ht="14.1" hidden="false" customHeight="true" outlineLevel="0" collapsed="false"/>
    <row r="1716" customFormat="false" ht="14.1" hidden="false" customHeight="true" outlineLevel="0" collapsed="false"/>
    <row r="1717" customFormat="false" ht="14.1" hidden="false" customHeight="true" outlineLevel="0" collapsed="false"/>
    <row r="1718" customFormat="false" ht="14.1" hidden="false" customHeight="true" outlineLevel="0" collapsed="false"/>
    <row r="1719" customFormat="false" ht="14.1" hidden="false" customHeight="true" outlineLevel="0" collapsed="false"/>
    <row r="1720" customFormat="false" ht="14.1" hidden="false" customHeight="true" outlineLevel="0" collapsed="false"/>
    <row r="1721" customFormat="false" ht="14.1" hidden="false" customHeight="true" outlineLevel="0" collapsed="false"/>
    <row r="1722" customFormat="false" ht="14.1" hidden="false" customHeight="true" outlineLevel="0" collapsed="false"/>
    <row r="1723" customFormat="false" ht="14.1" hidden="false" customHeight="true" outlineLevel="0" collapsed="false"/>
    <row r="1724" customFormat="false" ht="14.1" hidden="false" customHeight="true" outlineLevel="0" collapsed="false"/>
    <row r="1725" customFormat="false" ht="14.1" hidden="false" customHeight="true" outlineLevel="0" collapsed="false"/>
    <row r="1726" customFormat="false" ht="14.1" hidden="false" customHeight="true" outlineLevel="0" collapsed="false"/>
    <row r="1727" customFormat="false" ht="14.1" hidden="false" customHeight="true" outlineLevel="0" collapsed="false"/>
    <row r="1728" customFormat="false" ht="14.1" hidden="false" customHeight="true" outlineLevel="0" collapsed="false"/>
    <row r="1729" customFormat="false" ht="14.1" hidden="false" customHeight="true" outlineLevel="0" collapsed="false"/>
    <row r="1730" customFormat="false" ht="14.1" hidden="false" customHeight="true" outlineLevel="0" collapsed="false"/>
    <row r="1731" customFormat="false" ht="14.1" hidden="false" customHeight="true" outlineLevel="0" collapsed="false"/>
    <row r="1732" customFormat="false" ht="14.1" hidden="false" customHeight="true" outlineLevel="0" collapsed="false"/>
    <row r="1733" customFormat="false" ht="14.1" hidden="false" customHeight="true" outlineLevel="0" collapsed="false"/>
    <row r="1734" customFormat="false" ht="14.1" hidden="false" customHeight="true" outlineLevel="0" collapsed="false"/>
    <row r="1735" customFormat="false" ht="14.1" hidden="false" customHeight="true" outlineLevel="0" collapsed="false"/>
    <row r="1736" customFormat="false" ht="14.1" hidden="false" customHeight="true" outlineLevel="0" collapsed="false"/>
    <row r="1737" customFormat="false" ht="14.1" hidden="false" customHeight="true" outlineLevel="0" collapsed="false"/>
    <row r="1738" customFormat="false" ht="14.1" hidden="false" customHeight="true" outlineLevel="0" collapsed="false"/>
    <row r="1739" customFormat="false" ht="14.1" hidden="false" customHeight="true" outlineLevel="0" collapsed="false"/>
    <row r="1740" customFormat="false" ht="14.1" hidden="false" customHeight="true" outlineLevel="0" collapsed="false"/>
    <row r="1741" customFormat="false" ht="14.1" hidden="false" customHeight="true" outlineLevel="0" collapsed="false"/>
    <row r="1742" customFormat="false" ht="14.1" hidden="false" customHeight="true" outlineLevel="0" collapsed="false"/>
    <row r="1743" customFormat="false" ht="14.1" hidden="false" customHeight="true" outlineLevel="0" collapsed="false"/>
    <row r="1744" customFormat="false" ht="14.1" hidden="false" customHeight="true" outlineLevel="0" collapsed="false"/>
    <row r="1745" customFormat="false" ht="14.1" hidden="false" customHeight="true" outlineLevel="0" collapsed="false"/>
    <row r="1746" customFormat="false" ht="14.1" hidden="false" customHeight="true" outlineLevel="0" collapsed="false"/>
    <row r="1747" customFormat="false" ht="14.1" hidden="false" customHeight="true" outlineLevel="0" collapsed="false"/>
    <row r="1748" customFormat="false" ht="14.1" hidden="false" customHeight="true" outlineLevel="0" collapsed="false"/>
    <row r="1749" customFormat="false" ht="14.1" hidden="false" customHeight="true" outlineLevel="0" collapsed="false"/>
    <row r="1750" customFormat="false" ht="14.1" hidden="false" customHeight="true" outlineLevel="0" collapsed="false"/>
    <row r="1751" customFormat="false" ht="14.1" hidden="false" customHeight="true" outlineLevel="0" collapsed="false"/>
    <row r="1752" customFormat="false" ht="14.1" hidden="false" customHeight="true" outlineLevel="0" collapsed="false"/>
    <row r="1753" customFormat="false" ht="14.1" hidden="false" customHeight="true" outlineLevel="0" collapsed="false"/>
    <row r="1754" customFormat="false" ht="14.1" hidden="false" customHeight="true" outlineLevel="0" collapsed="false"/>
    <row r="1755" customFormat="false" ht="14.1" hidden="false" customHeight="true" outlineLevel="0" collapsed="false"/>
    <row r="1756" customFormat="false" ht="14.1" hidden="false" customHeight="true" outlineLevel="0" collapsed="false"/>
    <row r="1757" customFormat="false" ht="14.1" hidden="false" customHeight="true" outlineLevel="0" collapsed="false"/>
    <row r="1758" customFormat="false" ht="14.1" hidden="false" customHeight="true" outlineLevel="0" collapsed="false"/>
    <row r="1759" customFormat="false" ht="14.1" hidden="false" customHeight="true" outlineLevel="0" collapsed="false"/>
    <row r="1760" customFormat="false" ht="14.1" hidden="false" customHeight="true" outlineLevel="0" collapsed="false"/>
    <row r="1761" customFormat="false" ht="14.1" hidden="false" customHeight="true" outlineLevel="0" collapsed="false"/>
    <row r="1762" customFormat="false" ht="14.1" hidden="false" customHeight="true" outlineLevel="0" collapsed="false"/>
    <row r="1763" customFormat="false" ht="14.1" hidden="false" customHeight="true" outlineLevel="0" collapsed="false"/>
    <row r="1764" customFormat="false" ht="14.1" hidden="false" customHeight="true" outlineLevel="0" collapsed="false"/>
    <row r="1765" customFormat="false" ht="14.1" hidden="false" customHeight="true" outlineLevel="0" collapsed="false"/>
    <row r="1766" customFormat="false" ht="14.1" hidden="false" customHeight="true" outlineLevel="0" collapsed="false"/>
    <row r="1767" customFormat="false" ht="14.1" hidden="false" customHeight="true" outlineLevel="0" collapsed="false"/>
    <row r="1768" customFormat="false" ht="14.1" hidden="false" customHeight="true" outlineLevel="0" collapsed="false"/>
    <row r="1769" customFormat="false" ht="14.1" hidden="false" customHeight="true" outlineLevel="0" collapsed="false"/>
    <row r="1770" customFormat="false" ht="14.1" hidden="false" customHeight="true" outlineLevel="0" collapsed="false"/>
    <row r="1771" customFormat="false" ht="14.1" hidden="false" customHeight="true" outlineLevel="0" collapsed="false"/>
    <row r="1772" customFormat="false" ht="14.1" hidden="false" customHeight="true" outlineLevel="0" collapsed="false"/>
    <row r="1773" customFormat="false" ht="14.1" hidden="false" customHeight="true" outlineLevel="0" collapsed="false"/>
    <row r="1774" customFormat="false" ht="14.1" hidden="false" customHeight="true" outlineLevel="0" collapsed="false"/>
    <row r="1775" customFormat="false" ht="14.1" hidden="false" customHeight="true" outlineLevel="0" collapsed="false"/>
    <row r="1776" customFormat="false" ht="14.1" hidden="false" customHeight="true" outlineLevel="0" collapsed="false"/>
    <row r="1777" customFormat="false" ht="14.1" hidden="false" customHeight="true" outlineLevel="0" collapsed="false"/>
    <row r="1778" customFormat="false" ht="14.1" hidden="false" customHeight="true" outlineLevel="0" collapsed="false"/>
    <row r="1779" customFormat="false" ht="14.1" hidden="false" customHeight="true" outlineLevel="0" collapsed="false"/>
    <row r="1780" customFormat="false" ht="14.1" hidden="false" customHeight="true" outlineLevel="0" collapsed="false"/>
    <row r="1781" customFormat="false" ht="14.1" hidden="false" customHeight="true" outlineLevel="0" collapsed="false"/>
    <row r="1782" customFormat="false" ht="14.1" hidden="false" customHeight="true" outlineLevel="0" collapsed="false"/>
    <row r="1783" customFormat="false" ht="14.1" hidden="false" customHeight="true" outlineLevel="0" collapsed="false"/>
    <row r="1784" customFormat="false" ht="14.1" hidden="false" customHeight="true" outlineLevel="0" collapsed="false"/>
    <row r="1785" customFormat="false" ht="14.1" hidden="false" customHeight="true" outlineLevel="0" collapsed="false"/>
    <row r="1786" customFormat="false" ht="14.1" hidden="false" customHeight="true" outlineLevel="0" collapsed="false"/>
    <row r="1787" customFormat="false" ht="14.1" hidden="false" customHeight="true" outlineLevel="0" collapsed="false"/>
    <row r="1788" customFormat="false" ht="14.1" hidden="false" customHeight="true" outlineLevel="0" collapsed="false"/>
    <row r="1789" customFormat="false" ht="14.1" hidden="false" customHeight="true" outlineLevel="0" collapsed="false"/>
    <row r="1790" customFormat="false" ht="14.1" hidden="false" customHeight="true" outlineLevel="0" collapsed="false"/>
    <row r="1791" customFormat="false" ht="14.1" hidden="false" customHeight="true" outlineLevel="0" collapsed="false"/>
    <row r="1792" customFormat="false" ht="14.1" hidden="false" customHeight="true" outlineLevel="0" collapsed="false"/>
    <row r="1793" customFormat="false" ht="14.1" hidden="false" customHeight="true" outlineLevel="0" collapsed="false"/>
    <row r="1794" customFormat="false" ht="14.1" hidden="false" customHeight="true" outlineLevel="0" collapsed="false"/>
    <row r="1795" customFormat="false" ht="14.1" hidden="false" customHeight="true" outlineLevel="0" collapsed="false"/>
    <row r="1796" customFormat="false" ht="14.1" hidden="false" customHeight="true" outlineLevel="0" collapsed="false"/>
    <row r="1797" customFormat="false" ht="14.1" hidden="false" customHeight="true" outlineLevel="0" collapsed="false"/>
    <row r="1798" customFormat="false" ht="14.1" hidden="false" customHeight="true" outlineLevel="0" collapsed="false"/>
    <row r="1799" customFormat="false" ht="14.1" hidden="false" customHeight="true" outlineLevel="0" collapsed="false"/>
    <row r="1800" customFormat="false" ht="14.1" hidden="false" customHeight="true" outlineLevel="0" collapsed="false"/>
    <row r="1801" customFormat="false" ht="14.1" hidden="false" customHeight="true" outlineLevel="0" collapsed="false"/>
    <row r="1802" customFormat="false" ht="14.1" hidden="false" customHeight="true" outlineLevel="0" collapsed="false"/>
    <row r="1803" customFormat="false" ht="14.1" hidden="false" customHeight="true" outlineLevel="0" collapsed="false"/>
    <row r="1804" customFormat="false" ht="14.1" hidden="false" customHeight="true" outlineLevel="0" collapsed="false"/>
    <row r="1805" customFormat="false" ht="14.1" hidden="false" customHeight="true" outlineLevel="0" collapsed="false"/>
    <row r="1806" customFormat="false" ht="14.1" hidden="false" customHeight="true" outlineLevel="0" collapsed="false"/>
    <row r="1807" customFormat="false" ht="14.1" hidden="false" customHeight="true" outlineLevel="0" collapsed="false"/>
    <row r="1808" customFormat="false" ht="14.1" hidden="false" customHeight="true" outlineLevel="0" collapsed="false"/>
    <row r="1809" customFormat="false" ht="14.1" hidden="false" customHeight="true" outlineLevel="0" collapsed="false"/>
    <row r="1810" customFormat="false" ht="14.1" hidden="false" customHeight="true" outlineLevel="0" collapsed="false"/>
    <row r="1811" customFormat="false" ht="14.1" hidden="false" customHeight="true" outlineLevel="0" collapsed="false"/>
    <row r="1812" customFormat="false" ht="14.1" hidden="false" customHeight="true" outlineLevel="0" collapsed="false"/>
    <row r="1813" customFormat="false" ht="14.1" hidden="false" customHeight="true" outlineLevel="0" collapsed="false"/>
    <row r="1814" customFormat="false" ht="14.1" hidden="false" customHeight="true" outlineLevel="0" collapsed="false"/>
    <row r="1815" customFormat="false" ht="14.1" hidden="false" customHeight="true" outlineLevel="0" collapsed="false"/>
    <row r="1816" customFormat="false" ht="14.1" hidden="false" customHeight="true" outlineLevel="0" collapsed="false"/>
    <row r="1817" customFormat="false" ht="14.1" hidden="false" customHeight="true" outlineLevel="0" collapsed="false"/>
    <row r="1818" customFormat="false" ht="14.1" hidden="false" customHeight="true" outlineLevel="0" collapsed="false"/>
    <row r="1819" customFormat="false" ht="14.1" hidden="false" customHeight="true" outlineLevel="0" collapsed="false"/>
    <row r="1820" customFormat="false" ht="14.1" hidden="false" customHeight="true" outlineLevel="0" collapsed="false"/>
    <row r="1821" customFormat="false" ht="14.1" hidden="false" customHeight="true" outlineLevel="0" collapsed="false"/>
    <row r="1822" customFormat="false" ht="14.1" hidden="false" customHeight="true" outlineLevel="0" collapsed="false"/>
    <row r="1823" customFormat="false" ht="14.1" hidden="false" customHeight="true" outlineLevel="0" collapsed="false"/>
    <row r="1824" customFormat="false" ht="14.1" hidden="false" customHeight="true" outlineLevel="0" collapsed="false"/>
    <row r="1825" customFormat="false" ht="14.1" hidden="false" customHeight="true" outlineLevel="0" collapsed="false"/>
    <row r="1826" customFormat="false" ht="14.1" hidden="false" customHeight="true" outlineLevel="0" collapsed="false"/>
    <row r="1827" customFormat="false" ht="14.1" hidden="false" customHeight="true" outlineLevel="0" collapsed="false"/>
    <row r="1828" customFormat="false" ht="14.1" hidden="false" customHeight="true" outlineLevel="0" collapsed="false"/>
    <row r="1829" customFormat="false" ht="14.1" hidden="false" customHeight="true" outlineLevel="0" collapsed="false"/>
    <row r="1830" customFormat="false" ht="14.1" hidden="false" customHeight="true" outlineLevel="0" collapsed="false"/>
    <row r="1831" customFormat="false" ht="14.1" hidden="false" customHeight="true" outlineLevel="0" collapsed="false"/>
    <row r="1832" customFormat="false" ht="14.1" hidden="false" customHeight="true" outlineLevel="0" collapsed="false"/>
    <row r="1833" customFormat="false" ht="14.1" hidden="false" customHeight="true" outlineLevel="0" collapsed="false"/>
    <row r="1834" customFormat="false" ht="14.1" hidden="false" customHeight="true" outlineLevel="0" collapsed="false"/>
    <row r="1835" customFormat="false" ht="14.1" hidden="false" customHeight="true" outlineLevel="0" collapsed="false"/>
    <row r="1836" customFormat="false" ht="14.1" hidden="false" customHeight="true" outlineLevel="0" collapsed="false"/>
    <row r="1837" customFormat="false" ht="14.1" hidden="false" customHeight="true" outlineLevel="0" collapsed="false"/>
    <row r="1838" customFormat="false" ht="14.1" hidden="false" customHeight="true" outlineLevel="0" collapsed="false"/>
    <row r="1839" customFormat="false" ht="14.1" hidden="false" customHeight="true" outlineLevel="0" collapsed="false"/>
    <row r="1840" customFormat="false" ht="14.1" hidden="false" customHeight="true" outlineLevel="0" collapsed="false"/>
    <row r="1841" customFormat="false" ht="14.1" hidden="false" customHeight="true" outlineLevel="0" collapsed="false"/>
    <row r="1842" customFormat="false" ht="14.1" hidden="false" customHeight="true" outlineLevel="0" collapsed="false"/>
    <row r="1843" customFormat="false" ht="14.1" hidden="false" customHeight="true" outlineLevel="0" collapsed="false"/>
    <row r="1844" customFormat="false" ht="14.1" hidden="false" customHeight="true" outlineLevel="0" collapsed="false"/>
    <row r="1845" customFormat="false" ht="14.1" hidden="false" customHeight="true" outlineLevel="0" collapsed="false"/>
    <row r="1846" customFormat="false" ht="14.1" hidden="false" customHeight="true" outlineLevel="0" collapsed="false"/>
    <row r="1847" customFormat="false" ht="14.1" hidden="false" customHeight="true" outlineLevel="0" collapsed="false"/>
    <row r="1848" customFormat="false" ht="14.1" hidden="false" customHeight="true" outlineLevel="0" collapsed="false"/>
    <row r="1849" customFormat="false" ht="14.1" hidden="false" customHeight="true" outlineLevel="0" collapsed="false"/>
    <row r="1850" customFormat="false" ht="14.1" hidden="false" customHeight="true" outlineLevel="0" collapsed="false"/>
    <row r="1851" customFormat="false" ht="14.1" hidden="false" customHeight="true" outlineLevel="0" collapsed="false"/>
    <row r="1852" customFormat="false" ht="14.1" hidden="false" customHeight="true" outlineLevel="0" collapsed="false"/>
    <row r="1853" customFormat="false" ht="14.1" hidden="false" customHeight="true" outlineLevel="0" collapsed="false"/>
    <row r="1854" customFormat="false" ht="14.1" hidden="false" customHeight="true" outlineLevel="0" collapsed="false"/>
    <row r="1855" customFormat="false" ht="14.1" hidden="false" customHeight="true" outlineLevel="0" collapsed="false"/>
    <row r="1856" customFormat="false" ht="14.1" hidden="false" customHeight="true" outlineLevel="0" collapsed="false"/>
    <row r="1857" customFormat="false" ht="14.1" hidden="false" customHeight="true" outlineLevel="0" collapsed="false"/>
    <row r="1858" customFormat="false" ht="14.1" hidden="false" customHeight="true" outlineLevel="0" collapsed="false"/>
    <row r="1859" customFormat="false" ht="14.1" hidden="false" customHeight="true" outlineLevel="0" collapsed="false"/>
    <row r="1860" customFormat="false" ht="14.1" hidden="false" customHeight="true" outlineLevel="0" collapsed="false"/>
    <row r="1861" customFormat="false" ht="14.1" hidden="false" customHeight="true" outlineLevel="0" collapsed="false"/>
    <row r="1862" customFormat="false" ht="14.1" hidden="false" customHeight="true" outlineLevel="0" collapsed="false"/>
    <row r="1863" customFormat="false" ht="14.1" hidden="false" customHeight="true" outlineLevel="0" collapsed="false"/>
    <row r="1864" customFormat="false" ht="14.1" hidden="false" customHeight="true" outlineLevel="0" collapsed="false"/>
    <row r="1865" customFormat="false" ht="14.1" hidden="false" customHeight="true" outlineLevel="0" collapsed="false"/>
    <row r="1866" customFormat="false" ht="14.1" hidden="false" customHeight="true" outlineLevel="0" collapsed="false"/>
    <row r="1867" customFormat="false" ht="14.1" hidden="false" customHeight="true" outlineLevel="0" collapsed="false"/>
    <row r="1868" customFormat="false" ht="14.1" hidden="false" customHeight="true" outlineLevel="0" collapsed="false"/>
    <row r="1869" customFormat="false" ht="14.1" hidden="false" customHeight="true" outlineLevel="0" collapsed="false"/>
    <row r="1870" customFormat="false" ht="14.1" hidden="false" customHeight="true" outlineLevel="0" collapsed="false"/>
    <row r="1871" customFormat="false" ht="14.1" hidden="false" customHeight="true" outlineLevel="0" collapsed="false"/>
    <row r="1872" customFormat="false" ht="14.1" hidden="false" customHeight="true" outlineLevel="0" collapsed="false"/>
    <row r="1873" customFormat="false" ht="14.1" hidden="false" customHeight="true" outlineLevel="0" collapsed="false"/>
    <row r="1874" customFormat="false" ht="14.1" hidden="false" customHeight="true" outlineLevel="0" collapsed="false"/>
    <row r="1875" customFormat="false" ht="14.1" hidden="false" customHeight="true" outlineLevel="0" collapsed="false"/>
    <row r="1876" customFormat="false" ht="14.1" hidden="false" customHeight="true" outlineLevel="0" collapsed="false"/>
    <row r="1877" customFormat="false" ht="14.1" hidden="false" customHeight="true" outlineLevel="0" collapsed="false"/>
    <row r="1878" customFormat="false" ht="14.1" hidden="false" customHeight="true" outlineLevel="0" collapsed="false"/>
    <row r="1879" customFormat="false" ht="14.1" hidden="false" customHeight="true" outlineLevel="0" collapsed="false"/>
    <row r="1880" customFormat="false" ht="14.1" hidden="false" customHeight="true" outlineLevel="0" collapsed="false"/>
    <row r="1881" customFormat="false" ht="14.1" hidden="false" customHeight="true" outlineLevel="0" collapsed="false"/>
    <row r="1882" customFormat="false" ht="14.1" hidden="false" customHeight="true" outlineLevel="0" collapsed="false"/>
    <row r="1883" customFormat="false" ht="14.1" hidden="false" customHeight="true" outlineLevel="0" collapsed="false"/>
    <row r="1884" customFormat="false" ht="14.1" hidden="false" customHeight="true" outlineLevel="0" collapsed="false"/>
    <row r="1885" customFormat="false" ht="14.1" hidden="false" customHeight="true" outlineLevel="0" collapsed="false"/>
    <row r="1886" customFormat="false" ht="14.1" hidden="false" customHeight="true" outlineLevel="0" collapsed="false"/>
    <row r="1887" customFormat="false" ht="14.1" hidden="false" customHeight="true" outlineLevel="0" collapsed="false"/>
    <row r="1888" customFormat="false" ht="14.1" hidden="false" customHeight="true" outlineLevel="0" collapsed="false"/>
    <row r="1889" customFormat="false" ht="14.1" hidden="false" customHeight="true" outlineLevel="0" collapsed="false"/>
    <row r="1890" customFormat="false" ht="14.1" hidden="false" customHeight="true" outlineLevel="0" collapsed="false"/>
    <row r="1891" customFormat="false" ht="14.1" hidden="false" customHeight="true" outlineLevel="0" collapsed="false"/>
    <row r="1892" customFormat="false" ht="14.1" hidden="false" customHeight="true" outlineLevel="0" collapsed="false"/>
    <row r="1893" customFormat="false" ht="14.1" hidden="false" customHeight="true" outlineLevel="0" collapsed="false"/>
    <row r="1894" customFormat="false" ht="14.1" hidden="false" customHeight="true" outlineLevel="0" collapsed="false"/>
    <row r="1895" customFormat="false" ht="14.1" hidden="false" customHeight="true" outlineLevel="0" collapsed="false"/>
    <row r="1896" customFormat="false" ht="14.1" hidden="false" customHeight="true" outlineLevel="0" collapsed="false"/>
    <row r="1897" customFormat="false" ht="14.1" hidden="false" customHeight="true" outlineLevel="0" collapsed="false"/>
    <row r="1898" customFormat="false" ht="14.1" hidden="false" customHeight="true" outlineLevel="0" collapsed="false"/>
    <row r="1899" customFormat="false" ht="14.1" hidden="false" customHeight="true" outlineLevel="0" collapsed="false"/>
    <row r="1900" customFormat="false" ht="14.1" hidden="false" customHeight="true" outlineLevel="0" collapsed="false"/>
    <row r="1901" customFormat="false" ht="14.1" hidden="false" customHeight="true" outlineLevel="0" collapsed="false"/>
    <row r="1902" customFormat="false" ht="14.1" hidden="false" customHeight="true" outlineLevel="0" collapsed="false"/>
    <row r="1903" customFormat="false" ht="14.1" hidden="false" customHeight="true" outlineLevel="0" collapsed="false"/>
    <row r="1904" customFormat="false" ht="14.1" hidden="false" customHeight="true" outlineLevel="0" collapsed="false"/>
    <row r="1905" customFormat="false" ht="14.1" hidden="false" customHeight="true" outlineLevel="0" collapsed="false"/>
    <row r="1906" customFormat="false" ht="14.1" hidden="false" customHeight="true" outlineLevel="0" collapsed="false"/>
    <row r="1907" customFormat="false" ht="14.1" hidden="false" customHeight="true" outlineLevel="0" collapsed="false"/>
    <row r="1908" customFormat="false" ht="14.1" hidden="false" customHeight="true" outlineLevel="0" collapsed="false"/>
    <row r="1909" customFormat="false" ht="14.1" hidden="false" customHeight="true" outlineLevel="0" collapsed="false"/>
    <row r="1910" customFormat="false" ht="14.1" hidden="false" customHeight="true" outlineLevel="0" collapsed="false"/>
    <row r="1911" customFormat="false" ht="14.1" hidden="false" customHeight="true" outlineLevel="0" collapsed="false"/>
    <row r="1912" customFormat="false" ht="14.1" hidden="false" customHeight="true" outlineLevel="0" collapsed="false"/>
    <row r="1913" customFormat="false" ht="14.1" hidden="false" customHeight="true" outlineLevel="0" collapsed="false"/>
    <row r="1914" customFormat="false" ht="14.1" hidden="false" customHeight="true" outlineLevel="0" collapsed="false"/>
    <row r="1915" customFormat="false" ht="14.1" hidden="false" customHeight="true" outlineLevel="0" collapsed="false"/>
    <row r="1916" customFormat="false" ht="14.1" hidden="false" customHeight="true" outlineLevel="0" collapsed="false"/>
    <row r="1917" customFormat="false" ht="14.1" hidden="false" customHeight="true" outlineLevel="0" collapsed="false"/>
    <row r="1918" customFormat="false" ht="14.1" hidden="false" customHeight="true" outlineLevel="0" collapsed="false"/>
    <row r="1919" customFormat="false" ht="14.1" hidden="false" customHeight="true" outlineLevel="0" collapsed="false"/>
    <row r="1920" customFormat="false" ht="14.1" hidden="false" customHeight="true" outlineLevel="0" collapsed="false"/>
    <row r="1921" customFormat="false" ht="14.1" hidden="false" customHeight="true" outlineLevel="0" collapsed="false"/>
    <row r="1922" customFormat="false" ht="14.1" hidden="false" customHeight="true" outlineLevel="0" collapsed="false"/>
    <row r="1923" customFormat="false" ht="14.1" hidden="false" customHeight="true" outlineLevel="0" collapsed="false"/>
    <row r="1924" customFormat="false" ht="14.1" hidden="false" customHeight="true" outlineLevel="0" collapsed="false"/>
    <row r="1925" customFormat="false" ht="14.1" hidden="false" customHeight="true" outlineLevel="0" collapsed="false"/>
    <row r="1926" customFormat="false" ht="14.1" hidden="false" customHeight="true" outlineLevel="0" collapsed="false"/>
    <row r="1927" customFormat="false" ht="14.1" hidden="false" customHeight="true" outlineLevel="0" collapsed="false"/>
    <row r="1928" customFormat="false" ht="14.1" hidden="false" customHeight="true" outlineLevel="0" collapsed="false"/>
    <row r="1929" customFormat="false" ht="14.1" hidden="false" customHeight="true" outlineLevel="0" collapsed="false"/>
    <row r="1930" customFormat="false" ht="14.1" hidden="false" customHeight="true" outlineLevel="0" collapsed="false"/>
    <row r="1931" customFormat="false" ht="14.1" hidden="false" customHeight="true" outlineLevel="0" collapsed="false"/>
    <row r="1932" customFormat="false" ht="14.1" hidden="false" customHeight="true" outlineLevel="0" collapsed="false"/>
    <row r="1933" customFormat="false" ht="14.1" hidden="false" customHeight="true" outlineLevel="0" collapsed="false"/>
    <row r="1934" customFormat="false" ht="14.1" hidden="false" customHeight="true" outlineLevel="0" collapsed="false"/>
    <row r="1935" customFormat="false" ht="14.1" hidden="false" customHeight="true" outlineLevel="0" collapsed="false"/>
    <row r="1936" customFormat="false" ht="14.1" hidden="false" customHeight="true" outlineLevel="0" collapsed="false"/>
    <row r="1937" customFormat="false" ht="14.1" hidden="false" customHeight="true" outlineLevel="0" collapsed="false"/>
    <row r="1938" customFormat="false" ht="14.1" hidden="false" customHeight="true" outlineLevel="0" collapsed="false"/>
    <row r="1939" customFormat="false" ht="14.1" hidden="false" customHeight="true" outlineLevel="0" collapsed="false"/>
    <row r="1940" customFormat="false" ht="14.1" hidden="false" customHeight="true" outlineLevel="0" collapsed="false"/>
    <row r="1941" customFormat="false" ht="14.1" hidden="false" customHeight="true" outlineLevel="0" collapsed="false"/>
    <row r="1942" customFormat="false" ht="14.1" hidden="false" customHeight="true" outlineLevel="0" collapsed="false"/>
    <row r="1943" customFormat="false" ht="14.1" hidden="false" customHeight="true" outlineLevel="0" collapsed="false"/>
    <row r="1944" customFormat="false" ht="14.1" hidden="false" customHeight="true" outlineLevel="0" collapsed="false"/>
    <row r="1945" customFormat="false" ht="14.1" hidden="false" customHeight="true" outlineLevel="0" collapsed="false"/>
    <row r="1946" customFormat="false" ht="14.1" hidden="false" customHeight="true" outlineLevel="0" collapsed="false"/>
    <row r="1947" customFormat="false" ht="14.1" hidden="false" customHeight="true" outlineLevel="0" collapsed="false"/>
    <row r="1948" customFormat="false" ht="14.1" hidden="false" customHeight="true" outlineLevel="0" collapsed="false"/>
    <row r="1949" customFormat="false" ht="14.1" hidden="false" customHeight="true" outlineLevel="0" collapsed="false"/>
    <row r="1950" customFormat="false" ht="14.1" hidden="false" customHeight="true" outlineLevel="0" collapsed="false"/>
    <row r="1951" customFormat="false" ht="14.1" hidden="false" customHeight="true" outlineLevel="0" collapsed="false"/>
    <row r="1952" customFormat="false" ht="14.1" hidden="false" customHeight="true" outlineLevel="0" collapsed="false"/>
    <row r="1953" customFormat="false" ht="14.1" hidden="false" customHeight="true" outlineLevel="0" collapsed="false"/>
    <row r="1954" customFormat="false" ht="14.1" hidden="false" customHeight="true" outlineLevel="0" collapsed="false"/>
    <row r="1955" customFormat="false" ht="14.1" hidden="false" customHeight="true" outlineLevel="0" collapsed="false"/>
    <row r="1956" customFormat="false" ht="14.1" hidden="false" customHeight="true" outlineLevel="0" collapsed="false"/>
    <row r="1957" customFormat="false" ht="14.1" hidden="false" customHeight="true" outlineLevel="0" collapsed="false"/>
    <row r="1958" customFormat="false" ht="14.1" hidden="false" customHeight="true" outlineLevel="0" collapsed="false"/>
    <row r="1959" customFormat="false" ht="14.1" hidden="false" customHeight="true" outlineLevel="0" collapsed="false"/>
    <row r="1960" customFormat="false" ht="14.1" hidden="false" customHeight="true" outlineLevel="0" collapsed="false"/>
    <row r="1961" customFormat="false" ht="14.1" hidden="false" customHeight="true" outlineLevel="0" collapsed="false"/>
    <row r="1962" customFormat="false" ht="14.1" hidden="false" customHeight="true" outlineLevel="0" collapsed="false"/>
    <row r="1963" customFormat="false" ht="14.1" hidden="false" customHeight="true" outlineLevel="0" collapsed="false"/>
    <row r="1964" customFormat="false" ht="14.1" hidden="false" customHeight="true" outlineLevel="0" collapsed="false"/>
    <row r="1965" customFormat="false" ht="14.1" hidden="false" customHeight="true" outlineLevel="0" collapsed="false"/>
    <row r="1966" customFormat="false" ht="14.1" hidden="false" customHeight="true" outlineLevel="0" collapsed="false"/>
    <row r="1967" customFormat="false" ht="14.1" hidden="false" customHeight="true" outlineLevel="0" collapsed="false"/>
    <row r="1968" customFormat="false" ht="14.1" hidden="false" customHeight="true" outlineLevel="0" collapsed="false"/>
    <row r="1969" customFormat="false" ht="14.1" hidden="false" customHeight="true" outlineLevel="0" collapsed="false"/>
    <row r="1970" customFormat="false" ht="14.1" hidden="false" customHeight="true" outlineLevel="0" collapsed="false"/>
    <row r="1971" customFormat="false" ht="14.1" hidden="false" customHeight="true" outlineLevel="0" collapsed="false"/>
    <row r="1972" customFormat="false" ht="14.1" hidden="false" customHeight="true" outlineLevel="0" collapsed="false"/>
    <row r="1973" customFormat="false" ht="14.1" hidden="false" customHeight="true" outlineLevel="0" collapsed="false"/>
    <row r="1974" customFormat="false" ht="14.1" hidden="false" customHeight="true" outlineLevel="0" collapsed="false"/>
    <row r="1975" customFormat="false" ht="14.1" hidden="false" customHeight="true" outlineLevel="0" collapsed="false"/>
    <row r="1976" customFormat="false" ht="14.1" hidden="false" customHeight="true" outlineLevel="0" collapsed="false"/>
    <row r="1977" customFormat="false" ht="14.1" hidden="false" customHeight="true" outlineLevel="0" collapsed="false"/>
    <row r="1978" customFormat="false" ht="14.1" hidden="false" customHeight="true" outlineLevel="0" collapsed="false"/>
    <row r="1979" customFormat="false" ht="14.1" hidden="false" customHeight="true" outlineLevel="0" collapsed="false"/>
    <row r="1980" customFormat="false" ht="14.1" hidden="false" customHeight="true" outlineLevel="0" collapsed="false"/>
    <row r="1981" customFormat="false" ht="14.1" hidden="false" customHeight="true" outlineLevel="0" collapsed="false"/>
    <row r="1982" customFormat="false" ht="14.1" hidden="false" customHeight="true" outlineLevel="0" collapsed="false"/>
    <row r="1983" customFormat="false" ht="14.1" hidden="false" customHeight="true" outlineLevel="0" collapsed="false"/>
    <row r="1984" customFormat="false" ht="14.1" hidden="false" customHeight="true" outlineLevel="0" collapsed="false"/>
    <row r="1985" customFormat="false" ht="14.1" hidden="false" customHeight="true" outlineLevel="0" collapsed="false"/>
    <row r="1986" customFormat="false" ht="14.1" hidden="false" customHeight="true" outlineLevel="0" collapsed="false"/>
    <row r="1987" customFormat="false" ht="14.1" hidden="false" customHeight="true" outlineLevel="0" collapsed="false"/>
    <row r="1988" customFormat="false" ht="14.1" hidden="false" customHeight="true" outlineLevel="0" collapsed="false"/>
    <row r="1989" customFormat="false" ht="14.1" hidden="false" customHeight="true" outlineLevel="0" collapsed="false"/>
    <row r="1990" customFormat="false" ht="14.1" hidden="false" customHeight="true" outlineLevel="0" collapsed="false"/>
    <row r="1991" customFormat="false" ht="14.1" hidden="false" customHeight="true" outlineLevel="0" collapsed="false"/>
    <row r="1992" customFormat="false" ht="14.1" hidden="false" customHeight="true" outlineLevel="0" collapsed="false"/>
    <row r="1993" customFormat="false" ht="14.1" hidden="false" customHeight="true" outlineLevel="0" collapsed="false"/>
    <row r="1994" customFormat="false" ht="14.1" hidden="false" customHeight="true" outlineLevel="0" collapsed="false"/>
    <row r="1995" customFormat="false" ht="14.1" hidden="false" customHeight="true" outlineLevel="0" collapsed="false"/>
    <row r="1996" customFormat="false" ht="14.1" hidden="false" customHeight="true" outlineLevel="0" collapsed="false"/>
    <row r="1997" customFormat="false" ht="14.1" hidden="false" customHeight="true" outlineLevel="0" collapsed="false"/>
    <row r="1998" customFormat="false" ht="14.1" hidden="false" customHeight="true" outlineLevel="0" collapsed="false"/>
    <row r="1999" customFormat="false" ht="14.1" hidden="false" customHeight="true" outlineLevel="0" collapsed="false"/>
    <row r="2000" customFormat="false" ht="14.1" hidden="false" customHeight="true" outlineLevel="0" collapsed="false"/>
    <row r="2001" customFormat="false" ht="14.1" hidden="false" customHeight="true" outlineLevel="0" collapsed="false"/>
    <row r="2002" customFormat="false" ht="14.1" hidden="false" customHeight="true" outlineLevel="0" collapsed="false"/>
    <row r="2003" customFormat="false" ht="14.1" hidden="false" customHeight="true" outlineLevel="0" collapsed="false"/>
    <row r="2004" customFormat="false" ht="14.1" hidden="false" customHeight="true" outlineLevel="0" collapsed="false"/>
    <row r="2005" customFormat="false" ht="14.1" hidden="false" customHeight="true" outlineLevel="0" collapsed="false"/>
    <row r="2006" customFormat="false" ht="14.1" hidden="false" customHeight="true" outlineLevel="0" collapsed="false"/>
    <row r="2007" customFormat="false" ht="14.1" hidden="false" customHeight="true" outlineLevel="0" collapsed="false"/>
    <row r="2008" customFormat="false" ht="14.1" hidden="false" customHeight="true" outlineLevel="0" collapsed="false"/>
    <row r="2009" customFormat="false" ht="14.1" hidden="false" customHeight="true" outlineLevel="0" collapsed="false"/>
    <row r="2010" customFormat="false" ht="14.1" hidden="false" customHeight="true" outlineLevel="0" collapsed="false"/>
    <row r="2011" customFormat="false" ht="14.1" hidden="false" customHeight="true" outlineLevel="0" collapsed="false"/>
    <row r="2012" customFormat="false" ht="14.1" hidden="false" customHeight="true" outlineLevel="0" collapsed="false"/>
    <row r="2013" customFormat="false" ht="14.1" hidden="false" customHeight="true" outlineLevel="0" collapsed="false"/>
    <row r="2014" customFormat="false" ht="14.1" hidden="false" customHeight="true" outlineLevel="0" collapsed="false"/>
    <row r="2015" customFormat="false" ht="14.1" hidden="false" customHeight="true" outlineLevel="0" collapsed="false"/>
    <row r="2016" customFormat="false" ht="14.1" hidden="false" customHeight="true" outlineLevel="0" collapsed="false"/>
    <row r="2017" customFormat="false" ht="14.1" hidden="false" customHeight="true" outlineLevel="0" collapsed="false"/>
    <row r="2018" customFormat="false" ht="14.1" hidden="false" customHeight="true" outlineLevel="0" collapsed="false"/>
    <row r="2019" customFormat="false" ht="14.1" hidden="false" customHeight="true" outlineLevel="0" collapsed="false"/>
    <row r="2020" customFormat="false" ht="14.1" hidden="false" customHeight="true" outlineLevel="0" collapsed="false"/>
    <row r="2021" customFormat="false" ht="14.1" hidden="false" customHeight="true" outlineLevel="0" collapsed="false"/>
    <row r="2022" customFormat="false" ht="14.1" hidden="false" customHeight="true" outlineLevel="0" collapsed="false"/>
    <row r="2023" customFormat="false" ht="14.1" hidden="false" customHeight="true" outlineLevel="0" collapsed="false"/>
    <row r="2024" customFormat="false" ht="14.1" hidden="false" customHeight="true" outlineLevel="0" collapsed="false"/>
    <row r="2025" customFormat="false" ht="14.1" hidden="false" customHeight="true" outlineLevel="0" collapsed="false"/>
    <row r="2026" customFormat="false" ht="14.1" hidden="false" customHeight="true" outlineLevel="0" collapsed="false"/>
    <row r="2027" customFormat="false" ht="14.1" hidden="false" customHeight="true" outlineLevel="0" collapsed="false"/>
    <row r="2028" customFormat="false" ht="14.1" hidden="false" customHeight="true" outlineLevel="0" collapsed="false"/>
    <row r="2029" customFormat="false" ht="14.1" hidden="false" customHeight="true" outlineLevel="0" collapsed="false"/>
    <row r="2030" customFormat="false" ht="14.1" hidden="false" customHeight="true" outlineLevel="0" collapsed="false"/>
    <row r="2031" customFormat="false" ht="14.1" hidden="false" customHeight="true" outlineLevel="0" collapsed="false"/>
    <row r="2032" customFormat="false" ht="14.1" hidden="false" customHeight="true" outlineLevel="0" collapsed="false"/>
    <row r="2033" customFormat="false" ht="14.1" hidden="false" customHeight="true" outlineLevel="0" collapsed="false"/>
    <row r="2034" customFormat="false" ht="14.1" hidden="false" customHeight="true" outlineLevel="0" collapsed="false"/>
    <row r="2035" customFormat="false" ht="14.1" hidden="false" customHeight="true" outlineLevel="0" collapsed="false"/>
    <row r="2036" customFormat="false" ht="14.1" hidden="false" customHeight="true" outlineLevel="0" collapsed="false"/>
    <row r="2037" customFormat="false" ht="14.1" hidden="false" customHeight="true" outlineLevel="0" collapsed="false"/>
    <row r="2038" customFormat="false" ht="14.1" hidden="false" customHeight="true" outlineLevel="0" collapsed="false"/>
    <row r="2039" customFormat="false" ht="14.1" hidden="false" customHeight="true" outlineLevel="0" collapsed="false"/>
    <row r="2040" customFormat="false" ht="14.1" hidden="false" customHeight="true" outlineLevel="0" collapsed="false"/>
    <row r="2041" customFormat="false" ht="14.1" hidden="false" customHeight="true" outlineLevel="0" collapsed="false"/>
    <row r="2042" customFormat="false" ht="14.1" hidden="false" customHeight="true" outlineLevel="0" collapsed="false"/>
    <row r="2043" customFormat="false" ht="14.1" hidden="false" customHeight="true" outlineLevel="0" collapsed="false"/>
    <row r="2044" customFormat="false" ht="14.1" hidden="false" customHeight="true" outlineLevel="0" collapsed="false"/>
    <row r="2045" customFormat="false" ht="14.1" hidden="false" customHeight="true" outlineLevel="0" collapsed="false"/>
    <row r="2046" customFormat="false" ht="14.1" hidden="false" customHeight="true" outlineLevel="0" collapsed="false"/>
    <row r="2047" customFormat="false" ht="14.1" hidden="false" customHeight="true" outlineLevel="0" collapsed="false"/>
    <row r="2048" customFormat="false" ht="14.1" hidden="false" customHeight="true" outlineLevel="0" collapsed="false"/>
    <row r="2049" customFormat="false" ht="14.1" hidden="false" customHeight="true" outlineLevel="0" collapsed="false"/>
    <row r="2050" customFormat="false" ht="14.1" hidden="false" customHeight="true" outlineLevel="0" collapsed="false"/>
    <row r="2051" customFormat="false" ht="14.1" hidden="false" customHeight="true" outlineLevel="0" collapsed="false"/>
    <row r="2052" customFormat="false" ht="14.1" hidden="false" customHeight="true" outlineLevel="0" collapsed="false"/>
    <row r="2053" customFormat="false" ht="14.1" hidden="false" customHeight="true" outlineLevel="0" collapsed="false"/>
    <row r="2054" customFormat="false" ht="14.1" hidden="false" customHeight="true" outlineLevel="0" collapsed="false"/>
    <row r="2055" customFormat="false" ht="14.1" hidden="false" customHeight="true" outlineLevel="0" collapsed="false"/>
    <row r="2056" customFormat="false" ht="14.1" hidden="false" customHeight="true" outlineLevel="0" collapsed="false"/>
    <row r="2057" customFormat="false" ht="14.1" hidden="false" customHeight="true" outlineLevel="0" collapsed="false"/>
    <row r="2058" customFormat="false" ht="14.1" hidden="false" customHeight="true" outlineLevel="0" collapsed="false"/>
    <row r="2059" customFormat="false" ht="14.1" hidden="false" customHeight="true" outlineLevel="0" collapsed="false"/>
    <row r="2060" customFormat="false" ht="14.1" hidden="false" customHeight="true" outlineLevel="0" collapsed="false"/>
    <row r="2061" customFormat="false" ht="14.1" hidden="false" customHeight="true" outlineLevel="0" collapsed="false"/>
    <row r="2062" customFormat="false" ht="14.1" hidden="false" customHeight="true" outlineLevel="0" collapsed="false"/>
    <row r="2063" customFormat="false" ht="14.1" hidden="false" customHeight="true" outlineLevel="0" collapsed="false"/>
    <row r="2064" customFormat="false" ht="14.1" hidden="false" customHeight="true" outlineLevel="0" collapsed="false"/>
    <row r="2065" customFormat="false" ht="14.1" hidden="false" customHeight="true" outlineLevel="0" collapsed="false"/>
    <row r="2066" customFormat="false" ht="14.1" hidden="false" customHeight="true" outlineLevel="0" collapsed="false"/>
    <row r="2067" customFormat="false" ht="14.1" hidden="false" customHeight="true" outlineLevel="0" collapsed="false"/>
    <row r="2068" customFormat="false" ht="14.1" hidden="false" customHeight="true" outlineLevel="0" collapsed="false"/>
    <row r="2069" customFormat="false" ht="14.1" hidden="false" customHeight="true" outlineLevel="0" collapsed="false"/>
    <row r="2070" customFormat="false" ht="14.1" hidden="false" customHeight="true" outlineLevel="0" collapsed="false"/>
    <row r="2071" customFormat="false" ht="14.1" hidden="false" customHeight="true" outlineLevel="0" collapsed="false"/>
    <row r="2072" customFormat="false" ht="14.1" hidden="false" customHeight="true" outlineLevel="0" collapsed="false"/>
    <row r="2073" customFormat="false" ht="14.1" hidden="false" customHeight="true" outlineLevel="0" collapsed="false"/>
    <row r="2074" customFormat="false" ht="14.1" hidden="false" customHeight="true" outlineLevel="0" collapsed="false"/>
    <row r="2075" customFormat="false" ht="14.1" hidden="false" customHeight="true" outlineLevel="0" collapsed="false"/>
    <row r="2076" customFormat="false" ht="14.1" hidden="false" customHeight="true" outlineLevel="0" collapsed="false"/>
    <row r="2077" customFormat="false" ht="14.1" hidden="false" customHeight="true" outlineLevel="0" collapsed="false"/>
    <row r="2078" customFormat="false" ht="14.1" hidden="false" customHeight="true" outlineLevel="0" collapsed="false"/>
    <row r="2079" customFormat="false" ht="14.1" hidden="false" customHeight="true" outlineLevel="0" collapsed="false"/>
    <row r="2080" customFormat="false" ht="14.1" hidden="false" customHeight="true" outlineLevel="0" collapsed="false"/>
    <row r="2081" customFormat="false" ht="14.1" hidden="false" customHeight="true" outlineLevel="0" collapsed="false"/>
    <row r="2082" customFormat="false" ht="14.1" hidden="false" customHeight="true" outlineLevel="0" collapsed="false"/>
    <row r="2083" customFormat="false" ht="14.1" hidden="false" customHeight="true" outlineLevel="0" collapsed="false"/>
    <row r="2084" customFormat="false" ht="14.1" hidden="false" customHeight="true" outlineLevel="0" collapsed="false"/>
    <row r="2085" customFormat="false" ht="14.1" hidden="false" customHeight="true" outlineLevel="0" collapsed="false"/>
    <row r="2086" customFormat="false" ht="14.1" hidden="false" customHeight="true" outlineLevel="0" collapsed="false"/>
    <row r="2087" customFormat="false" ht="14.1" hidden="false" customHeight="true" outlineLevel="0" collapsed="false"/>
    <row r="2088" customFormat="false" ht="14.1" hidden="false" customHeight="true" outlineLevel="0" collapsed="false"/>
    <row r="2089" customFormat="false" ht="14.1" hidden="false" customHeight="true" outlineLevel="0" collapsed="false"/>
    <row r="2090" customFormat="false" ht="14.1" hidden="false" customHeight="true" outlineLevel="0" collapsed="false"/>
    <row r="2091" customFormat="false" ht="14.1" hidden="false" customHeight="true" outlineLevel="0" collapsed="false"/>
    <row r="2092" customFormat="false" ht="14.1" hidden="false" customHeight="true" outlineLevel="0" collapsed="false"/>
    <row r="2093" customFormat="false" ht="14.1" hidden="false" customHeight="true" outlineLevel="0" collapsed="false"/>
    <row r="2094" customFormat="false" ht="14.1" hidden="false" customHeight="true" outlineLevel="0" collapsed="false"/>
    <row r="2095" customFormat="false" ht="14.1" hidden="false" customHeight="true" outlineLevel="0" collapsed="false"/>
    <row r="2096" customFormat="false" ht="14.1" hidden="false" customHeight="true" outlineLevel="0" collapsed="false"/>
    <row r="2097" customFormat="false" ht="14.1" hidden="false" customHeight="true" outlineLevel="0" collapsed="false"/>
    <row r="2098" customFormat="false" ht="14.1" hidden="false" customHeight="true" outlineLevel="0" collapsed="false"/>
    <row r="2099" customFormat="false" ht="14.1" hidden="false" customHeight="true" outlineLevel="0" collapsed="false"/>
    <row r="2100" customFormat="false" ht="14.1" hidden="false" customHeight="true" outlineLevel="0" collapsed="false"/>
    <row r="2101" customFormat="false" ht="14.1" hidden="false" customHeight="true" outlineLevel="0" collapsed="false"/>
    <row r="2102" customFormat="false" ht="14.1" hidden="false" customHeight="true" outlineLevel="0" collapsed="false"/>
    <row r="2103" customFormat="false" ht="14.1" hidden="false" customHeight="true" outlineLevel="0" collapsed="false"/>
    <row r="2104" customFormat="false" ht="14.1" hidden="false" customHeight="true" outlineLevel="0" collapsed="false"/>
    <row r="2105" customFormat="false" ht="14.1" hidden="false" customHeight="true" outlineLevel="0" collapsed="false"/>
    <row r="2106" customFormat="false" ht="14.1" hidden="false" customHeight="true" outlineLevel="0" collapsed="false"/>
    <row r="2107" customFormat="false" ht="14.1" hidden="false" customHeight="true" outlineLevel="0" collapsed="false"/>
    <row r="2108" customFormat="false" ht="14.1" hidden="false" customHeight="true" outlineLevel="0" collapsed="false"/>
    <row r="2109" customFormat="false" ht="14.1" hidden="false" customHeight="true" outlineLevel="0" collapsed="false"/>
    <row r="2110" customFormat="false" ht="14.1" hidden="false" customHeight="true" outlineLevel="0" collapsed="false"/>
    <row r="2111" customFormat="false" ht="14.1" hidden="false" customHeight="true" outlineLevel="0" collapsed="false"/>
    <row r="2112" customFormat="false" ht="14.1" hidden="false" customHeight="true" outlineLevel="0" collapsed="false"/>
    <row r="2113" customFormat="false" ht="14.1" hidden="false" customHeight="true" outlineLevel="0" collapsed="false"/>
    <row r="2114" customFormat="false" ht="14.1" hidden="false" customHeight="true" outlineLevel="0" collapsed="false"/>
    <row r="2115" customFormat="false" ht="14.1" hidden="false" customHeight="true" outlineLevel="0" collapsed="false"/>
    <row r="2116" customFormat="false" ht="14.1" hidden="false" customHeight="true" outlineLevel="0" collapsed="false"/>
    <row r="2117" customFormat="false" ht="14.1" hidden="false" customHeight="true" outlineLevel="0" collapsed="false"/>
    <row r="2118" customFormat="false" ht="14.1" hidden="false" customHeight="true" outlineLevel="0" collapsed="false"/>
    <row r="2119" customFormat="false" ht="14.1" hidden="false" customHeight="true" outlineLevel="0" collapsed="false"/>
    <row r="2120" customFormat="false" ht="14.1" hidden="false" customHeight="true" outlineLevel="0" collapsed="false"/>
    <row r="2121" customFormat="false" ht="14.1" hidden="false" customHeight="true" outlineLevel="0" collapsed="false"/>
    <row r="2122" customFormat="false" ht="14.1" hidden="false" customHeight="true" outlineLevel="0" collapsed="false"/>
    <row r="2123" customFormat="false" ht="14.1" hidden="false" customHeight="true" outlineLevel="0" collapsed="false"/>
    <row r="2124" customFormat="false" ht="14.1" hidden="false" customHeight="true" outlineLevel="0" collapsed="false"/>
    <row r="2125" customFormat="false" ht="14.1" hidden="false" customHeight="true" outlineLevel="0" collapsed="false"/>
    <row r="2126" customFormat="false" ht="14.1" hidden="false" customHeight="true" outlineLevel="0" collapsed="false"/>
    <row r="2127" customFormat="false" ht="14.1" hidden="false" customHeight="true" outlineLevel="0" collapsed="false"/>
    <row r="2128" customFormat="false" ht="14.1" hidden="false" customHeight="true" outlineLevel="0" collapsed="false"/>
    <row r="2129" customFormat="false" ht="14.1" hidden="false" customHeight="true" outlineLevel="0" collapsed="false"/>
    <row r="2130" customFormat="false" ht="14.1" hidden="false" customHeight="true" outlineLevel="0" collapsed="false"/>
    <row r="2131" customFormat="false" ht="14.1" hidden="false" customHeight="true" outlineLevel="0" collapsed="false"/>
    <row r="2132" customFormat="false" ht="14.1" hidden="false" customHeight="true" outlineLevel="0" collapsed="false"/>
    <row r="2133" customFormat="false" ht="14.1" hidden="false" customHeight="true" outlineLevel="0" collapsed="false"/>
    <row r="2134" customFormat="false" ht="14.1" hidden="false" customHeight="true" outlineLevel="0" collapsed="false"/>
    <row r="2135" customFormat="false" ht="14.1" hidden="false" customHeight="true" outlineLevel="0" collapsed="false"/>
    <row r="2136" customFormat="false" ht="14.1" hidden="false" customHeight="true" outlineLevel="0" collapsed="false"/>
    <row r="2137" customFormat="false" ht="14.1" hidden="false" customHeight="true" outlineLevel="0" collapsed="false"/>
    <row r="2138" customFormat="false" ht="14.1" hidden="false" customHeight="true" outlineLevel="0" collapsed="false"/>
    <row r="2139" customFormat="false" ht="14.1" hidden="false" customHeight="true" outlineLevel="0" collapsed="false"/>
    <row r="2140" customFormat="false" ht="14.1" hidden="false" customHeight="true" outlineLevel="0" collapsed="false"/>
    <row r="2141" customFormat="false" ht="14.1" hidden="false" customHeight="true" outlineLevel="0" collapsed="false"/>
    <row r="2142" customFormat="false" ht="14.1" hidden="false" customHeight="true" outlineLevel="0" collapsed="false"/>
    <row r="2143" customFormat="false" ht="14.1" hidden="false" customHeight="true" outlineLevel="0" collapsed="false"/>
    <row r="2144" customFormat="false" ht="14.1" hidden="false" customHeight="true" outlineLevel="0" collapsed="false"/>
    <row r="2145" customFormat="false" ht="14.1" hidden="false" customHeight="true" outlineLevel="0" collapsed="false"/>
    <row r="2146" customFormat="false" ht="14.1" hidden="false" customHeight="true" outlineLevel="0" collapsed="false"/>
    <row r="2147" customFormat="false" ht="14.1" hidden="false" customHeight="true" outlineLevel="0" collapsed="false"/>
    <row r="2148" customFormat="false" ht="14.1" hidden="false" customHeight="true" outlineLevel="0" collapsed="false"/>
    <row r="2149" customFormat="false" ht="14.1" hidden="false" customHeight="true" outlineLevel="0" collapsed="false"/>
    <row r="2150" customFormat="false" ht="14.1" hidden="false" customHeight="true" outlineLevel="0" collapsed="false"/>
    <row r="2151" customFormat="false" ht="14.1" hidden="false" customHeight="true" outlineLevel="0" collapsed="false"/>
    <row r="2152" customFormat="false" ht="14.1" hidden="false" customHeight="true" outlineLevel="0" collapsed="false"/>
    <row r="2153" customFormat="false" ht="14.1" hidden="false" customHeight="true" outlineLevel="0" collapsed="false"/>
    <row r="2154" customFormat="false" ht="14.1" hidden="false" customHeight="true" outlineLevel="0" collapsed="false"/>
    <row r="2155" customFormat="false" ht="14.1" hidden="false" customHeight="true" outlineLevel="0" collapsed="false"/>
    <row r="2156" customFormat="false" ht="14.1" hidden="false" customHeight="true" outlineLevel="0" collapsed="false"/>
    <row r="2157" customFormat="false" ht="14.1" hidden="false" customHeight="true" outlineLevel="0" collapsed="false"/>
    <row r="2158" customFormat="false" ht="14.1" hidden="false" customHeight="true" outlineLevel="0" collapsed="false"/>
    <row r="2159" customFormat="false" ht="14.1" hidden="false" customHeight="true" outlineLevel="0" collapsed="false"/>
    <row r="2160" customFormat="false" ht="14.1" hidden="false" customHeight="true" outlineLevel="0" collapsed="false"/>
    <row r="2161" customFormat="false" ht="14.1" hidden="false" customHeight="true" outlineLevel="0" collapsed="false"/>
    <row r="2162" customFormat="false" ht="14.1" hidden="false" customHeight="true" outlineLevel="0" collapsed="false"/>
    <row r="2163" customFormat="false" ht="14.1" hidden="false" customHeight="true" outlineLevel="0" collapsed="false"/>
    <row r="2164" customFormat="false" ht="14.1" hidden="false" customHeight="true" outlineLevel="0" collapsed="false"/>
    <row r="2165" customFormat="false" ht="14.1" hidden="false" customHeight="true" outlineLevel="0" collapsed="false"/>
    <row r="2166" customFormat="false" ht="14.1" hidden="false" customHeight="true" outlineLevel="0" collapsed="false"/>
    <row r="2167" customFormat="false" ht="14.1" hidden="false" customHeight="true" outlineLevel="0" collapsed="false"/>
    <row r="2168" customFormat="false" ht="14.1" hidden="false" customHeight="true" outlineLevel="0" collapsed="false"/>
    <row r="2169" customFormat="false" ht="14.1" hidden="false" customHeight="true" outlineLevel="0" collapsed="false"/>
    <row r="2170" customFormat="false" ht="14.1" hidden="false" customHeight="true" outlineLevel="0" collapsed="false"/>
    <row r="2171" customFormat="false" ht="14.1" hidden="false" customHeight="true" outlineLevel="0" collapsed="false"/>
    <row r="2172" customFormat="false" ht="14.1" hidden="false" customHeight="true" outlineLevel="0" collapsed="false"/>
    <row r="2173" customFormat="false" ht="14.1" hidden="false" customHeight="true" outlineLevel="0" collapsed="false"/>
    <row r="2174" customFormat="false" ht="14.1" hidden="false" customHeight="true" outlineLevel="0" collapsed="false"/>
    <row r="2175" customFormat="false" ht="14.1" hidden="false" customHeight="true" outlineLevel="0" collapsed="false"/>
    <row r="2176" customFormat="false" ht="14.1" hidden="false" customHeight="true" outlineLevel="0" collapsed="false"/>
    <row r="2177" customFormat="false" ht="14.1" hidden="false" customHeight="true" outlineLevel="0" collapsed="false"/>
    <row r="2178" customFormat="false" ht="14.1" hidden="false" customHeight="true" outlineLevel="0" collapsed="false"/>
    <row r="2179" customFormat="false" ht="14.1" hidden="false" customHeight="true" outlineLevel="0" collapsed="false"/>
    <row r="2180" customFormat="false" ht="14.1" hidden="false" customHeight="true" outlineLevel="0" collapsed="false"/>
    <row r="2181" customFormat="false" ht="14.1" hidden="false" customHeight="true" outlineLevel="0" collapsed="false"/>
    <row r="2182" customFormat="false" ht="14.1" hidden="false" customHeight="true" outlineLevel="0" collapsed="false"/>
    <row r="2183" customFormat="false" ht="14.1" hidden="false" customHeight="true" outlineLevel="0" collapsed="false"/>
    <row r="2184" customFormat="false" ht="14.1" hidden="false" customHeight="true" outlineLevel="0" collapsed="false"/>
    <row r="2185" customFormat="false" ht="14.1" hidden="false" customHeight="true" outlineLevel="0" collapsed="false"/>
    <row r="2186" customFormat="false" ht="14.1" hidden="false" customHeight="true" outlineLevel="0" collapsed="false"/>
    <row r="2187" customFormat="false" ht="14.1" hidden="false" customHeight="true" outlineLevel="0" collapsed="false"/>
    <row r="2188" customFormat="false" ht="14.1" hidden="false" customHeight="true" outlineLevel="0" collapsed="false"/>
    <row r="2189" customFormat="false" ht="14.1" hidden="false" customHeight="true" outlineLevel="0" collapsed="false"/>
    <row r="2190" customFormat="false" ht="14.1" hidden="false" customHeight="true" outlineLevel="0" collapsed="false"/>
    <row r="2191" customFormat="false" ht="14.1" hidden="false" customHeight="true" outlineLevel="0" collapsed="false"/>
    <row r="2192" customFormat="false" ht="14.1" hidden="false" customHeight="true" outlineLevel="0" collapsed="false"/>
    <row r="2193" customFormat="false" ht="14.1" hidden="false" customHeight="true" outlineLevel="0" collapsed="false"/>
    <row r="2194" customFormat="false" ht="14.1" hidden="false" customHeight="true" outlineLevel="0" collapsed="false"/>
    <row r="2195" customFormat="false" ht="14.1" hidden="false" customHeight="true" outlineLevel="0" collapsed="false"/>
    <row r="2196" customFormat="false" ht="14.1" hidden="false" customHeight="true" outlineLevel="0" collapsed="false"/>
    <row r="2197" customFormat="false" ht="14.1" hidden="false" customHeight="true" outlineLevel="0" collapsed="false"/>
    <row r="2198" customFormat="false" ht="14.1" hidden="false" customHeight="true" outlineLevel="0" collapsed="false"/>
    <row r="2199" customFormat="false" ht="14.1" hidden="false" customHeight="true" outlineLevel="0" collapsed="false"/>
    <row r="2200" customFormat="false" ht="14.1" hidden="false" customHeight="true" outlineLevel="0" collapsed="false"/>
    <row r="2201" customFormat="false" ht="14.1" hidden="false" customHeight="true" outlineLevel="0" collapsed="false"/>
    <row r="2202" customFormat="false" ht="14.1" hidden="false" customHeight="true" outlineLevel="0" collapsed="false"/>
    <row r="2203" customFormat="false" ht="14.1" hidden="false" customHeight="true" outlineLevel="0" collapsed="false"/>
    <row r="2204" customFormat="false" ht="14.1" hidden="false" customHeight="true" outlineLevel="0" collapsed="false"/>
    <row r="2205" customFormat="false" ht="14.1" hidden="false" customHeight="true" outlineLevel="0" collapsed="false"/>
    <row r="2206" customFormat="false" ht="14.1" hidden="false" customHeight="true" outlineLevel="0" collapsed="false"/>
    <row r="2207" customFormat="false" ht="14.1" hidden="false" customHeight="true" outlineLevel="0" collapsed="false"/>
    <row r="2208" customFormat="false" ht="14.1" hidden="false" customHeight="true" outlineLevel="0" collapsed="false"/>
    <row r="2209" customFormat="false" ht="14.1" hidden="false" customHeight="true" outlineLevel="0" collapsed="false"/>
    <row r="2210" customFormat="false" ht="14.1" hidden="false" customHeight="true" outlineLevel="0" collapsed="false"/>
    <row r="2211" customFormat="false" ht="14.1" hidden="false" customHeight="true" outlineLevel="0" collapsed="false"/>
    <row r="2212" customFormat="false" ht="14.1" hidden="false" customHeight="true" outlineLevel="0" collapsed="false"/>
    <row r="2213" customFormat="false" ht="14.1" hidden="false" customHeight="true" outlineLevel="0" collapsed="false"/>
    <row r="2214" customFormat="false" ht="14.1" hidden="false" customHeight="true" outlineLevel="0" collapsed="false"/>
    <row r="2215" customFormat="false" ht="14.1" hidden="false" customHeight="true" outlineLevel="0" collapsed="false"/>
    <row r="2216" customFormat="false" ht="14.1" hidden="false" customHeight="true" outlineLevel="0" collapsed="false"/>
    <row r="2217" customFormat="false" ht="14.1" hidden="false" customHeight="true" outlineLevel="0" collapsed="false"/>
    <row r="2218" customFormat="false" ht="14.1" hidden="false" customHeight="true" outlineLevel="0" collapsed="false"/>
    <row r="2219" customFormat="false" ht="14.1" hidden="false" customHeight="true" outlineLevel="0" collapsed="false"/>
    <row r="2220" customFormat="false" ht="14.1" hidden="false" customHeight="true" outlineLevel="0" collapsed="false"/>
    <row r="2221" customFormat="false" ht="14.1" hidden="false" customHeight="true" outlineLevel="0" collapsed="false"/>
    <row r="2222" customFormat="false" ht="14.1" hidden="false" customHeight="true" outlineLevel="0" collapsed="false"/>
    <row r="2223" customFormat="false" ht="14.1" hidden="false" customHeight="true" outlineLevel="0" collapsed="false"/>
    <row r="2224" customFormat="false" ht="14.1" hidden="false" customHeight="true" outlineLevel="0" collapsed="false"/>
    <row r="2225" customFormat="false" ht="14.1" hidden="false" customHeight="true" outlineLevel="0" collapsed="false"/>
    <row r="2226" customFormat="false" ht="14.1" hidden="false" customHeight="true" outlineLevel="0" collapsed="false"/>
    <row r="2227" customFormat="false" ht="14.1" hidden="false" customHeight="true" outlineLevel="0" collapsed="false"/>
    <row r="2228" customFormat="false" ht="14.1" hidden="false" customHeight="true" outlineLevel="0" collapsed="false"/>
    <row r="2229" customFormat="false" ht="14.1" hidden="false" customHeight="true" outlineLevel="0" collapsed="false"/>
    <row r="2230" customFormat="false" ht="14.1" hidden="false" customHeight="true" outlineLevel="0" collapsed="false"/>
    <row r="2231" customFormat="false" ht="14.1" hidden="false" customHeight="true" outlineLevel="0" collapsed="false"/>
    <row r="2232" customFormat="false" ht="14.1" hidden="false" customHeight="true" outlineLevel="0" collapsed="false"/>
    <row r="2233" customFormat="false" ht="14.1" hidden="false" customHeight="true" outlineLevel="0" collapsed="false"/>
    <row r="2234" customFormat="false" ht="14.1" hidden="false" customHeight="true" outlineLevel="0" collapsed="false"/>
    <row r="2235" customFormat="false" ht="14.1" hidden="false" customHeight="true" outlineLevel="0" collapsed="false"/>
    <row r="2236" customFormat="false" ht="14.1" hidden="false" customHeight="true" outlineLevel="0" collapsed="false"/>
    <row r="2237" customFormat="false" ht="14.1" hidden="false" customHeight="true" outlineLevel="0" collapsed="false"/>
    <row r="2238" customFormat="false" ht="14.1" hidden="false" customHeight="true" outlineLevel="0" collapsed="false"/>
    <row r="2239" customFormat="false" ht="14.1" hidden="false" customHeight="true" outlineLevel="0" collapsed="false"/>
    <row r="2240" customFormat="false" ht="14.1" hidden="false" customHeight="true" outlineLevel="0" collapsed="false"/>
    <row r="2241" customFormat="false" ht="14.1" hidden="false" customHeight="true" outlineLevel="0" collapsed="false"/>
    <row r="2242" customFormat="false" ht="14.1" hidden="false" customHeight="true" outlineLevel="0" collapsed="false"/>
    <row r="2243" customFormat="false" ht="14.1" hidden="false" customHeight="true" outlineLevel="0" collapsed="false"/>
    <row r="2244" customFormat="false" ht="14.1" hidden="false" customHeight="true" outlineLevel="0" collapsed="false"/>
    <row r="2245" customFormat="false" ht="14.1" hidden="false" customHeight="true" outlineLevel="0" collapsed="false"/>
    <row r="2246" customFormat="false" ht="14.1" hidden="false" customHeight="true" outlineLevel="0" collapsed="false"/>
    <row r="2247" customFormat="false" ht="14.1" hidden="false" customHeight="true" outlineLevel="0" collapsed="false"/>
    <row r="2248" customFormat="false" ht="14.1" hidden="false" customHeight="true" outlineLevel="0" collapsed="false"/>
    <row r="2249" customFormat="false" ht="14.1" hidden="false" customHeight="true" outlineLevel="0" collapsed="false"/>
    <row r="2250" customFormat="false" ht="14.1" hidden="false" customHeight="true" outlineLevel="0" collapsed="false"/>
    <row r="2251" customFormat="false" ht="14.1" hidden="false" customHeight="true" outlineLevel="0" collapsed="false"/>
    <row r="2252" customFormat="false" ht="14.1" hidden="false" customHeight="true" outlineLevel="0" collapsed="false"/>
    <row r="2253" customFormat="false" ht="14.1" hidden="false" customHeight="true" outlineLevel="0" collapsed="false"/>
    <row r="2254" customFormat="false" ht="14.1" hidden="false" customHeight="true" outlineLevel="0" collapsed="false"/>
    <row r="2255" customFormat="false" ht="14.1" hidden="false" customHeight="true" outlineLevel="0" collapsed="false"/>
    <row r="2256" customFormat="false" ht="14.1" hidden="false" customHeight="true" outlineLevel="0" collapsed="false"/>
    <row r="2257" customFormat="false" ht="14.1" hidden="false" customHeight="true" outlineLevel="0" collapsed="false"/>
    <row r="2258" customFormat="false" ht="14.1" hidden="false" customHeight="true" outlineLevel="0" collapsed="false"/>
    <row r="2259" customFormat="false" ht="14.1" hidden="false" customHeight="true" outlineLevel="0" collapsed="false"/>
    <row r="2260" customFormat="false" ht="14.1" hidden="false" customHeight="true" outlineLevel="0" collapsed="false"/>
    <row r="2261" customFormat="false" ht="14.1" hidden="false" customHeight="true" outlineLevel="0" collapsed="false"/>
    <row r="2262" customFormat="false" ht="14.1" hidden="false" customHeight="true" outlineLevel="0" collapsed="false"/>
    <row r="2263" customFormat="false" ht="14.1" hidden="false" customHeight="true" outlineLevel="0" collapsed="false"/>
    <row r="2264" customFormat="false" ht="14.1" hidden="false" customHeight="true" outlineLevel="0" collapsed="false"/>
    <row r="2265" customFormat="false" ht="14.1" hidden="false" customHeight="true" outlineLevel="0" collapsed="false"/>
    <row r="2266" customFormat="false" ht="14.1" hidden="false" customHeight="true" outlineLevel="0" collapsed="false"/>
    <row r="2267" customFormat="false" ht="14.1" hidden="false" customHeight="true" outlineLevel="0" collapsed="false"/>
    <row r="2268" customFormat="false" ht="14.1" hidden="false" customHeight="true" outlineLevel="0" collapsed="false"/>
    <row r="2269" customFormat="false" ht="14.1" hidden="false" customHeight="true" outlineLevel="0" collapsed="false"/>
    <row r="2270" customFormat="false" ht="14.1" hidden="false" customHeight="true" outlineLevel="0" collapsed="false"/>
    <row r="2271" customFormat="false" ht="14.1" hidden="false" customHeight="true" outlineLevel="0" collapsed="false"/>
    <row r="2272" customFormat="false" ht="14.1" hidden="false" customHeight="true" outlineLevel="0" collapsed="false"/>
    <row r="2273" customFormat="false" ht="14.1" hidden="false" customHeight="true" outlineLevel="0" collapsed="false"/>
    <row r="2274" customFormat="false" ht="14.1" hidden="false" customHeight="true" outlineLevel="0" collapsed="false"/>
    <row r="2275" customFormat="false" ht="14.1" hidden="false" customHeight="true" outlineLevel="0" collapsed="false"/>
    <row r="2276" customFormat="false" ht="14.1" hidden="false" customHeight="true" outlineLevel="0" collapsed="false"/>
    <row r="2277" customFormat="false" ht="14.1" hidden="false" customHeight="true" outlineLevel="0" collapsed="false"/>
    <row r="2278" customFormat="false" ht="14.1" hidden="false" customHeight="true" outlineLevel="0" collapsed="false"/>
    <row r="2279" customFormat="false" ht="14.1" hidden="false" customHeight="true" outlineLevel="0" collapsed="false"/>
    <row r="2280" customFormat="false" ht="14.1" hidden="false" customHeight="true" outlineLevel="0" collapsed="false"/>
    <row r="2281" customFormat="false" ht="14.1" hidden="false" customHeight="true" outlineLevel="0" collapsed="false"/>
    <row r="2282" customFormat="false" ht="14.1" hidden="false" customHeight="true" outlineLevel="0" collapsed="false"/>
    <row r="2283" customFormat="false" ht="14.1" hidden="false" customHeight="true" outlineLevel="0" collapsed="false"/>
    <row r="2284" customFormat="false" ht="14.1" hidden="false" customHeight="true" outlineLevel="0" collapsed="false"/>
    <row r="2285" customFormat="false" ht="14.1" hidden="false" customHeight="true" outlineLevel="0" collapsed="false"/>
    <row r="2286" customFormat="false" ht="14.1" hidden="false" customHeight="true" outlineLevel="0" collapsed="false"/>
    <row r="2287" customFormat="false" ht="14.1" hidden="false" customHeight="true" outlineLevel="0" collapsed="false"/>
    <row r="2288" customFormat="false" ht="14.1" hidden="false" customHeight="true" outlineLevel="0" collapsed="false"/>
    <row r="2289" customFormat="false" ht="14.1" hidden="false" customHeight="true" outlineLevel="0" collapsed="false"/>
    <row r="2290" customFormat="false" ht="14.1" hidden="false" customHeight="true" outlineLevel="0" collapsed="false"/>
    <row r="2291" customFormat="false" ht="14.1" hidden="false" customHeight="true" outlineLevel="0" collapsed="false"/>
    <row r="2292" customFormat="false" ht="14.1" hidden="false" customHeight="true" outlineLevel="0" collapsed="false"/>
    <row r="2293" customFormat="false" ht="14.1" hidden="false" customHeight="true" outlineLevel="0" collapsed="false"/>
    <row r="2294" customFormat="false" ht="14.1" hidden="false" customHeight="true" outlineLevel="0" collapsed="false"/>
    <row r="2295" customFormat="false" ht="14.1" hidden="false" customHeight="true" outlineLevel="0" collapsed="false"/>
    <row r="2296" customFormat="false" ht="14.1" hidden="false" customHeight="true" outlineLevel="0" collapsed="false"/>
    <row r="2297" customFormat="false" ht="14.1" hidden="false" customHeight="true" outlineLevel="0" collapsed="false"/>
    <row r="2298" customFormat="false" ht="14.1" hidden="false" customHeight="true" outlineLevel="0" collapsed="false"/>
    <row r="2299" customFormat="false" ht="14.1" hidden="false" customHeight="true" outlineLevel="0" collapsed="false"/>
    <row r="2300" customFormat="false" ht="14.1" hidden="false" customHeight="true" outlineLevel="0" collapsed="false"/>
    <row r="2301" customFormat="false" ht="14.1" hidden="false" customHeight="true" outlineLevel="0" collapsed="false"/>
    <row r="2302" customFormat="false" ht="14.1" hidden="false" customHeight="true" outlineLevel="0" collapsed="false"/>
    <row r="2303" customFormat="false" ht="14.1" hidden="false" customHeight="true" outlineLevel="0" collapsed="false"/>
    <row r="2304" customFormat="false" ht="14.1" hidden="false" customHeight="true" outlineLevel="0" collapsed="false"/>
    <row r="2305" customFormat="false" ht="14.1" hidden="false" customHeight="true" outlineLevel="0" collapsed="false"/>
    <row r="2306" customFormat="false" ht="14.1" hidden="false" customHeight="true" outlineLevel="0" collapsed="false"/>
    <row r="2307" customFormat="false" ht="14.1" hidden="false" customHeight="true" outlineLevel="0" collapsed="false"/>
    <row r="2308" customFormat="false" ht="14.1" hidden="false" customHeight="true" outlineLevel="0" collapsed="false"/>
    <row r="2309" customFormat="false" ht="14.1" hidden="false" customHeight="true" outlineLevel="0" collapsed="false"/>
    <row r="2310" customFormat="false" ht="14.1" hidden="false" customHeight="true" outlineLevel="0" collapsed="false"/>
    <row r="2311" customFormat="false" ht="14.1" hidden="false" customHeight="true" outlineLevel="0" collapsed="false"/>
    <row r="2312" customFormat="false" ht="14.1" hidden="false" customHeight="true" outlineLevel="0" collapsed="false"/>
    <row r="2313" customFormat="false" ht="14.1" hidden="false" customHeight="true" outlineLevel="0" collapsed="false"/>
    <row r="2314" customFormat="false" ht="14.1" hidden="false" customHeight="true" outlineLevel="0" collapsed="false"/>
    <row r="2315" customFormat="false" ht="14.1" hidden="false" customHeight="true" outlineLevel="0" collapsed="false"/>
    <row r="2316" customFormat="false" ht="14.1" hidden="false" customHeight="true" outlineLevel="0" collapsed="false"/>
    <row r="2317" customFormat="false" ht="14.1" hidden="false" customHeight="true" outlineLevel="0" collapsed="false"/>
    <row r="2318" customFormat="false" ht="14.1" hidden="false" customHeight="true" outlineLevel="0" collapsed="false"/>
    <row r="2319" customFormat="false" ht="14.1" hidden="false" customHeight="true" outlineLevel="0" collapsed="false"/>
    <row r="2320" customFormat="false" ht="14.1" hidden="false" customHeight="true" outlineLevel="0" collapsed="false"/>
    <row r="2321" customFormat="false" ht="14.1" hidden="false" customHeight="true" outlineLevel="0" collapsed="false"/>
    <row r="2322" customFormat="false" ht="14.1" hidden="false" customHeight="true" outlineLevel="0" collapsed="false"/>
    <row r="2323" customFormat="false" ht="14.1" hidden="false" customHeight="true" outlineLevel="0" collapsed="false"/>
    <row r="2324" customFormat="false" ht="14.1" hidden="false" customHeight="true" outlineLevel="0" collapsed="false"/>
    <row r="2325" customFormat="false" ht="14.1" hidden="false" customHeight="true" outlineLevel="0" collapsed="false"/>
    <row r="2326" customFormat="false" ht="14.1" hidden="false" customHeight="true" outlineLevel="0" collapsed="false"/>
    <row r="2327" customFormat="false" ht="14.1" hidden="false" customHeight="true" outlineLevel="0" collapsed="false"/>
    <row r="2328" customFormat="false" ht="14.1" hidden="false" customHeight="true" outlineLevel="0" collapsed="false"/>
    <row r="2329" customFormat="false" ht="14.1" hidden="false" customHeight="true" outlineLevel="0" collapsed="false"/>
    <row r="2330" customFormat="false" ht="14.1" hidden="false" customHeight="true" outlineLevel="0" collapsed="false"/>
    <row r="2331" customFormat="false" ht="14.1" hidden="false" customHeight="true" outlineLevel="0" collapsed="false"/>
    <row r="2332" customFormat="false" ht="14.1" hidden="false" customHeight="true" outlineLevel="0" collapsed="false"/>
    <row r="2333" customFormat="false" ht="14.1" hidden="false" customHeight="true" outlineLevel="0" collapsed="false"/>
    <row r="2334" customFormat="false" ht="14.1" hidden="false" customHeight="true" outlineLevel="0" collapsed="false"/>
    <row r="2335" customFormat="false" ht="14.1" hidden="false" customHeight="true" outlineLevel="0" collapsed="false"/>
    <row r="2336" customFormat="false" ht="14.1" hidden="false" customHeight="true" outlineLevel="0" collapsed="false"/>
    <row r="2337" customFormat="false" ht="14.1" hidden="false" customHeight="true" outlineLevel="0" collapsed="false"/>
    <row r="2338" customFormat="false" ht="14.1" hidden="false" customHeight="true" outlineLevel="0" collapsed="false"/>
    <row r="2339" customFormat="false" ht="14.1" hidden="false" customHeight="true" outlineLevel="0" collapsed="false"/>
    <row r="2340" customFormat="false" ht="14.1" hidden="false" customHeight="true" outlineLevel="0" collapsed="false"/>
    <row r="2341" customFormat="false" ht="14.1" hidden="false" customHeight="true" outlineLevel="0" collapsed="false"/>
    <row r="2342" customFormat="false" ht="14.1" hidden="false" customHeight="true" outlineLevel="0" collapsed="false"/>
    <row r="2343" customFormat="false" ht="14.1" hidden="false" customHeight="true" outlineLevel="0" collapsed="false"/>
    <row r="2344" customFormat="false" ht="14.1" hidden="false" customHeight="true" outlineLevel="0" collapsed="false"/>
    <row r="2345" customFormat="false" ht="14.1" hidden="false" customHeight="true" outlineLevel="0" collapsed="false"/>
    <row r="2346" customFormat="false" ht="14.1" hidden="false" customHeight="true" outlineLevel="0" collapsed="false"/>
    <row r="2347" customFormat="false" ht="14.1" hidden="false" customHeight="true" outlineLevel="0" collapsed="false"/>
    <row r="2348" customFormat="false" ht="14.1" hidden="false" customHeight="true" outlineLevel="0" collapsed="false"/>
    <row r="2349" customFormat="false" ht="14.1" hidden="false" customHeight="true" outlineLevel="0" collapsed="false"/>
    <row r="2350" customFormat="false" ht="14.1" hidden="false" customHeight="true" outlineLevel="0" collapsed="false"/>
    <row r="2351" customFormat="false" ht="14.1" hidden="false" customHeight="true" outlineLevel="0" collapsed="false"/>
    <row r="2352" customFormat="false" ht="14.1" hidden="false" customHeight="true" outlineLevel="0" collapsed="false"/>
    <row r="2353" customFormat="false" ht="14.1" hidden="false" customHeight="true" outlineLevel="0" collapsed="false"/>
    <row r="2354" customFormat="false" ht="14.1" hidden="false" customHeight="true" outlineLevel="0" collapsed="false"/>
    <row r="2355" customFormat="false" ht="14.1" hidden="false" customHeight="true" outlineLevel="0" collapsed="false"/>
    <row r="2356" customFormat="false" ht="14.1" hidden="false" customHeight="true" outlineLevel="0" collapsed="false"/>
    <row r="2357" customFormat="false" ht="14.1" hidden="false" customHeight="true" outlineLevel="0" collapsed="false"/>
    <row r="2358" customFormat="false" ht="14.1" hidden="false" customHeight="true" outlineLevel="0" collapsed="false"/>
    <row r="2359" customFormat="false" ht="14.1" hidden="false" customHeight="true" outlineLevel="0" collapsed="false"/>
    <row r="2360" customFormat="false" ht="14.1" hidden="false" customHeight="true" outlineLevel="0" collapsed="false"/>
    <row r="2361" customFormat="false" ht="14.1" hidden="false" customHeight="true" outlineLevel="0" collapsed="false"/>
    <row r="2362" customFormat="false" ht="14.1" hidden="false" customHeight="true" outlineLevel="0" collapsed="false"/>
    <row r="2363" customFormat="false" ht="14.1" hidden="false" customHeight="true" outlineLevel="0" collapsed="false"/>
    <row r="2364" customFormat="false" ht="14.1" hidden="false" customHeight="true" outlineLevel="0" collapsed="false"/>
    <row r="2365" customFormat="false" ht="14.1" hidden="false" customHeight="true" outlineLevel="0" collapsed="false"/>
    <row r="2366" customFormat="false" ht="14.1" hidden="false" customHeight="true" outlineLevel="0" collapsed="false"/>
    <row r="2367" customFormat="false" ht="14.1" hidden="false" customHeight="true" outlineLevel="0" collapsed="false"/>
    <row r="2368" customFormat="false" ht="14.1" hidden="false" customHeight="true" outlineLevel="0" collapsed="false"/>
    <row r="2369" customFormat="false" ht="14.1" hidden="false" customHeight="true" outlineLevel="0" collapsed="false"/>
    <row r="2370" customFormat="false" ht="14.1" hidden="false" customHeight="true" outlineLevel="0" collapsed="false"/>
    <row r="2371" customFormat="false" ht="14.1" hidden="false" customHeight="true" outlineLevel="0" collapsed="false"/>
    <row r="2372" customFormat="false" ht="14.1" hidden="false" customHeight="true" outlineLevel="0" collapsed="false"/>
    <row r="2373" customFormat="false" ht="14.1" hidden="false" customHeight="true" outlineLevel="0" collapsed="false"/>
    <row r="2374" customFormat="false" ht="14.1" hidden="false" customHeight="true" outlineLevel="0" collapsed="false"/>
    <row r="2375" customFormat="false" ht="14.1" hidden="false" customHeight="true" outlineLevel="0" collapsed="false"/>
    <row r="2376" customFormat="false" ht="14.1" hidden="false" customHeight="true" outlineLevel="0" collapsed="false"/>
    <row r="2377" customFormat="false" ht="14.1" hidden="false" customHeight="true" outlineLevel="0" collapsed="false"/>
    <row r="2378" customFormat="false" ht="14.1" hidden="false" customHeight="true" outlineLevel="0" collapsed="false"/>
    <row r="2379" customFormat="false" ht="14.1" hidden="false" customHeight="true" outlineLevel="0" collapsed="false"/>
    <row r="2380" customFormat="false" ht="14.1" hidden="false" customHeight="true" outlineLevel="0" collapsed="false"/>
    <row r="2381" customFormat="false" ht="14.1" hidden="false" customHeight="true" outlineLevel="0" collapsed="false"/>
    <row r="2382" customFormat="false" ht="14.1" hidden="false" customHeight="true" outlineLevel="0" collapsed="false"/>
    <row r="2383" customFormat="false" ht="14.1" hidden="false" customHeight="true" outlineLevel="0" collapsed="false"/>
    <row r="2384" customFormat="false" ht="14.1" hidden="false" customHeight="true" outlineLevel="0" collapsed="false"/>
    <row r="2385" customFormat="false" ht="14.1" hidden="false" customHeight="true" outlineLevel="0" collapsed="false"/>
    <row r="2386" customFormat="false" ht="14.1" hidden="false" customHeight="true" outlineLevel="0" collapsed="false"/>
    <row r="2387" customFormat="false" ht="14.1" hidden="false" customHeight="true" outlineLevel="0" collapsed="false"/>
    <row r="2388" customFormat="false" ht="14.1" hidden="false" customHeight="true" outlineLevel="0" collapsed="false"/>
    <row r="2389" customFormat="false" ht="14.1" hidden="false" customHeight="true" outlineLevel="0" collapsed="false"/>
    <row r="2390" customFormat="false" ht="14.1" hidden="false" customHeight="true" outlineLevel="0" collapsed="false"/>
    <row r="2391" customFormat="false" ht="14.1" hidden="false" customHeight="true" outlineLevel="0" collapsed="false"/>
    <row r="2392" customFormat="false" ht="14.1" hidden="false" customHeight="true" outlineLevel="0" collapsed="false"/>
    <row r="2393" customFormat="false" ht="14.1" hidden="false" customHeight="true" outlineLevel="0" collapsed="false"/>
    <row r="2394" customFormat="false" ht="14.1" hidden="false" customHeight="true" outlineLevel="0" collapsed="false"/>
    <row r="2395" customFormat="false" ht="14.1" hidden="false" customHeight="true" outlineLevel="0" collapsed="false"/>
    <row r="2396" customFormat="false" ht="14.1" hidden="false" customHeight="true" outlineLevel="0" collapsed="false"/>
    <row r="2397" customFormat="false" ht="14.1" hidden="false" customHeight="true" outlineLevel="0" collapsed="false"/>
    <row r="2398" customFormat="false" ht="14.1" hidden="false" customHeight="true" outlineLevel="0" collapsed="false"/>
    <row r="2399" customFormat="false" ht="14.1" hidden="false" customHeight="true" outlineLevel="0" collapsed="false"/>
    <row r="2400" customFormat="false" ht="14.1" hidden="false" customHeight="true" outlineLevel="0" collapsed="false"/>
    <row r="2401" customFormat="false" ht="14.1" hidden="false" customHeight="true" outlineLevel="0" collapsed="false"/>
    <row r="2402" customFormat="false" ht="14.1" hidden="false" customHeight="true" outlineLevel="0" collapsed="false"/>
    <row r="2403" customFormat="false" ht="14.1" hidden="false" customHeight="true" outlineLevel="0" collapsed="false"/>
    <row r="2404" customFormat="false" ht="14.1" hidden="false" customHeight="true" outlineLevel="0" collapsed="false"/>
    <row r="2405" customFormat="false" ht="14.1" hidden="false" customHeight="true" outlineLevel="0" collapsed="false"/>
    <row r="2406" customFormat="false" ht="14.1" hidden="false" customHeight="true" outlineLevel="0" collapsed="false"/>
    <row r="2407" customFormat="false" ht="14.1" hidden="false" customHeight="true" outlineLevel="0" collapsed="false"/>
    <row r="2408" customFormat="false" ht="14.1" hidden="false" customHeight="true" outlineLevel="0" collapsed="false"/>
    <row r="2409" customFormat="false" ht="14.1" hidden="false" customHeight="true" outlineLevel="0" collapsed="false"/>
    <row r="2410" customFormat="false" ht="14.1" hidden="false" customHeight="true" outlineLevel="0" collapsed="false"/>
    <row r="2411" customFormat="false" ht="14.1" hidden="false" customHeight="true" outlineLevel="0" collapsed="false"/>
    <row r="2412" customFormat="false" ht="14.1" hidden="false" customHeight="true" outlineLevel="0" collapsed="false"/>
    <row r="2413" customFormat="false" ht="14.1" hidden="false" customHeight="true" outlineLevel="0" collapsed="false"/>
    <row r="2414" customFormat="false" ht="14.1" hidden="false" customHeight="true" outlineLevel="0" collapsed="false"/>
    <row r="2415" customFormat="false" ht="14.1" hidden="false" customHeight="true" outlineLevel="0" collapsed="false"/>
    <row r="2416" customFormat="false" ht="14.1" hidden="false" customHeight="true" outlineLevel="0" collapsed="false"/>
    <row r="2417" customFormat="false" ht="14.1" hidden="false" customHeight="true" outlineLevel="0" collapsed="false"/>
    <row r="2418" customFormat="false" ht="14.1" hidden="false" customHeight="true" outlineLevel="0" collapsed="false"/>
    <row r="2419" customFormat="false" ht="14.1" hidden="false" customHeight="true" outlineLevel="0" collapsed="false"/>
    <row r="2420" customFormat="false" ht="14.1" hidden="false" customHeight="true" outlineLevel="0" collapsed="false"/>
    <row r="2421" customFormat="false" ht="14.1" hidden="false" customHeight="true" outlineLevel="0" collapsed="false"/>
    <row r="2422" customFormat="false" ht="14.1" hidden="false" customHeight="true" outlineLevel="0" collapsed="false"/>
    <row r="2423" customFormat="false" ht="14.1" hidden="false" customHeight="true" outlineLevel="0" collapsed="false"/>
    <row r="2424" customFormat="false" ht="14.1" hidden="false" customHeight="true" outlineLevel="0" collapsed="false"/>
    <row r="2425" customFormat="false" ht="14.1" hidden="false" customHeight="true" outlineLevel="0" collapsed="false"/>
    <row r="2426" customFormat="false" ht="14.1" hidden="false" customHeight="true" outlineLevel="0" collapsed="false"/>
    <row r="2427" customFormat="false" ht="14.1" hidden="false" customHeight="true" outlineLevel="0" collapsed="false"/>
    <row r="2428" customFormat="false" ht="14.1" hidden="false" customHeight="true" outlineLevel="0" collapsed="false"/>
    <row r="2429" customFormat="false" ht="14.1" hidden="false" customHeight="true" outlineLevel="0" collapsed="false"/>
    <row r="2430" customFormat="false" ht="14.1" hidden="false" customHeight="true" outlineLevel="0" collapsed="false"/>
    <row r="2431" customFormat="false" ht="14.1" hidden="false" customHeight="true" outlineLevel="0" collapsed="false"/>
    <row r="2432" customFormat="false" ht="14.1" hidden="false" customHeight="true" outlineLevel="0" collapsed="false"/>
    <row r="2433" customFormat="false" ht="14.1" hidden="false" customHeight="true" outlineLevel="0" collapsed="false"/>
    <row r="2434" customFormat="false" ht="14.1" hidden="false" customHeight="true" outlineLevel="0" collapsed="false"/>
    <row r="2435" customFormat="false" ht="14.1" hidden="false" customHeight="true" outlineLevel="0" collapsed="false"/>
    <row r="2436" customFormat="false" ht="14.1" hidden="false" customHeight="true" outlineLevel="0" collapsed="false"/>
    <row r="2437" customFormat="false" ht="14.1" hidden="false" customHeight="true" outlineLevel="0" collapsed="false"/>
    <row r="2438" customFormat="false" ht="14.1" hidden="false" customHeight="true" outlineLevel="0" collapsed="false"/>
    <row r="2439" customFormat="false" ht="14.1" hidden="false" customHeight="true" outlineLevel="0" collapsed="false"/>
    <row r="2440" customFormat="false" ht="14.1" hidden="false" customHeight="true" outlineLevel="0" collapsed="false"/>
    <row r="2441" customFormat="false" ht="14.1" hidden="false" customHeight="true" outlineLevel="0" collapsed="false"/>
    <row r="2442" customFormat="false" ht="14.1" hidden="false" customHeight="true" outlineLevel="0" collapsed="false"/>
    <row r="2443" customFormat="false" ht="14.1" hidden="false" customHeight="true" outlineLevel="0" collapsed="false"/>
    <row r="2444" customFormat="false" ht="14.1" hidden="false" customHeight="true" outlineLevel="0" collapsed="false"/>
    <row r="2445" customFormat="false" ht="14.1" hidden="false" customHeight="true" outlineLevel="0" collapsed="false"/>
    <row r="2446" customFormat="false" ht="14.1" hidden="false" customHeight="true" outlineLevel="0" collapsed="false"/>
    <row r="2447" customFormat="false" ht="14.1" hidden="false" customHeight="true" outlineLevel="0" collapsed="false"/>
    <row r="2448" customFormat="false" ht="14.1" hidden="false" customHeight="true" outlineLevel="0" collapsed="false"/>
    <row r="2449" customFormat="false" ht="14.1" hidden="false" customHeight="true" outlineLevel="0" collapsed="false"/>
    <row r="2450" customFormat="false" ht="14.1" hidden="false" customHeight="true" outlineLevel="0" collapsed="false"/>
    <row r="2451" customFormat="false" ht="14.1" hidden="false" customHeight="true" outlineLevel="0" collapsed="false"/>
    <row r="2452" customFormat="false" ht="14.1" hidden="false" customHeight="true" outlineLevel="0" collapsed="false"/>
    <row r="2453" customFormat="false" ht="14.1" hidden="false" customHeight="true" outlineLevel="0" collapsed="false"/>
    <row r="2454" customFormat="false" ht="14.1" hidden="false" customHeight="true" outlineLevel="0" collapsed="false"/>
    <row r="2455" customFormat="false" ht="14.1" hidden="false" customHeight="true" outlineLevel="0" collapsed="false"/>
    <row r="2456" customFormat="false" ht="14.1" hidden="false" customHeight="true" outlineLevel="0" collapsed="false"/>
    <row r="2457" customFormat="false" ht="14.1" hidden="false" customHeight="true" outlineLevel="0" collapsed="false"/>
    <row r="2458" customFormat="false" ht="14.1" hidden="false" customHeight="true" outlineLevel="0" collapsed="false"/>
    <row r="2459" customFormat="false" ht="14.1" hidden="false" customHeight="true" outlineLevel="0" collapsed="false"/>
    <row r="2460" customFormat="false" ht="14.1" hidden="false" customHeight="true" outlineLevel="0" collapsed="false"/>
    <row r="2461" customFormat="false" ht="14.1" hidden="false" customHeight="true" outlineLevel="0" collapsed="false"/>
    <row r="2462" customFormat="false" ht="14.1" hidden="false" customHeight="true" outlineLevel="0" collapsed="false"/>
    <row r="2463" customFormat="false" ht="14.1" hidden="false" customHeight="true" outlineLevel="0" collapsed="false"/>
    <row r="2464" customFormat="false" ht="14.1" hidden="false" customHeight="true" outlineLevel="0" collapsed="false"/>
    <row r="2465" customFormat="false" ht="14.1" hidden="false" customHeight="true" outlineLevel="0" collapsed="false"/>
    <row r="2466" customFormat="false" ht="14.1" hidden="false" customHeight="true" outlineLevel="0" collapsed="false"/>
    <row r="2467" customFormat="false" ht="14.1" hidden="false" customHeight="true" outlineLevel="0" collapsed="false"/>
    <row r="2468" customFormat="false" ht="14.1" hidden="false" customHeight="true" outlineLevel="0" collapsed="false"/>
    <row r="2469" customFormat="false" ht="14.1" hidden="false" customHeight="true" outlineLevel="0" collapsed="false"/>
    <row r="2470" customFormat="false" ht="14.1" hidden="false" customHeight="true" outlineLevel="0" collapsed="false"/>
    <row r="2471" customFormat="false" ht="14.1" hidden="false" customHeight="true" outlineLevel="0" collapsed="false"/>
    <row r="2472" customFormat="false" ht="14.1" hidden="false" customHeight="true" outlineLevel="0" collapsed="false"/>
    <row r="2473" customFormat="false" ht="14.1" hidden="false" customHeight="true" outlineLevel="0" collapsed="false"/>
    <row r="2474" customFormat="false" ht="14.1" hidden="false" customHeight="true" outlineLevel="0" collapsed="false"/>
    <row r="2475" customFormat="false" ht="14.1" hidden="false" customHeight="true" outlineLevel="0" collapsed="false"/>
    <row r="2476" customFormat="false" ht="14.1" hidden="false" customHeight="true" outlineLevel="0" collapsed="false"/>
    <row r="2477" customFormat="false" ht="14.1" hidden="false" customHeight="true" outlineLevel="0" collapsed="false"/>
    <row r="2478" customFormat="false" ht="14.1" hidden="false" customHeight="true" outlineLevel="0" collapsed="false"/>
    <row r="2479" customFormat="false" ht="14.1" hidden="false" customHeight="true" outlineLevel="0" collapsed="false"/>
    <row r="2480" customFormat="false" ht="14.1" hidden="false" customHeight="true" outlineLevel="0" collapsed="false"/>
    <row r="2481" customFormat="false" ht="14.1" hidden="false" customHeight="true" outlineLevel="0" collapsed="false"/>
    <row r="2482" customFormat="false" ht="14.1" hidden="false" customHeight="true" outlineLevel="0" collapsed="false"/>
    <row r="2483" customFormat="false" ht="14.1" hidden="false" customHeight="true" outlineLevel="0" collapsed="false"/>
    <row r="2484" customFormat="false" ht="14.1" hidden="false" customHeight="true" outlineLevel="0" collapsed="false"/>
    <row r="2485" customFormat="false" ht="14.1" hidden="false" customHeight="true" outlineLevel="0" collapsed="false"/>
    <row r="2486" customFormat="false" ht="14.1" hidden="false" customHeight="true" outlineLevel="0" collapsed="false"/>
    <row r="2487" customFormat="false" ht="14.1" hidden="false" customHeight="true" outlineLevel="0" collapsed="false"/>
    <row r="2488" customFormat="false" ht="14.1" hidden="false" customHeight="true" outlineLevel="0" collapsed="false"/>
    <row r="2489" customFormat="false" ht="14.1" hidden="false" customHeight="true" outlineLevel="0" collapsed="false"/>
    <row r="2490" customFormat="false" ht="14.1" hidden="false" customHeight="true" outlineLevel="0" collapsed="false"/>
    <row r="2491" customFormat="false" ht="14.1" hidden="false" customHeight="true" outlineLevel="0" collapsed="false"/>
    <row r="2492" customFormat="false" ht="14.1" hidden="false" customHeight="true" outlineLevel="0" collapsed="false"/>
    <row r="2493" customFormat="false" ht="14.1" hidden="false" customHeight="true" outlineLevel="0" collapsed="false"/>
    <row r="2494" customFormat="false" ht="14.1" hidden="false" customHeight="true" outlineLevel="0" collapsed="false"/>
    <row r="2495" customFormat="false" ht="14.1" hidden="false" customHeight="true" outlineLevel="0" collapsed="false"/>
    <row r="2496" customFormat="false" ht="14.1" hidden="false" customHeight="true" outlineLevel="0" collapsed="false"/>
    <row r="2497" customFormat="false" ht="14.1" hidden="false" customHeight="true" outlineLevel="0" collapsed="false"/>
    <row r="2498" customFormat="false" ht="14.1" hidden="false" customHeight="true" outlineLevel="0" collapsed="false"/>
    <row r="2499" customFormat="false" ht="14.1" hidden="false" customHeight="true" outlineLevel="0" collapsed="false"/>
    <row r="2500" customFormat="false" ht="14.1" hidden="false" customHeight="true" outlineLevel="0" collapsed="false"/>
    <row r="2501" customFormat="false" ht="14.1" hidden="false" customHeight="true" outlineLevel="0" collapsed="false"/>
    <row r="2502" customFormat="false" ht="14.1" hidden="false" customHeight="true" outlineLevel="0" collapsed="false"/>
    <row r="2503" customFormat="false" ht="14.1" hidden="false" customHeight="true" outlineLevel="0" collapsed="false"/>
    <row r="2504" customFormat="false" ht="14.1" hidden="false" customHeight="true" outlineLevel="0" collapsed="false"/>
    <row r="2505" customFormat="false" ht="14.1" hidden="false" customHeight="true" outlineLevel="0" collapsed="false"/>
    <row r="2506" customFormat="false" ht="14.1" hidden="false" customHeight="true" outlineLevel="0" collapsed="false"/>
    <row r="2507" customFormat="false" ht="14.1" hidden="false" customHeight="true" outlineLevel="0" collapsed="false"/>
    <row r="2508" customFormat="false" ht="14.1" hidden="false" customHeight="true" outlineLevel="0" collapsed="false"/>
    <row r="2509" customFormat="false" ht="14.1" hidden="false" customHeight="true" outlineLevel="0" collapsed="false"/>
    <row r="2510" customFormat="false" ht="14.1" hidden="false" customHeight="true" outlineLevel="0" collapsed="false"/>
    <row r="2511" customFormat="false" ht="14.1" hidden="false" customHeight="true" outlineLevel="0" collapsed="false"/>
    <row r="2512" customFormat="false" ht="14.1" hidden="false" customHeight="true" outlineLevel="0" collapsed="false"/>
    <row r="2513" customFormat="false" ht="14.1" hidden="false" customHeight="true" outlineLevel="0" collapsed="false"/>
    <row r="2514" customFormat="false" ht="14.1" hidden="false" customHeight="true" outlineLevel="0" collapsed="false"/>
    <row r="2515" customFormat="false" ht="14.1" hidden="false" customHeight="true" outlineLevel="0" collapsed="false"/>
    <row r="2516" customFormat="false" ht="14.1" hidden="false" customHeight="true" outlineLevel="0" collapsed="false"/>
    <row r="2517" customFormat="false" ht="14.1" hidden="false" customHeight="true" outlineLevel="0" collapsed="false"/>
    <row r="2518" customFormat="false" ht="14.1" hidden="false" customHeight="true" outlineLevel="0" collapsed="false"/>
    <row r="2519" customFormat="false" ht="14.1" hidden="false" customHeight="true" outlineLevel="0" collapsed="false"/>
    <row r="2520" customFormat="false" ht="14.1" hidden="false" customHeight="true" outlineLevel="0" collapsed="false"/>
    <row r="2521" customFormat="false" ht="14.1" hidden="false" customHeight="true" outlineLevel="0" collapsed="false"/>
    <row r="2522" customFormat="false" ht="14.1" hidden="false" customHeight="true" outlineLevel="0" collapsed="false"/>
    <row r="2523" customFormat="false" ht="14.1" hidden="false" customHeight="true" outlineLevel="0" collapsed="false"/>
    <row r="2524" customFormat="false" ht="14.1" hidden="false" customHeight="true" outlineLevel="0" collapsed="false"/>
    <row r="2525" customFormat="false" ht="14.1" hidden="false" customHeight="true" outlineLevel="0" collapsed="false"/>
    <row r="2526" customFormat="false" ht="14.1" hidden="false" customHeight="true" outlineLevel="0" collapsed="false"/>
    <row r="2527" customFormat="false" ht="14.1" hidden="false" customHeight="true" outlineLevel="0" collapsed="false"/>
    <row r="2528" customFormat="false" ht="14.1" hidden="false" customHeight="true" outlineLevel="0" collapsed="false"/>
    <row r="2529" customFormat="false" ht="14.1" hidden="false" customHeight="true" outlineLevel="0" collapsed="false"/>
    <row r="2530" customFormat="false" ht="14.1" hidden="false" customHeight="true" outlineLevel="0" collapsed="false"/>
    <row r="2531" customFormat="false" ht="14.1" hidden="false" customHeight="true" outlineLevel="0" collapsed="false"/>
    <row r="2532" customFormat="false" ht="14.1" hidden="false" customHeight="true" outlineLevel="0" collapsed="false"/>
    <row r="2533" customFormat="false" ht="14.1" hidden="false" customHeight="true" outlineLevel="0" collapsed="false"/>
    <row r="2534" customFormat="false" ht="14.1" hidden="false" customHeight="true" outlineLevel="0" collapsed="false"/>
    <row r="2535" customFormat="false" ht="14.1" hidden="false" customHeight="true" outlineLevel="0" collapsed="false"/>
    <row r="2536" customFormat="false" ht="14.1" hidden="false" customHeight="true" outlineLevel="0" collapsed="false"/>
    <row r="2537" customFormat="false" ht="14.1" hidden="false" customHeight="true" outlineLevel="0" collapsed="false"/>
    <row r="2538" customFormat="false" ht="14.1" hidden="false" customHeight="true" outlineLevel="0" collapsed="false"/>
    <row r="2539" customFormat="false" ht="14.1" hidden="false" customHeight="true" outlineLevel="0" collapsed="false"/>
    <row r="2540" customFormat="false" ht="14.1" hidden="false" customHeight="true" outlineLevel="0" collapsed="false"/>
    <row r="2541" customFormat="false" ht="14.1" hidden="false" customHeight="true" outlineLevel="0" collapsed="false"/>
    <row r="2542" customFormat="false" ht="14.1" hidden="false" customHeight="true" outlineLevel="0" collapsed="false"/>
    <row r="2543" customFormat="false" ht="14.1" hidden="false" customHeight="true" outlineLevel="0" collapsed="false"/>
    <row r="2544" customFormat="false" ht="14.1" hidden="false" customHeight="true" outlineLevel="0" collapsed="false"/>
    <row r="2545" customFormat="false" ht="14.1" hidden="false" customHeight="true" outlineLevel="0" collapsed="false"/>
    <row r="2546" customFormat="false" ht="14.1" hidden="false" customHeight="true" outlineLevel="0" collapsed="false"/>
    <row r="2547" customFormat="false" ht="14.1" hidden="false" customHeight="true" outlineLevel="0" collapsed="false"/>
    <row r="2548" customFormat="false" ht="14.1" hidden="false" customHeight="true" outlineLevel="0" collapsed="false"/>
    <row r="2549" customFormat="false" ht="14.1" hidden="false" customHeight="true" outlineLevel="0" collapsed="false"/>
    <row r="2550" customFormat="false" ht="14.1" hidden="false" customHeight="true" outlineLevel="0" collapsed="false"/>
    <row r="2551" customFormat="false" ht="14.1" hidden="false" customHeight="true" outlineLevel="0" collapsed="false"/>
    <row r="2552" customFormat="false" ht="14.1" hidden="false" customHeight="true" outlineLevel="0" collapsed="false"/>
    <row r="2553" customFormat="false" ht="14.1" hidden="false" customHeight="true" outlineLevel="0" collapsed="false"/>
    <row r="2554" customFormat="false" ht="14.1" hidden="false" customHeight="true" outlineLevel="0" collapsed="false"/>
    <row r="2555" customFormat="false" ht="14.1" hidden="false" customHeight="true" outlineLevel="0" collapsed="false"/>
    <row r="2556" customFormat="false" ht="14.1" hidden="false" customHeight="true" outlineLevel="0" collapsed="false"/>
    <row r="2557" customFormat="false" ht="14.1" hidden="false" customHeight="true" outlineLevel="0" collapsed="false"/>
    <row r="2558" customFormat="false" ht="14.1" hidden="false" customHeight="true" outlineLevel="0" collapsed="false"/>
    <row r="2559" customFormat="false" ht="14.1" hidden="false" customHeight="true" outlineLevel="0" collapsed="false"/>
    <row r="2560" customFormat="false" ht="14.1" hidden="false" customHeight="true" outlineLevel="0" collapsed="false"/>
    <row r="2561" customFormat="false" ht="14.1" hidden="false" customHeight="true" outlineLevel="0" collapsed="false"/>
    <row r="2562" customFormat="false" ht="14.1" hidden="false" customHeight="true" outlineLevel="0" collapsed="false"/>
    <row r="2563" customFormat="false" ht="14.1" hidden="false" customHeight="true" outlineLevel="0" collapsed="false"/>
    <row r="2564" customFormat="false" ht="14.1" hidden="false" customHeight="true" outlineLevel="0" collapsed="false"/>
    <row r="2565" customFormat="false" ht="14.1" hidden="false" customHeight="true" outlineLevel="0" collapsed="false"/>
    <row r="2566" customFormat="false" ht="14.1" hidden="false" customHeight="true" outlineLevel="0" collapsed="false"/>
    <row r="2567" customFormat="false" ht="14.1" hidden="false" customHeight="true" outlineLevel="0" collapsed="false"/>
    <row r="2568" customFormat="false" ht="14.1" hidden="false" customHeight="true" outlineLevel="0" collapsed="false"/>
    <row r="2569" customFormat="false" ht="14.1" hidden="false" customHeight="true" outlineLevel="0" collapsed="false"/>
    <row r="2570" customFormat="false" ht="14.1" hidden="false" customHeight="true" outlineLevel="0" collapsed="false"/>
    <row r="2571" customFormat="false" ht="14.1" hidden="false" customHeight="true" outlineLevel="0" collapsed="false"/>
    <row r="2572" customFormat="false" ht="14.1" hidden="false" customHeight="true" outlineLevel="0" collapsed="false"/>
    <row r="2573" customFormat="false" ht="14.1" hidden="false" customHeight="true" outlineLevel="0" collapsed="false"/>
    <row r="2574" customFormat="false" ht="14.1" hidden="false" customHeight="true" outlineLevel="0" collapsed="false"/>
    <row r="2575" customFormat="false" ht="14.1" hidden="false" customHeight="true" outlineLevel="0" collapsed="false"/>
    <row r="2576" customFormat="false" ht="14.1" hidden="false" customHeight="true" outlineLevel="0" collapsed="false"/>
    <row r="2577" customFormat="false" ht="14.1" hidden="false" customHeight="true" outlineLevel="0" collapsed="false"/>
    <row r="2578" customFormat="false" ht="14.1" hidden="false" customHeight="true" outlineLevel="0" collapsed="false"/>
    <row r="2579" customFormat="false" ht="14.1" hidden="false" customHeight="true" outlineLevel="0" collapsed="false"/>
    <row r="2580" customFormat="false" ht="14.1" hidden="false" customHeight="true" outlineLevel="0" collapsed="false"/>
    <row r="2581" customFormat="false" ht="14.1" hidden="false" customHeight="true" outlineLevel="0" collapsed="false"/>
    <row r="2582" customFormat="false" ht="14.1" hidden="false" customHeight="true" outlineLevel="0" collapsed="false"/>
    <row r="2583" customFormat="false" ht="14.1" hidden="false" customHeight="true" outlineLevel="0" collapsed="false"/>
    <row r="2584" customFormat="false" ht="14.1" hidden="false" customHeight="true" outlineLevel="0" collapsed="false"/>
    <row r="2585" customFormat="false" ht="14.1" hidden="false" customHeight="true" outlineLevel="0" collapsed="false"/>
    <row r="2586" customFormat="false" ht="14.1" hidden="false" customHeight="true" outlineLevel="0" collapsed="false"/>
    <row r="2587" customFormat="false" ht="14.1" hidden="false" customHeight="true" outlineLevel="0" collapsed="false"/>
    <row r="2588" customFormat="false" ht="14.1" hidden="false" customHeight="true" outlineLevel="0" collapsed="false"/>
    <row r="2589" customFormat="false" ht="14.1" hidden="false" customHeight="true" outlineLevel="0" collapsed="false"/>
    <row r="2590" customFormat="false" ht="14.1" hidden="false" customHeight="true" outlineLevel="0" collapsed="false"/>
    <row r="2591" customFormat="false" ht="14.1" hidden="false" customHeight="true" outlineLevel="0" collapsed="false"/>
    <row r="2592" customFormat="false" ht="14.1" hidden="false" customHeight="true" outlineLevel="0" collapsed="false"/>
    <row r="2593" customFormat="false" ht="14.1" hidden="false" customHeight="true" outlineLevel="0" collapsed="false"/>
    <row r="2594" customFormat="false" ht="14.1" hidden="false" customHeight="true" outlineLevel="0" collapsed="false"/>
    <row r="2595" customFormat="false" ht="14.1" hidden="false" customHeight="true" outlineLevel="0" collapsed="false"/>
    <row r="2596" customFormat="false" ht="14.1" hidden="false" customHeight="true" outlineLevel="0" collapsed="false"/>
    <row r="2597" customFormat="false" ht="14.1" hidden="false" customHeight="true" outlineLevel="0" collapsed="false"/>
    <row r="2598" customFormat="false" ht="14.1" hidden="false" customHeight="true" outlineLevel="0" collapsed="false"/>
    <row r="2599" customFormat="false" ht="14.1" hidden="false" customHeight="true" outlineLevel="0" collapsed="false"/>
    <row r="2600" customFormat="false" ht="14.1" hidden="false" customHeight="true" outlineLevel="0" collapsed="false"/>
    <row r="2601" customFormat="false" ht="14.1" hidden="false" customHeight="true" outlineLevel="0" collapsed="false"/>
    <row r="2602" customFormat="false" ht="14.1" hidden="false" customHeight="true" outlineLevel="0" collapsed="false"/>
    <row r="2603" customFormat="false" ht="14.1" hidden="false" customHeight="true" outlineLevel="0" collapsed="false"/>
    <row r="2604" customFormat="false" ht="14.1" hidden="false" customHeight="true" outlineLevel="0" collapsed="false"/>
    <row r="2605" customFormat="false" ht="14.1" hidden="false" customHeight="true" outlineLevel="0" collapsed="false"/>
    <row r="2606" customFormat="false" ht="14.1" hidden="false" customHeight="true" outlineLevel="0" collapsed="false"/>
    <row r="2607" customFormat="false" ht="14.1" hidden="false" customHeight="true" outlineLevel="0" collapsed="false"/>
    <row r="2608" customFormat="false" ht="14.1" hidden="false" customHeight="true" outlineLevel="0" collapsed="false"/>
    <row r="2609" customFormat="false" ht="14.1" hidden="false" customHeight="true" outlineLevel="0" collapsed="false"/>
    <row r="2610" customFormat="false" ht="14.1" hidden="false" customHeight="true" outlineLevel="0" collapsed="false"/>
    <row r="2611" customFormat="false" ht="14.1" hidden="false" customHeight="true" outlineLevel="0" collapsed="false"/>
    <row r="2612" customFormat="false" ht="14.1" hidden="false" customHeight="true" outlineLevel="0" collapsed="false"/>
    <row r="2613" customFormat="false" ht="14.1" hidden="false" customHeight="true" outlineLevel="0" collapsed="false"/>
    <row r="2614" customFormat="false" ht="14.1" hidden="false" customHeight="true" outlineLevel="0" collapsed="false"/>
    <row r="2615" customFormat="false" ht="14.1" hidden="false" customHeight="true" outlineLevel="0" collapsed="false"/>
    <row r="2616" customFormat="false" ht="14.1" hidden="false" customHeight="true" outlineLevel="0" collapsed="false"/>
    <row r="2617" customFormat="false" ht="14.1" hidden="false" customHeight="true" outlineLevel="0" collapsed="false"/>
    <row r="2618" customFormat="false" ht="14.1" hidden="false" customHeight="true" outlineLevel="0" collapsed="false"/>
    <row r="2619" customFormat="false" ht="14.1" hidden="false" customHeight="true" outlineLevel="0" collapsed="false"/>
    <row r="2620" customFormat="false" ht="14.1" hidden="false" customHeight="true" outlineLevel="0" collapsed="false"/>
    <row r="2621" customFormat="false" ht="14.1" hidden="false" customHeight="true" outlineLevel="0" collapsed="false"/>
    <row r="2622" customFormat="false" ht="14.1" hidden="false" customHeight="true" outlineLevel="0" collapsed="false"/>
    <row r="2623" customFormat="false" ht="14.1" hidden="false" customHeight="true" outlineLevel="0" collapsed="false"/>
    <row r="2624" customFormat="false" ht="14.1" hidden="false" customHeight="true" outlineLevel="0" collapsed="false"/>
    <row r="2625" customFormat="false" ht="14.1" hidden="false" customHeight="true" outlineLevel="0" collapsed="false"/>
    <row r="2626" customFormat="false" ht="14.1" hidden="false" customHeight="true" outlineLevel="0" collapsed="false"/>
    <row r="2627" customFormat="false" ht="14.1" hidden="false" customHeight="true" outlineLevel="0" collapsed="false"/>
    <row r="2628" customFormat="false" ht="14.1" hidden="false" customHeight="true" outlineLevel="0" collapsed="false"/>
    <row r="2629" customFormat="false" ht="14.1" hidden="false" customHeight="true" outlineLevel="0" collapsed="false"/>
    <row r="2630" customFormat="false" ht="14.1" hidden="false" customHeight="true" outlineLevel="0" collapsed="false"/>
    <row r="2631" customFormat="false" ht="14.1" hidden="false" customHeight="true" outlineLevel="0" collapsed="false"/>
    <row r="2632" customFormat="false" ht="14.1" hidden="false" customHeight="true" outlineLevel="0" collapsed="false"/>
    <row r="2633" customFormat="false" ht="14.1" hidden="false" customHeight="true" outlineLevel="0" collapsed="false"/>
    <row r="2634" customFormat="false" ht="14.1" hidden="false" customHeight="true" outlineLevel="0" collapsed="false"/>
    <row r="2635" customFormat="false" ht="14.1" hidden="false" customHeight="true" outlineLevel="0" collapsed="false"/>
    <row r="2636" customFormat="false" ht="14.1" hidden="false" customHeight="true" outlineLevel="0" collapsed="false"/>
    <row r="2637" customFormat="false" ht="14.1" hidden="false" customHeight="true" outlineLevel="0" collapsed="false"/>
    <row r="2638" customFormat="false" ht="14.1" hidden="false" customHeight="true" outlineLevel="0" collapsed="false"/>
    <row r="2639" customFormat="false" ht="14.1" hidden="false" customHeight="true" outlineLevel="0" collapsed="false"/>
    <row r="2640" customFormat="false" ht="14.1" hidden="false" customHeight="true" outlineLevel="0" collapsed="false"/>
    <row r="2641" customFormat="false" ht="14.1" hidden="false" customHeight="true" outlineLevel="0" collapsed="false"/>
    <row r="2642" customFormat="false" ht="14.1" hidden="false" customHeight="true" outlineLevel="0" collapsed="false"/>
    <row r="2643" customFormat="false" ht="14.1" hidden="false" customHeight="true" outlineLevel="0" collapsed="false"/>
    <row r="2644" customFormat="false" ht="14.1" hidden="false" customHeight="true" outlineLevel="0" collapsed="false"/>
    <row r="2645" customFormat="false" ht="14.1" hidden="false" customHeight="true" outlineLevel="0" collapsed="false"/>
    <row r="2646" customFormat="false" ht="14.1" hidden="false" customHeight="true" outlineLevel="0" collapsed="false"/>
    <row r="2647" customFormat="false" ht="14.1" hidden="false" customHeight="true" outlineLevel="0" collapsed="false"/>
    <row r="2648" customFormat="false" ht="14.1" hidden="false" customHeight="true" outlineLevel="0" collapsed="false"/>
    <row r="2649" customFormat="false" ht="14.1" hidden="false" customHeight="true" outlineLevel="0" collapsed="false"/>
    <row r="2650" customFormat="false" ht="14.1" hidden="false" customHeight="true" outlineLevel="0" collapsed="false"/>
    <row r="2651" customFormat="false" ht="14.1" hidden="false" customHeight="true" outlineLevel="0" collapsed="false"/>
    <row r="2652" customFormat="false" ht="14.1" hidden="false" customHeight="true" outlineLevel="0" collapsed="false"/>
    <row r="2653" customFormat="false" ht="14.1" hidden="false" customHeight="true" outlineLevel="0" collapsed="false"/>
    <row r="2654" customFormat="false" ht="14.1" hidden="false" customHeight="true" outlineLevel="0" collapsed="false"/>
    <row r="2655" customFormat="false" ht="14.1" hidden="false" customHeight="true" outlineLevel="0" collapsed="false"/>
    <row r="2656" customFormat="false" ht="14.1" hidden="false" customHeight="true" outlineLevel="0" collapsed="false"/>
    <row r="2657" customFormat="false" ht="14.1" hidden="false" customHeight="true" outlineLevel="0" collapsed="false"/>
    <row r="2658" customFormat="false" ht="14.1" hidden="false" customHeight="true" outlineLevel="0" collapsed="false"/>
    <row r="2659" customFormat="false" ht="14.1" hidden="false" customHeight="true" outlineLevel="0" collapsed="false"/>
    <row r="2660" customFormat="false" ht="14.1" hidden="false" customHeight="true" outlineLevel="0" collapsed="false"/>
    <row r="2661" customFormat="false" ht="14.1" hidden="false" customHeight="true" outlineLevel="0" collapsed="false"/>
    <row r="2662" customFormat="false" ht="14.1" hidden="false" customHeight="true" outlineLevel="0" collapsed="false"/>
    <row r="2663" customFormat="false" ht="14.1" hidden="false" customHeight="true" outlineLevel="0" collapsed="false"/>
    <row r="2664" customFormat="false" ht="14.1" hidden="false" customHeight="true" outlineLevel="0" collapsed="false"/>
    <row r="2665" customFormat="false" ht="14.1" hidden="false" customHeight="true" outlineLevel="0" collapsed="false"/>
    <row r="2666" customFormat="false" ht="14.1" hidden="false" customHeight="true" outlineLevel="0" collapsed="false"/>
    <row r="2667" customFormat="false" ht="14.1" hidden="false" customHeight="true" outlineLevel="0" collapsed="false"/>
    <row r="2668" customFormat="false" ht="14.1" hidden="false" customHeight="true" outlineLevel="0" collapsed="false"/>
    <row r="2669" customFormat="false" ht="14.1" hidden="false" customHeight="true" outlineLevel="0" collapsed="false"/>
    <row r="2670" customFormat="false" ht="14.1" hidden="false" customHeight="true" outlineLevel="0" collapsed="false"/>
    <row r="2671" customFormat="false" ht="14.1" hidden="false" customHeight="true" outlineLevel="0" collapsed="false"/>
    <row r="2672" customFormat="false" ht="14.1" hidden="false" customHeight="true" outlineLevel="0" collapsed="false"/>
    <row r="2673" customFormat="false" ht="14.1" hidden="false" customHeight="true" outlineLevel="0" collapsed="false"/>
    <row r="2674" customFormat="false" ht="14.1" hidden="false" customHeight="true" outlineLevel="0" collapsed="false"/>
    <row r="2675" customFormat="false" ht="14.1" hidden="false" customHeight="true" outlineLevel="0" collapsed="false"/>
    <row r="2676" customFormat="false" ht="14.1" hidden="false" customHeight="true" outlineLevel="0" collapsed="false"/>
    <row r="2677" customFormat="false" ht="14.1" hidden="false" customHeight="true" outlineLevel="0" collapsed="false"/>
    <row r="2678" customFormat="false" ht="14.1" hidden="false" customHeight="true" outlineLevel="0" collapsed="false"/>
    <row r="2679" customFormat="false" ht="14.1" hidden="false" customHeight="true" outlineLevel="0" collapsed="false"/>
    <row r="2680" customFormat="false" ht="14.1" hidden="false" customHeight="true" outlineLevel="0" collapsed="false"/>
    <row r="2681" customFormat="false" ht="14.1" hidden="false" customHeight="true" outlineLevel="0" collapsed="false"/>
    <row r="2682" customFormat="false" ht="14.1" hidden="false" customHeight="true" outlineLevel="0" collapsed="false"/>
    <row r="2683" customFormat="false" ht="14.1" hidden="false" customHeight="true" outlineLevel="0" collapsed="false"/>
    <row r="2684" customFormat="false" ht="14.1" hidden="false" customHeight="true" outlineLevel="0" collapsed="false"/>
    <row r="2685" customFormat="false" ht="14.1" hidden="false" customHeight="true" outlineLevel="0" collapsed="false"/>
    <row r="2686" customFormat="false" ht="14.1" hidden="false" customHeight="true" outlineLevel="0" collapsed="false"/>
    <row r="2687" customFormat="false" ht="14.1" hidden="false" customHeight="true" outlineLevel="0" collapsed="false"/>
    <row r="2688" customFormat="false" ht="14.1" hidden="false" customHeight="true" outlineLevel="0" collapsed="false"/>
    <row r="2689" customFormat="false" ht="14.1" hidden="false" customHeight="true" outlineLevel="0" collapsed="false"/>
    <row r="2690" customFormat="false" ht="14.1" hidden="false" customHeight="true" outlineLevel="0" collapsed="false"/>
    <row r="2691" customFormat="false" ht="14.1" hidden="false" customHeight="true" outlineLevel="0" collapsed="false"/>
    <row r="2692" customFormat="false" ht="14.1" hidden="false" customHeight="true" outlineLevel="0" collapsed="false"/>
    <row r="2693" customFormat="false" ht="14.1" hidden="false" customHeight="true" outlineLevel="0" collapsed="false"/>
    <row r="2694" customFormat="false" ht="14.1" hidden="false" customHeight="true" outlineLevel="0" collapsed="false"/>
    <row r="2695" customFormat="false" ht="14.1" hidden="false" customHeight="true" outlineLevel="0" collapsed="false"/>
    <row r="2696" customFormat="false" ht="14.1" hidden="false" customHeight="true" outlineLevel="0" collapsed="false"/>
    <row r="2697" customFormat="false" ht="14.1" hidden="false" customHeight="true" outlineLevel="0" collapsed="false"/>
    <row r="2698" customFormat="false" ht="14.1" hidden="false" customHeight="true" outlineLevel="0" collapsed="false"/>
    <row r="2699" customFormat="false" ht="14.1" hidden="false" customHeight="true" outlineLevel="0" collapsed="false"/>
    <row r="2700" customFormat="false" ht="14.1" hidden="false" customHeight="true" outlineLevel="0" collapsed="false"/>
    <row r="2701" customFormat="false" ht="14.1" hidden="false" customHeight="true" outlineLevel="0" collapsed="false"/>
    <row r="2702" customFormat="false" ht="14.1" hidden="false" customHeight="true" outlineLevel="0" collapsed="false"/>
    <row r="2703" customFormat="false" ht="14.1" hidden="false" customHeight="true" outlineLevel="0" collapsed="false"/>
    <row r="2704" customFormat="false" ht="14.1" hidden="false" customHeight="true" outlineLevel="0" collapsed="false"/>
    <row r="2705" customFormat="false" ht="14.1" hidden="false" customHeight="true" outlineLevel="0" collapsed="false"/>
    <row r="2706" customFormat="false" ht="14.1" hidden="false" customHeight="true" outlineLevel="0" collapsed="false"/>
    <row r="2707" customFormat="false" ht="14.1" hidden="false" customHeight="true" outlineLevel="0" collapsed="false"/>
    <row r="2708" customFormat="false" ht="14.1" hidden="false" customHeight="true" outlineLevel="0" collapsed="false"/>
    <row r="2709" customFormat="false" ht="14.1" hidden="false" customHeight="true" outlineLevel="0" collapsed="false"/>
    <row r="2710" customFormat="false" ht="14.1" hidden="false" customHeight="true" outlineLevel="0" collapsed="false"/>
    <row r="2711" customFormat="false" ht="14.1" hidden="false" customHeight="true" outlineLevel="0" collapsed="false"/>
    <row r="2712" customFormat="false" ht="14.1" hidden="false" customHeight="true" outlineLevel="0" collapsed="false"/>
    <row r="2713" customFormat="false" ht="14.1" hidden="false" customHeight="true" outlineLevel="0" collapsed="false"/>
    <row r="2714" customFormat="false" ht="14.1" hidden="false" customHeight="true" outlineLevel="0" collapsed="false"/>
    <row r="2715" customFormat="false" ht="14.1" hidden="false" customHeight="true" outlineLevel="0" collapsed="false"/>
    <row r="2716" customFormat="false" ht="14.1" hidden="false" customHeight="true" outlineLevel="0" collapsed="false"/>
    <row r="2717" customFormat="false" ht="14.1" hidden="false" customHeight="true" outlineLevel="0" collapsed="false"/>
    <row r="2718" customFormat="false" ht="14.1" hidden="false" customHeight="true" outlineLevel="0" collapsed="false"/>
    <row r="2719" customFormat="false" ht="14.1" hidden="false" customHeight="true" outlineLevel="0" collapsed="false"/>
    <row r="2720" customFormat="false" ht="14.1" hidden="false" customHeight="true" outlineLevel="0" collapsed="false"/>
    <row r="2721" customFormat="false" ht="14.1" hidden="false" customHeight="true" outlineLevel="0" collapsed="false"/>
    <row r="2722" customFormat="false" ht="14.1" hidden="false" customHeight="true" outlineLevel="0" collapsed="false"/>
    <row r="2723" customFormat="false" ht="14.1" hidden="false" customHeight="true" outlineLevel="0" collapsed="false"/>
    <row r="2724" customFormat="false" ht="14.1" hidden="false" customHeight="true" outlineLevel="0" collapsed="false"/>
    <row r="2725" customFormat="false" ht="14.1" hidden="false" customHeight="true" outlineLevel="0" collapsed="false"/>
    <row r="2726" customFormat="false" ht="14.1" hidden="false" customHeight="true" outlineLevel="0" collapsed="false"/>
    <row r="2727" customFormat="false" ht="14.1" hidden="false" customHeight="true" outlineLevel="0" collapsed="false"/>
    <row r="2728" customFormat="false" ht="14.1" hidden="false" customHeight="true" outlineLevel="0" collapsed="false"/>
    <row r="2729" customFormat="false" ht="14.1" hidden="false" customHeight="true" outlineLevel="0" collapsed="false"/>
    <row r="2730" customFormat="false" ht="14.1" hidden="false" customHeight="true" outlineLevel="0" collapsed="false"/>
    <row r="2731" customFormat="false" ht="14.1" hidden="false" customHeight="true" outlineLevel="0" collapsed="false"/>
    <row r="2732" customFormat="false" ht="14.1" hidden="false" customHeight="true" outlineLevel="0" collapsed="false"/>
    <row r="2733" customFormat="false" ht="14.1" hidden="false" customHeight="true" outlineLevel="0" collapsed="false"/>
    <row r="2734" customFormat="false" ht="14.1" hidden="false" customHeight="true" outlineLevel="0" collapsed="false"/>
    <row r="2735" customFormat="false" ht="14.1" hidden="false" customHeight="true" outlineLevel="0" collapsed="false"/>
    <row r="2736" customFormat="false" ht="14.1" hidden="false" customHeight="true" outlineLevel="0" collapsed="false"/>
    <row r="2737" customFormat="false" ht="14.1" hidden="false" customHeight="true" outlineLevel="0" collapsed="false"/>
    <row r="2738" customFormat="false" ht="14.1" hidden="false" customHeight="true" outlineLevel="0" collapsed="false"/>
    <row r="2739" customFormat="false" ht="14.1" hidden="false" customHeight="true" outlineLevel="0" collapsed="false"/>
    <row r="2740" customFormat="false" ht="14.1" hidden="false" customHeight="true" outlineLevel="0" collapsed="false"/>
    <row r="2741" customFormat="false" ht="14.1" hidden="false" customHeight="true" outlineLevel="0" collapsed="false"/>
    <row r="2742" customFormat="false" ht="14.1" hidden="false" customHeight="true" outlineLevel="0" collapsed="false"/>
    <row r="2743" customFormat="false" ht="14.1" hidden="false" customHeight="true" outlineLevel="0" collapsed="false"/>
    <row r="2744" customFormat="false" ht="14.1" hidden="false" customHeight="true" outlineLevel="0" collapsed="false"/>
    <row r="2745" customFormat="false" ht="14.1" hidden="false" customHeight="true" outlineLevel="0" collapsed="false"/>
    <row r="2746" customFormat="false" ht="14.1" hidden="false" customHeight="true" outlineLevel="0" collapsed="false"/>
    <row r="2747" customFormat="false" ht="14.1" hidden="false" customHeight="true" outlineLevel="0" collapsed="false"/>
    <row r="2748" customFormat="false" ht="14.1" hidden="false" customHeight="true" outlineLevel="0" collapsed="false"/>
    <row r="2749" customFormat="false" ht="14.1" hidden="false" customHeight="true" outlineLevel="0" collapsed="false"/>
    <row r="2750" customFormat="false" ht="14.1" hidden="false" customHeight="true" outlineLevel="0" collapsed="false"/>
    <row r="2751" customFormat="false" ht="14.1" hidden="false" customHeight="true" outlineLevel="0" collapsed="false"/>
    <row r="2752" customFormat="false" ht="14.1" hidden="false" customHeight="true" outlineLevel="0" collapsed="false"/>
    <row r="2753" customFormat="false" ht="14.1" hidden="false" customHeight="true" outlineLevel="0" collapsed="false"/>
    <row r="2754" customFormat="false" ht="14.1" hidden="false" customHeight="true" outlineLevel="0" collapsed="false"/>
    <row r="2755" customFormat="false" ht="14.1" hidden="false" customHeight="true" outlineLevel="0" collapsed="false"/>
    <row r="2756" customFormat="false" ht="14.1" hidden="false" customHeight="true" outlineLevel="0" collapsed="false"/>
    <row r="2757" customFormat="false" ht="14.1" hidden="false" customHeight="true" outlineLevel="0" collapsed="false"/>
    <row r="2758" customFormat="false" ht="14.1" hidden="false" customHeight="true" outlineLevel="0" collapsed="false"/>
    <row r="2759" customFormat="false" ht="14.1" hidden="false" customHeight="true" outlineLevel="0" collapsed="false"/>
    <row r="2760" customFormat="false" ht="14.1" hidden="false" customHeight="true" outlineLevel="0" collapsed="false"/>
    <row r="2761" customFormat="false" ht="14.1" hidden="false" customHeight="true" outlineLevel="0" collapsed="false"/>
    <row r="2762" customFormat="false" ht="14.1" hidden="false" customHeight="true" outlineLevel="0" collapsed="false"/>
    <row r="2763" customFormat="false" ht="14.1" hidden="false" customHeight="true" outlineLevel="0" collapsed="false"/>
    <row r="2764" customFormat="false" ht="14.1" hidden="false" customHeight="true" outlineLevel="0" collapsed="false"/>
    <row r="2765" customFormat="false" ht="14.1" hidden="false" customHeight="true" outlineLevel="0" collapsed="false"/>
    <row r="2766" customFormat="false" ht="14.1" hidden="false" customHeight="true" outlineLevel="0" collapsed="false"/>
    <row r="2767" customFormat="false" ht="14.1" hidden="false" customHeight="true" outlineLevel="0" collapsed="false"/>
    <row r="2768" customFormat="false" ht="14.1" hidden="false" customHeight="true" outlineLevel="0" collapsed="false"/>
    <row r="2769" customFormat="false" ht="14.1" hidden="false" customHeight="true" outlineLevel="0" collapsed="false"/>
    <row r="2770" customFormat="false" ht="14.1" hidden="false" customHeight="true" outlineLevel="0" collapsed="false"/>
    <row r="2771" customFormat="false" ht="14.1" hidden="false" customHeight="true" outlineLevel="0" collapsed="false"/>
    <row r="2772" customFormat="false" ht="14.1" hidden="false" customHeight="true" outlineLevel="0" collapsed="false"/>
    <row r="2773" customFormat="false" ht="14.1" hidden="false" customHeight="true" outlineLevel="0" collapsed="false"/>
    <row r="2774" customFormat="false" ht="14.1" hidden="false" customHeight="true" outlineLevel="0" collapsed="false"/>
    <row r="2775" customFormat="false" ht="14.1" hidden="false" customHeight="true" outlineLevel="0" collapsed="false"/>
    <row r="2776" customFormat="false" ht="14.1" hidden="false" customHeight="true" outlineLevel="0" collapsed="false"/>
    <row r="2777" customFormat="false" ht="14.1" hidden="false" customHeight="true" outlineLevel="0" collapsed="false"/>
    <row r="2778" customFormat="false" ht="14.1" hidden="false" customHeight="true" outlineLevel="0" collapsed="false"/>
    <row r="2779" customFormat="false" ht="14.1" hidden="false" customHeight="true" outlineLevel="0" collapsed="false"/>
    <row r="2780" customFormat="false" ht="14.1" hidden="false" customHeight="true" outlineLevel="0" collapsed="false"/>
    <row r="2781" customFormat="false" ht="14.1" hidden="false" customHeight="true" outlineLevel="0" collapsed="false"/>
    <row r="2782" customFormat="false" ht="14.1" hidden="false" customHeight="true" outlineLevel="0" collapsed="false"/>
    <row r="2783" customFormat="false" ht="14.1" hidden="false" customHeight="true" outlineLevel="0" collapsed="false"/>
    <row r="2784" customFormat="false" ht="14.1" hidden="false" customHeight="true" outlineLevel="0" collapsed="false"/>
    <row r="2785" customFormat="false" ht="14.1" hidden="false" customHeight="true" outlineLevel="0" collapsed="false"/>
    <row r="2786" customFormat="false" ht="14.1" hidden="false" customHeight="true" outlineLevel="0" collapsed="false"/>
    <row r="2787" customFormat="false" ht="14.1" hidden="false" customHeight="true" outlineLevel="0" collapsed="false"/>
    <row r="2788" customFormat="false" ht="14.1" hidden="false" customHeight="true" outlineLevel="0" collapsed="false"/>
    <row r="2789" customFormat="false" ht="14.1" hidden="false" customHeight="true" outlineLevel="0" collapsed="false"/>
    <row r="2790" customFormat="false" ht="14.1" hidden="false" customHeight="true" outlineLevel="0" collapsed="false"/>
    <row r="2791" customFormat="false" ht="14.1" hidden="false" customHeight="true" outlineLevel="0" collapsed="false"/>
    <row r="2792" customFormat="false" ht="14.1" hidden="false" customHeight="true" outlineLevel="0" collapsed="false"/>
    <row r="2793" customFormat="false" ht="14.1" hidden="false" customHeight="true" outlineLevel="0" collapsed="false"/>
    <row r="2794" customFormat="false" ht="14.1" hidden="false" customHeight="true" outlineLevel="0" collapsed="false"/>
    <row r="2795" customFormat="false" ht="14.1" hidden="false" customHeight="true" outlineLevel="0" collapsed="false"/>
    <row r="2796" customFormat="false" ht="14.1" hidden="false" customHeight="true" outlineLevel="0" collapsed="false"/>
    <row r="2797" customFormat="false" ht="14.1" hidden="false" customHeight="true" outlineLevel="0" collapsed="false"/>
    <row r="2798" customFormat="false" ht="14.1" hidden="false" customHeight="true" outlineLevel="0" collapsed="false"/>
    <row r="2799" customFormat="false" ht="14.1" hidden="false" customHeight="true" outlineLevel="0" collapsed="false"/>
    <row r="2800" customFormat="false" ht="14.1" hidden="false" customHeight="true" outlineLevel="0" collapsed="false"/>
    <row r="2801" customFormat="false" ht="14.1" hidden="false" customHeight="true" outlineLevel="0" collapsed="false"/>
    <row r="2802" customFormat="false" ht="14.1" hidden="false" customHeight="true" outlineLevel="0" collapsed="false"/>
    <row r="2803" customFormat="false" ht="14.1" hidden="false" customHeight="true" outlineLevel="0" collapsed="false"/>
    <row r="2804" customFormat="false" ht="14.1" hidden="false" customHeight="true" outlineLevel="0" collapsed="false"/>
    <row r="2805" customFormat="false" ht="14.1" hidden="false" customHeight="true" outlineLevel="0" collapsed="false"/>
    <row r="2806" customFormat="false" ht="14.1" hidden="false" customHeight="true" outlineLevel="0" collapsed="false"/>
    <row r="2807" customFormat="false" ht="14.1" hidden="false" customHeight="true" outlineLevel="0" collapsed="false"/>
    <row r="2808" customFormat="false" ht="14.1" hidden="false" customHeight="true" outlineLevel="0" collapsed="false"/>
    <row r="2809" customFormat="false" ht="14.1" hidden="false" customHeight="true" outlineLevel="0" collapsed="false"/>
    <row r="2810" customFormat="false" ht="14.1" hidden="false" customHeight="true" outlineLevel="0" collapsed="false"/>
    <row r="2811" customFormat="false" ht="14.1" hidden="false" customHeight="true" outlineLevel="0" collapsed="false"/>
    <row r="2812" customFormat="false" ht="14.1" hidden="false" customHeight="true" outlineLevel="0" collapsed="false"/>
    <row r="2813" customFormat="false" ht="14.1" hidden="false" customHeight="true" outlineLevel="0" collapsed="false"/>
    <row r="2814" customFormat="false" ht="14.1" hidden="false" customHeight="true" outlineLevel="0" collapsed="false"/>
    <row r="2815" customFormat="false" ht="14.1" hidden="false" customHeight="true" outlineLevel="0" collapsed="false"/>
    <row r="2816" customFormat="false" ht="14.1" hidden="false" customHeight="true" outlineLevel="0" collapsed="false"/>
    <row r="2817" customFormat="false" ht="14.1" hidden="false" customHeight="true" outlineLevel="0" collapsed="false"/>
    <row r="2818" customFormat="false" ht="14.1" hidden="false" customHeight="true" outlineLevel="0" collapsed="false"/>
    <row r="2819" customFormat="false" ht="14.1" hidden="false" customHeight="true" outlineLevel="0" collapsed="false"/>
    <row r="2820" customFormat="false" ht="14.1" hidden="false" customHeight="true" outlineLevel="0" collapsed="false"/>
    <row r="2821" customFormat="false" ht="14.1" hidden="false" customHeight="true" outlineLevel="0" collapsed="false"/>
    <row r="2822" customFormat="false" ht="14.1" hidden="false" customHeight="true" outlineLevel="0" collapsed="false"/>
    <row r="2823" customFormat="false" ht="14.1" hidden="false" customHeight="true" outlineLevel="0" collapsed="false"/>
    <row r="2824" customFormat="false" ht="14.1" hidden="false" customHeight="true" outlineLevel="0" collapsed="false"/>
    <row r="2825" customFormat="false" ht="14.1" hidden="false" customHeight="true" outlineLevel="0" collapsed="false"/>
    <row r="2826" customFormat="false" ht="14.1" hidden="false" customHeight="true" outlineLevel="0" collapsed="false"/>
    <row r="2827" customFormat="false" ht="14.1" hidden="false" customHeight="true" outlineLevel="0" collapsed="false"/>
    <row r="2828" customFormat="false" ht="14.1" hidden="false" customHeight="true" outlineLevel="0" collapsed="false"/>
    <row r="2829" customFormat="false" ht="14.1" hidden="false" customHeight="true" outlineLevel="0" collapsed="false"/>
    <row r="2830" customFormat="false" ht="14.1" hidden="false" customHeight="true" outlineLevel="0" collapsed="false"/>
    <row r="2831" customFormat="false" ht="14.1" hidden="false" customHeight="true" outlineLevel="0" collapsed="false"/>
    <row r="2832" customFormat="false" ht="14.1" hidden="false" customHeight="true" outlineLevel="0" collapsed="false"/>
    <row r="2833" customFormat="false" ht="14.1" hidden="false" customHeight="true" outlineLevel="0" collapsed="false"/>
    <row r="2834" customFormat="false" ht="14.1" hidden="false" customHeight="true" outlineLevel="0" collapsed="false"/>
    <row r="2835" customFormat="false" ht="14.1" hidden="false" customHeight="true" outlineLevel="0" collapsed="false"/>
    <row r="2836" customFormat="false" ht="14.1" hidden="false" customHeight="true" outlineLevel="0" collapsed="false"/>
    <row r="2837" customFormat="false" ht="14.1" hidden="false" customHeight="true" outlineLevel="0" collapsed="false"/>
    <row r="2838" customFormat="false" ht="14.1" hidden="false" customHeight="true" outlineLevel="0" collapsed="false"/>
    <row r="2839" customFormat="false" ht="14.1" hidden="false" customHeight="true" outlineLevel="0" collapsed="false"/>
    <row r="2840" customFormat="false" ht="14.1" hidden="false" customHeight="true" outlineLevel="0" collapsed="false"/>
    <row r="2841" customFormat="false" ht="14.1" hidden="false" customHeight="true" outlineLevel="0" collapsed="false"/>
    <row r="2842" customFormat="false" ht="14.1" hidden="false" customHeight="true" outlineLevel="0" collapsed="false"/>
    <row r="2843" customFormat="false" ht="14.1" hidden="false" customHeight="true" outlineLevel="0" collapsed="false"/>
    <row r="2844" customFormat="false" ht="14.1" hidden="false" customHeight="true" outlineLevel="0" collapsed="false"/>
    <row r="2845" customFormat="false" ht="14.1" hidden="false" customHeight="true" outlineLevel="0" collapsed="false"/>
    <row r="2846" customFormat="false" ht="14.1" hidden="false" customHeight="true" outlineLevel="0" collapsed="false"/>
    <row r="2847" customFormat="false" ht="14.1" hidden="false" customHeight="true" outlineLevel="0" collapsed="false"/>
    <row r="2848" customFormat="false" ht="14.1" hidden="false" customHeight="true" outlineLevel="0" collapsed="false"/>
    <row r="2849" customFormat="false" ht="14.1" hidden="false" customHeight="true" outlineLevel="0" collapsed="false"/>
    <row r="2850" customFormat="false" ht="14.1" hidden="false" customHeight="true" outlineLevel="0" collapsed="false"/>
    <row r="2851" customFormat="false" ht="14.1" hidden="false" customHeight="true" outlineLevel="0" collapsed="false"/>
    <row r="2852" customFormat="false" ht="14.1" hidden="false" customHeight="true" outlineLevel="0" collapsed="false"/>
    <row r="2853" customFormat="false" ht="14.1" hidden="false" customHeight="true" outlineLevel="0" collapsed="false"/>
    <row r="2854" customFormat="false" ht="14.1" hidden="false" customHeight="true" outlineLevel="0" collapsed="false"/>
    <row r="2855" customFormat="false" ht="14.1" hidden="false" customHeight="true" outlineLevel="0" collapsed="false"/>
    <row r="2856" customFormat="false" ht="14.1" hidden="false" customHeight="true" outlineLevel="0" collapsed="false"/>
    <row r="2857" customFormat="false" ht="14.1" hidden="false" customHeight="true" outlineLevel="0" collapsed="false"/>
    <row r="2858" customFormat="false" ht="14.1" hidden="false" customHeight="true" outlineLevel="0" collapsed="false"/>
    <row r="2859" customFormat="false" ht="14.1" hidden="false" customHeight="true" outlineLevel="0" collapsed="false"/>
    <row r="2860" customFormat="false" ht="14.1" hidden="false" customHeight="true" outlineLevel="0" collapsed="false"/>
    <row r="2861" customFormat="false" ht="14.1" hidden="false" customHeight="true" outlineLevel="0" collapsed="false"/>
    <row r="2862" customFormat="false" ht="14.1" hidden="false" customHeight="true" outlineLevel="0" collapsed="false"/>
    <row r="2863" customFormat="false" ht="14.1" hidden="false" customHeight="true" outlineLevel="0" collapsed="false"/>
    <row r="2864" customFormat="false" ht="14.1" hidden="false" customHeight="true" outlineLevel="0" collapsed="false"/>
    <row r="2865" customFormat="false" ht="14.1" hidden="false" customHeight="true" outlineLevel="0" collapsed="false"/>
    <row r="2866" customFormat="false" ht="14.1" hidden="false" customHeight="true" outlineLevel="0" collapsed="false"/>
    <row r="2867" customFormat="false" ht="14.1" hidden="false" customHeight="true" outlineLevel="0" collapsed="false"/>
    <row r="2868" customFormat="false" ht="14.1" hidden="false" customHeight="true" outlineLevel="0" collapsed="false"/>
    <row r="2869" customFormat="false" ht="14.1" hidden="false" customHeight="true" outlineLevel="0" collapsed="false"/>
    <row r="2870" customFormat="false" ht="14.1" hidden="false" customHeight="true" outlineLevel="0" collapsed="false"/>
    <row r="2871" customFormat="false" ht="14.1" hidden="false" customHeight="true" outlineLevel="0" collapsed="false"/>
    <row r="2872" customFormat="false" ht="14.1" hidden="false" customHeight="true" outlineLevel="0" collapsed="false"/>
    <row r="2873" customFormat="false" ht="14.1" hidden="false" customHeight="true" outlineLevel="0" collapsed="false"/>
    <row r="2874" customFormat="false" ht="14.1" hidden="false" customHeight="true" outlineLevel="0" collapsed="false"/>
    <row r="2875" customFormat="false" ht="14.1" hidden="false" customHeight="true" outlineLevel="0" collapsed="false"/>
    <row r="2876" customFormat="false" ht="14.1" hidden="false" customHeight="true" outlineLevel="0" collapsed="false"/>
    <row r="2877" customFormat="false" ht="14.1" hidden="false" customHeight="true" outlineLevel="0" collapsed="false"/>
    <row r="2878" customFormat="false" ht="14.1" hidden="false" customHeight="true" outlineLevel="0" collapsed="false"/>
    <row r="2879" customFormat="false" ht="14.1" hidden="false" customHeight="true" outlineLevel="0" collapsed="false"/>
    <row r="2880" customFormat="false" ht="14.1" hidden="false" customHeight="true" outlineLevel="0" collapsed="false"/>
    <row r="2881" customFormat="false" ht="14.1" hidden="false" customHeight="true" outlineLevel="0" collapsed="false"/>
    <row r="2882" customFormat="false" ht="14.1" hidden="false" customHeight="true" outlineLevel="0" collapsed="false"/>
    <row r="2883" customFormat="false" ht="14.1" hidden="false" customHeight="true" outlineLevel="0" collapsed="false"/>
    <row r="2884" customFormat="false" ht="14.1" hidden="false" customHeight="true" outlineLevel="0" collapsed="false"/>
    <row r="2885" customFormat="false" ht="14.1" hidden="false" customHeight="true" outlineLevel="0" collapsed="false"/>
    <row r="2886" customFormat="false" ht="14.1" hidden="false" customHeight="true" outlineLevel="0" collapsed="false"/>
    <row r="2887" customFormat="false" ht="14.1" hidden="false" customHeight="true" outlineLevel="0" collapsed="false"/>
    <row r="2888" customFormat="false" ht="14.1" hidden="false" customHeight="true" outlineLevel="0" collapsed="false"/>
    <row r="2889" customFormat="false" ht="14.1" hidden="false" customHeight="true" outlineLevel="0" collapsed="false"/>
    <row r="2890" customFormat="false" ht="14.1" hidden="false" customHeight="true" outlineLevel="0" collapsed="false"/>
    <row r="2891" customFormat="false" ht="14.1" hidden="false" customHeight="true" outlineLevel="0" collapsed="false"/>
    <row r="2892" customFormat="false" ht="14.1" hidden="false" customHeight="true" outlineLevel="0" collapsed="false"/>
    <row r="2893" customFormat="false" ht="14.1" hidden="false" customHeight="true" outlineLevel="0" collapsed="false"/>
    <row r="2894" customFormat="false" ht="14.1" hidden="false" customHeight="true" outlineLevel="0" collapsed="false"/>
    <row r="2895" customFormat="false" ht="14.1" hidden="false" customHeight="true" outlineLevel="0" collapsed="false"/>
    <row r="2896" customFormat="false" ht="14.1" hidden="false" customHeight="true" outlineLevel="0" collapsed="false"/>
    <row r="2897" customFormat="false" ht="14.1" hidden="false" customHeight="true" outlineLevel="0" collapsed="false"/>
    <row r="2898" customFormat="false" ht="14.1" hidden="false" customHeight="true" outlineLevel="0" collapsed="false"/>
    <row r="2899" customFormat="false" ht="14.1" hidden="false" customHeight="true" outlineLevel="0" collapsed="false"/>
    <row r="2900" customFormat="false" ht="14.1" hidden="false" customHeight="true" outlineLevel="0" collapsed="false"/>
    <row r="2901" customFormat="false" ht="14.1" hidden="false" customHeight="true" outlineLevel="0" collapsed="false"/>
    <row r="2902" customFormat="false" ht="14.1" hidden="false" customHeight="true" outlineLevel="0" collapsed="false"/>
    <row r="2903" customFormat="false" ht="14.1" hidden="false" customHeight="true" outlineLevel="0" collapsed="false"/>
    <row r="2904" customFormat="false" ht="14.1" hidden="false" customHeight="true" outlineLevel="0" collapsed="false"/>
    <row r="2905" customFormat="false" ht="14.1" hidden="false" customHeight="true" outlineLevel="0" collapsed="false"/>
    <row r="2906" customFormat="false" ht="14.1" hidden="false" customHeight="true" outlineLevel="0" collapsed="false"/>
    <row r="2907" customFormat="false" ht="14.1" hidden="false" customHeight="true" outlineLevel="0" collapsed="false"/>
    <row r="2908" customFormat="false" ht="14.1" hidden="false" customHeight="true" outlineLevel="0" collapsed="false"/>
    <row r="2909" customFormat="false" ht="14.1" hidden="false" customHeight="true" outlineLevel="0" collapsed="false"/>
    <row r="2910" customFormat="false" ht="14.1" hidden="false" customHeight="true" outlineLevel="0" collapsed="false"/>
    <row r="2911" customFormat="false" ht="14.1" hidden="false" customHeight="true" outlineLevel="0" collapsed="false"/>
    <row r="2912" customFormat="false" ht="14.1" hidden="false" customHeight="true" outlineLevel="0" collapsed="false"/>
    <row r="2913" customFormat="false" ht="14.1" hidden="false" customHeight="true" outlineLevel="0" collapsed="false"/>
    <row r="2914" customFormat="false" ht="14.1" hidden="false" customHeight="true" outlineLevel="0" collapsed="false"/>
    <row r="2915" customFormat="false" ht="14.1" hidden="false" customHeight="true" outlineLevel="0" collapsed="false"/>
    <row r="2916" customFormat="false" ht="14.1" hidden="false" customHeight="true" outlineLevel="0" collapsed="false"/>
    <row r="2917" customFormat="false" ht="14.1" hidden="false" customHeight="true" outlineLevel="0" collapsed="false"/>
    <row r="2918" customFormat="false" ht="14.1" hidden="false" customHeight="true" outlineLevel="0" collapsed="false"/>
    <row r="2919" customFormat="false" ht="14.1" hidden="false" customHeight="true" outlineLevel="0" collapsed="false"/>
    <row r="2920" customFormat="false" ht="14.1" hidden="false" customHeight="true" outlineLevel="0" collapsed="false"/>
    <row r="2921" customFormat="false" ht="14.1" hidden="false" customHeight="true" outlineLevel="0" collapsed="false"/>
    <row r="2922" customFormat="false" ht="14.1" hidden="false" customHeight="true" outlineLevel="0" collapsed="false"/>
    <row r="2923" customFormat="false" ht="14.1" hidden="false" customHeight="true" outlineLevel="0" collapsed="false"/>
    <row r="2924" customFormat="false" ht="14.1" hidden="false" customHeight="true" outlineLevel="0" collapsed="false"/>
    <row r="2925" customFormat="false" ht="14.1" hidden="false" customHeight="true" outlineLevel="0" collapsed="false"/>
    <row r="2926" customFormat="false" ht="14.1" hidden="false" customHeight="true" outlineLevel="0" collapsed="false"/>
    <row r="2927" customFormat="false" ht="14.1" hidden="false" customHeight="true" outlineLevel="0" collapsed="false"/>
    <row r="2928" customFormat="false" ht="14.1" hidden="false" customHeight="true" outlineLevel="0" collapsed="false"/>
    <row r="2929" customFormat="false" ht="14.1" hidden="false" customHeight="true" outlineLevel="0" collapsed="false"/>
    <row r="2930" customFormat="false" ht="14.1" hidden="false" customHeight="true" outlineLevel="0" collapsed="false"/>
    <row r="2931" customFormat="false" ht="14.1" hidden="false" customHeight="true" outlineLevel="0" collapsed="false"/>
    <row r="2932" customFormat="false" ht="14.1" hidden="false" customHeight="true" outlineLevel="0" collapsed="false"/>
    <row r="2933" customFormat="false" ht="14.1" hidden="false" customHeight="true" outlineLevel="0" collapsed="false"/>
    <row r="2934" customFormat="false" ht="14.1" hidden="false" customHeight="true" outlineLevel="0" collapsed="false"/>
    <row r="2935" customFormat="false" ht="14.1" hidden="false" customHeight="true" outlineLevel="0" collapsed="false"/>
    <row r="2936" customFormat="false" ht="14.1" hidden="false" customHeight="true" outlineLevel="0" collapsed="false"/>
    <row r="2937" customFormat="false" ht="14.1" hidden="false" customHeight="true" outlineLevel="0" collapsed="false"/>
    <row r="2938" customFormat="false" ht="14.1" hidden="false" customHeight="true" outlineLevel="0" collapsed="false"/>
    <row r="2939" customFormat="false" ht="14.1" hidden="false" customHeight="true" outlineLevel="0" collapsed="false"/>
    <row r="2940" customFormat="false" ht="14.1" hidden="false" customHeight="true" outlineLevel="0" collapsed="false"/>
    <row r="2941" customFormat="false" ht="14.1" hidden="false" customHeight="true" outlineLevel="0" collapsed="false"/>
    <row r="2942" customFormat="false" ht="14.1" hidden="false" customHeight="true" outlineLevel="0" collapsed="false"/>
    <row r="2943" customFormat="false" ht="14.1" hidden="false" customHeight="true" outlineLevel="0" collapsed="false"/>
    <row r="2944" customFormat="false" ht="14.1" hidden="false" customHeight="true" outlineLevel="0" collapsed="false"/>
    <row r="2945" customFormat="false" ht="14.1" hidden="false" customHeight="true" outlineLevel="0" collapsed="false"/>
    <row r="2946" customFormat="false" ht="14.1" hidden="false" customHeight="true" outlineLevel="0" collapsed="false"/>
    <row r="2947" customFormat="false" ht="14.1" hidden="false" customHeight="true" outlineLevel="0" collapsed="false"/>
    <row r="2948" customFormat="false" ht="14.1" hidden="false" customHeight="true" outlineLevel="0" collapsed="false"/>
    <row r="2949" customFormat="false" ht="14.1" hidden="false" customHeight="true" outlineLevel="0" collapsed="false"/>
    <row r="2950" customFormat="false" ht="14.1" hidden="false" customHeight="true" outlineLevel="0" collapsed="false"/>
    <row r="2951" customFormat="false" ht="14.1" hidden="false" customHeight="true" outlineLevel="0" collapsed="false"/>
    <row r="2952" customFormat="false" ht="14.1" hidden="false" customHeight="true" outlineLevel="0" collapsed="false"/>
    <row r="2953" customFormat="false" ht="14.1" hidden="false" customHeight="true" outlineLevel="0" collapsed="false"/>
    <row r="2954" customFormat="false" ht="14.1" hidden="false" customHeight="true" outlineLevel="0" collapsed="false"/>
    <row r="2955" customFormat="false" ht="14.1" hidden="false" customHeight="true" outlineLevel="0" collapsed="false"/>
    <row r="2956" customFormat="false" ht="14.1" hidden="false" customHeight="true" outlineLevel="0" collapsed="false"/>
    <row r="2957" customFormat="false" ht="14.1" hidden="false" customHeight="true" outlineLevel="0" collapsed="false"/>
    <row r="2958" customFormat="false" ht="14.1" hidden="false" customHeight="true" outlineLevel="0" collapsed="false"/>
    <row r="2959" customFormat="false" ht="14.1" hidden="false" customHeight="true" outlineLevel="0" collapsed="false"/>
    <row r="2960" customFormat="false" ht="14.1" hidden="false" customHeight="true" outlineLevel="0" collapsed="false"/>
    <row r="2961" customFormat="false" ht="14.1" hidden="false" customHeight="true" outlineLevel="0" collapsed="false"/>
    <row r="2962" customFormat="false" ht="14.1" hidden="false" customHeight="true" outlineLevel="0" collapsed="false"/>
    <row r="2963" customFormat="false" ht="14.1" hidden="false" customHeight="true" outlineLevel="0" collapsed="false"/>
    <row r="2964" customFormat="false" ht="14.1" hidden="false" customHeight="true" outlineLevel="0" collapsed="false"/>
    <row r="2965" customFormat="false" ht="14.1" hidden="false" customHeight="true" outlineLevel="0" collapsed="false"/>
    <row r="2966" customFormat="false" ht="14.1" hidden="false" customHeight="true" outlineLevel="0" collapsed="false"/>
    <row r="2967" customFormat="false" ht="14.1" hidden="false" customHeight="true" outlineLevel="0" collapsed="false"/>
    <row r="2968" customFormat="false" ht="14.1" hidden="false" customHeight="true" outlineLevel="0" collapsed="false"/>
    <row r="2969" customFormat="false" ht="14.1" hidden="false" customHeight="true" outlineLevel="0" collapsed="false"/>
    <row r="2970" customFormat="false" ht="14.1" hidden="false" customHeight="true" outlineLevel="0" collapsed="false"/>
    <row r="2971" customFormat="false" ht="14.1" hidden="false" customHeight="true" outlineLevel="0" collapsed="false"/>
    <row r="2972" customFormat="false" ht="14.1" hidden="false" customHeight="true" outlineLevel="0" collapsed="false"/>
    <row r="2973" customFormat="false" ht="14.1" hidden="false" customHeight="true" outlineLevel="0" collapsed="false"/>
    <row r="2974" customFormat="false" ht="14.1" hidden="false" customHeight="true" outlineLevel="0" collapsed="false"/>
    <row r="2975" customFormat="false" ht="14.1" hidden="false" customHeight="true" outlineLevel="0" collapsed="false"/>
    <row r="2976" customFormat="false" ht="14.1" hidden="false" customHeight="true" outlineLevel="0" collapsed="false"/>
    <row r="2977" customFormat="false" ht="14.1" hidden="false" customHeight="true" outlineLevel="0" collapsed="false"/>
    <row r="2978" customFormat="false" ht="14.1" hidden="false" customHeight="true" outlineLevel="0" collapsed="false"/>
    <row r="2979" customFormat="false" ht="14.1" hidden="false" customHeight="true" outlineLevel="0" collapsed="false"/>
    <row r="2980" customFormat="false" ht="14.1" hidden="false" customHeight="true" outlineLevel="0" collapsed="false"/>
    <row r="2981" customFormat="false" ht="14.1" hidden="false" customHeight="true" outlineLevel="0" collapsed="false"/>
    <row r="2982" customFormat="false" ht="14.1" hidden="false" customHeight="true" outlineLevel="0" collapsed="false"/>
    <row r="2983" customFormat="false" ht="14.1" hidden="false" customHeight="true" outlineLevel="0" collapsed="false"/>
    <row r="2984" customFormat="false" ht="14.1" hidden="false" customHeight="true" outlineLevel="0" collapsed="false"/>
    <row r="2985" customFormat="false" ht="14.1" hidden="false" customHeight="true" outlineLevel="0" collapsed="false"/>
    <row r="2986" customFormat="false" ht="14.1" hidden="false" customHeight="true" outlineLevel="0" collapsed="false"/>
    <row r="2987" customFormat="false" ht="14.1" hidden="false" customHeight="true" outlineLevel="0" collapsed="false"/>
    <row r="2988" customFormat="false" ht="14.1" hidden="false" customHeight="true" outlineLevel="0" collapsed="false"/>
    <row r="2989" customFormat="false" ht="14.1" hidden="false" customHeight="true" outlineLevel="0" collapsed="false"/>
    <row r="2990" customFormat="false" ht="14.1" hidden="false" customHeight="true" outlineLevel="0" collapsed="false"/>
    <row r="2991" customFormat="false" ht="14.1" hidden="false" customHeight="true" outlineLevel="0" collapsed="false"/>
    <row r="2992" customFormat="false" ht="14.1" hidden="false" customHeight="true" outlineLevel="0" collapsed="false"/>
    <row r="2993" customFormat="false" ht="14.1" hidden="false" customHeight="true" outlineLevel="0" collapsed="false"/>
    <row r="2994" customFormat="false" ht="14.1" hidden="false" customHeight="true" outlineLevel="0" collapsed="false"/>
    <row r="2995" customFormat="false" ht="14.1" hidden="false" customHeight="true" outlineLevel="0" collapsed="false"/>
    <row r="2996" customFormat="false" ht="14.1" hidden="false" customHeight="true" outlineLevel="0" collapsed="false"/>
    <row r="2997" customFormat="false" ht="14.1" hidden="false" customHeight="true" outlineLevel="0" collapsed="false"/>
    <row r="2998" customFormat="false" ht="14.1" hidden="false" customHeight="true" outlineLevel="0" collapsed="false"/>
    <row r="2999" customFormat="false" ht="14.1" hidden="false" customHeight="true" outlineLevel="0" collapsed="false"/>
    <row r="3000" customFormat="false" ht="14.1" hidden="false" customHeight="true" outlineLevel="0" collapsed="false"/>
    <row r="3001" customFormat="false" ht="14.1" hidden="false" customHeight="true" outlineLevel="0" collapsed="false"/>
    <row r="3002" customFormat="false" ht="14.1" hidden="false" customHeight="true" outlineLevel="0" collapsed="false"/>
    <row r="3003" customFormat="false" ht="14.1" hidden="false" customHeight="true" outlineLevel="0" collapsed="false"/>
    <row r="3004" customFormat="false" ht="14.1" hidden="false" customHeight="true" outlineLevel="0" collapsed="false"/>
    <row r="3005" customFormat="false" ht="14.1" hidden="false" customHeight="true" outlineLevel="0" collapsed="false"/>
    <row r="3006" customFormat="false" ht="14.1" hidden="false" customHeight="true" outlineLevel="0" collapsed="false"/>
    <row r="3007" customFormat="false" ht="14.1" hidden="false" customHeight="true" outlineLevel="0" collapsed="false"/>
    <row r="3008" customFormat="false" ht="14.1" hidden="false" customHeight="true" outlineLevel="0" collapsed="false"/>
    <row r="3009" customFormat="false" ht="14.1" hidden="false" customHeight="true" outlineLevel="0" collapsed="false"/>
    <row r="3010" customFormat="false" ht="14.1" hidden="false" customHeight="true" outlineLevel="0" collapsed="false"/>
    <row r="3011" customFormat="false" ht="14.1" hidden="false" customHeight="true" outlineLevel="0" collapsed="false"/>
    <row r="3012" customFormat="false" ht="14.1" hidden="false" customHeight="true" outlineLevel="0" collapsed="false"/>
    <row r="3013" customFormat="false" ht="14.1" hidden="false" customHeight="true" outlineLevel="0" collapsed="false"/>
    <row r="3014" customFormat="false" ht="14.1" hidden="false" customHeight="true" outlineLevel="0" collapsed="false"/>
    <row r="3015" customFormat="false" ht="14.1" hidden="false" customHeight="true" outlineLevel="0" collapsed="false"/>
    <row r="3016" customFormat="false" ht="14.1" hidden="false" customHeight="true" outlineLevel="0" collapsed="false"/>
    <row r="3017" customFormat="false" ht="14.1" hidden="false" customHeight="true" outlineLevel="0" collapsed="false"/>
    <row r="3018" customFormat="false" ht="14.1" hidden="false" customHeight="true" outlineLevel="0" collapsed="false"/>
    <row r="3019" customFormat="false" ht="14.1" hidden="false" customHeight="true" outlineLevel="0" collapsed="false"/>
    <row r="3020" customFormat="false" ht="14.1" hidden="false" customHeight="true" outlineLevel="0" collapsed="false"/>
    <row r="3021" customFormat="false" ht="14.1" hidden="false" customHeight="true" outlineLevel="0" collapsed="false"/>
    <row r="3022" customFormat="false" ht="14.1" hidden="false" customHeight="true" outlineLevel="0" collapsed="false"/>
    <row r="3023" customFormat="false" ht="14.1" hidden="false" customHeight="true" outlineLevel="0" collapsed="false"/>
    <row r="3024" customFormat="false" ht="14.1" hidden="false" customHeight="true" outlineLevel="0" collapsed="false"/>
    <row r="3025" customFormat="false" ht="14.1" hidden="false" customHeight="true" outlineLevel="0" collapsed="false"/>
    <row r="3026" customFormat="false" ht="14.1" hidden="false" customHeight="true" outlineLevel="0" collapsed="false"/>
    <row r="3027" customFormat="false" ht="14.1" hidden="false" customHeight="true" outlineLevel="0" collapsed="false"/>
    <row r="3028" customFormat="false" ht="14.1" hidden="false" customHeight="true" outlineLevel="0" collapsed="false"/>
    <row r="3029" customFormat="false" ht="14.1" hidden="false" customHeight="true" outlineLevel="0" collapsed="false"/>
    <row r="3030" customFormat="false" ht="14.1" hidden="false" customHeight="true" outlineLevel="0" collapsed="false"/>
    <row r="3031" customFormat="false" ht="14.1" hidden="false" customHeight="true" outlineLevel="0" collapsed="false"/>
    <row r="3032" customFormat="false" ht="14.1" hidden="false" customHeight="true" outlineLevel="0" collapsed="false"/>
    <row r="3033" customFormat="false" ht="14.1" hidden="false" customHeight="true" outlineLevel="0" collapsed="false"/>
    <row r="3034" customFormat="false" ht="14.1" hidden="false" customHeight="true" outlineLevel="0" collapsed="false"/>
    <row r="3035" customFormat="false" ht="14.1" hidden="false" customHeight="true" outlineLevel="0" collapsed="false"/>
    <row r="3036" customFormat="false" ht="14.1" hidden="false" customHeight="true" outlineLevel="0" collapsed="false"/>
    <row r="3037" customFormat="false" ht="14.1" hidden="false" customHeight="true" outlineLevel="0" collapsed="false"/>
    <row r="3038" customFormat="false" ht="14.1" hidden="false" customHeight="true" outlineLevel="0" collapsed="false"/>
    <row r="3039" customFormat="false" ht="14.1" hidden="false" customHeight="true" outlineLevel="0" collapsed="false"/>
    <row r="3040" customFormat="false" ht="14.1" hidden="false" customHeight="true" outlineLevel="0" collapsed="false"/>
    <row r="3041" customFormat="false" ht="14.1" hidden="false" customHeight="true" outlineLevel="0" collapsed="false"/>
    <row r="3042" customFormat="false" ht="14.1" hidden="false" customHeight="true" outlineLevel="0" collapsed="false"/>
    <row r="3043" customFormat="false" ht="14.1" hidden="false" customHeight="true" outlineLevel="0" collapsed="false"/>
    <row r="3044" customFormat="false" ht="14.1" hidden="false" customHeight="true" outlineLevel="0" collapsed="false"/>
    <row r="3045" customFormat="false" ht="14.1" hidden="false" customHeight="true" outlineLevel="0" collapsed="false"/>
    <row r="3046" customFormat="false" ht="14.1" hidden="false" customHeight="true" outlineLevel="0" collapsed="false"/>
    <row r="3047" customFormat="false" ht="14.1" hidden="false" customHeight="true" outlineLevel="0" collapsed="false"/>
    <row r="3048" customFormat="false" ht="14.1" hidden="false" customHeight="true" outlineLevel="0" collapsed="false"/>
    <row r="3049" customFormat="false" ht="14.1" hidden="false" customHeight="true" outlineLevel="0" collapsed="false"/>
    <row r="3050" customFormat="false" ht="14.1" hidden="false" customHeight="true" outlineLevel="0" collapsed="false"/>
    <row r="3051" customFormat="false" ht="14.1" hidden="false" customHeight="true" outlineLevel="0" collapsed="false"/>
    <row r="3052" customFormat="false" ht="14.1" hidden="false" customHeight="true" outlineLevel="0" collapsed="false"/>
    <row r="3053" customFormat="false" ht="14.1" hidden="false" customHeight="true" outlineLevel="0" collapsed="false"/>
    <row r="3054" customFormat="false" ht="14.1" hidden="false" customHeight="true" outlineLevel="0" collapsed="false"/>
    <row r="3055" customFormat="false" ht="14.1" hidden="false" customHeight="true" outlineLevel="0" collapsed="false"/>
    <row r="3056" customFormat="false" ht="14.1" hidden="false" customHeight="true" outlineLevel="0" collapsed="false"/>
    <row r="3057" customFormat="false" ht="14.1" hidden="false" customHeight="true" outlineLevel="0" collapsed="false"/>
    <row r="3058" customFormat="false" ht="14.1" hidden="false" customHeight="true" outlineLevel="0" collapsed="false"/>
    <row r="3059" customFormat="false" ht="14.1" hidden="false" customHeight="true" outlineLevel="0" collapsed="false"/>
    <row r="3060" customFormat="false" ht="14.1" hidden="false" customHeight="true" outlineLevel="0" collapsed="false"/>
    <row r="3061" customFormat="false" ht="14.1" hidden="false" customHeight="true" outlineLevel="0" collapsed="false"/>
    <row r="3062" customFormat="false" ht="14.1" hidden="false" customHeight="true" outlineLevel="0" collapsed="false"/>
    <row r="3063" customFormat="false" ht="14.1" hidden="false" customHeight="true" outlineLevel="0" collapsed="false"/>
    <row r="3064" customFormat="false" ht="14.1" hidden="false" customHeight="true" outlineLevel="0" collapsed="false"/>
    <row r="3065" customFormat="false" ht="14.1" hidden="false" customHeight="true" outlineLevel="0" collapsed="false"/>
    <row r="3066" customFormat="false" ht="14.1" hidden="false" customHeight="true" outlineLevel="0" collapsed="false"/>
    <row r="3067" customFormat="false" ht="14.1" hidden="false" customHeight="true" outlineLevel="0" collapsed="false"/>
    <row r="3068" customFormat="false" ht="14.1" hidden="false" customHeight="true" outlineLevel="0" collapsed="false"/>
    <row r="3069" customFormat="false" ht="14.1" hidden="false" customHeight="true" outlineLevel="0" collapsed="false"/>
    <row r="3070" customFormat="false" ht="14.1" hidden="false" customHeight="true" outlineLevel="0" collapsed="false"/>
    <row r="3071" customFormat="false" ht="14.1" hidden="false" customHeight="true" outlineLevel="0" collapsed="false"/>
    <row r="3072" customFormat="false" ht="14.1" hidden="false" customHeight="true" outlineLevel="0" collapsed="false"/>
    <row r="3073" customFormat="false" ht="14.1" hidden="false" customHeight="true" outlineLevel="0" collapsed="false"/>
    <row r="3074" customFormat="false" ht="14.1" hidden="false" customHeight="true" outlineLevel="0" collapsed="false"/>
    <row r="3075" customFormat="false" ht="14.1" hidden="false" customHeight="true" outlineLevel="0" collapsed="false"/>
    <row r="3076" customFormat="false" ht="14.1" hidden="false" customHeight="true" outlineLevel="0" collapsed="false"/>
    <row r="3077" customFormat="false" ht="14.1" hidden="false" customHeight="true" outlineLevel="0" collapsed="false"/>
    <row r="3078" customFormat="false" ht="14.1" hidden="false" customHeight="true" outlineLevel="0" collapsed="false"/>
    <row r="3079" customFormat="false" ht="14.1" hidden="false" customHeight="true" outlineLevel="0" collapsed="false"/>
    <row r="3080" customFormat="false" ht="14.1" hidden="false" customHeight="true" outlineLevel="0" collapsed="false"/>
    <row r="3081" customFormat="false" ht="14.1" hidden="false" customHeight="true" outlineLevel="0" collapsed="false"/>
    <row r="3082" customFormat="false" ht="14.1" hidden="false" customHeight="true" outlineLevel="0" collapsed="false"/>
    <row r="3083" customFormat="false" ht="14.1" hidden="false" customHeight="true" outlineLevel="0" collapsed="false"/>
    <row r="3084" customFormat="false" ht="14.1" hidden="false" customHeight="true" outlineLevel="0" collapsed="false"/>
    <row r="3085" customFormat="false" ht="14.1" hidden="false" customHeight="true" outlineLevel="0" collapsed="false"/>
    <row r="3086" customFormat="false" ht="14.1" hidden="false" customHeight="true" outlineLevel="0" collapsed="false"/>
    <row r="3087" customFormat="false" ht="14.1" hidden="false" customHeight="true" outlineLevel="0" collapsed="false"/>
    <row r="3088" customFormat="false" ht="14.1" hidden="false" customHeight="true" outlineLevel="0" collapsed="false"/>
    <row r="3089" customFormat="false" ht="14.1" hidden="false" customHeight="true" outlineLevel="0" collapsed="false"/>
    <row r="3090" customFormat="false" ht="14.1" hidden="false" customHeight="true" outlineLevel="0" collapsed="false"/>
    <row r="3091" customFormat="false" ht="14.1" hidden="false" customHeight="true" outlineLevel="0" collapsed="false"/>
    <row r="3092" customFormat="false" ht="14.1" hidden="false" customHeight="true" outlineLevel="0" collapsed="false"/>
    <row r="3093" customFormat="false" ht="14.1" hidden="false" customHeight="true" outlineLevel="0" collapsed="false"/>
    <row r="3094" customFormat="false" ht="14.1" hidden="false" customHeight="true" outlineLevel="0" collapsed="false"/>
    <row r="3095" customFormat="false" ht="14.1" hidden="false" customHeight="true" outlineLevel="0" collapsed="false"/>
    <row r="3096" customFormat="false" ht="14.1" hidden="false" customHeight="true" outlineLevel="0" collapsed="false"/>
    <row r="3097" customFormat="false" ht="14.1" hidden="false" customHeight="true" outlineLevel="0" collapsed="false"/>
    <row r="3098" customFormat="false" ht="14.1" hidden="false" customHeight="true" outlineLevel="0" collapsed="false"/>
    <row r="3099" customFormat="false" ht="14.1" hidden="false" customHeight="true" outlineLevel="0" collapsed="false"/>
    <row r="3100" customFormat="false" ht="14.1" hidden="false" customHeight="true" outlineLevel="0" collapsed="false"/>
    <row r="3101" customFormat="false" ht="14.1" hidden="false" customHeight="true" outlineLevel="0" collapsed="false"/>
    <row r="3102" customFormat="false" ht="14.1" hidden="false" customHeight="true" outlineLevel="0" collapsed="false"/>
    <row r="3103" customFormat="false" ht="14.1" hidden="false" customHeight="true" outlineLevel="0" collapsed="false"/>
    <row r="3104" customFormat="false" ht="14.1" hidden="false" customHeight="true" outlineLevel="0" collapsed="false"/>
    <row r="3105" customFormat="false" ht="14.1" hidden="false" customHeight="true" outlineLevel="0" collapsed="false"/>
    <row r="3106" customFormat="false" ht="14.1" hidden="false" customHeight="true" outlineLevel="0" collapsed="false"/>
    <row r="3107" customFormat="false" ht="14.1" hidden="false" customHeight="true" outlineLevel="0" collapsed="false"/>
    <row r="3108" customFormat="false" ht="14.1" hidden="false" customHeight="true" outlineLevel="0" collapsed="false"/>
    <row r="3109" customFormat="false" ht="14.1" hidden="false" customHeight="true" outlineLevel="0" collapsed="false"/>
    <row r="3110" customFormat="false" ht="14.1" hidden="false" customHeight="true" outlineLevel="0" collapsed="false"/>
    <row r="3111" customFormat="false" ht="14.1" hidden="false" customHeight="true" outlineLevel="0" collapsed="false"/>
    <row r="3112" customFormat="false" ht="14.1" hidden="false" customHeight="true" outlineLevel="0" collapsed="false"/>
    <row r="3113" customFormat="false" ht="14.1" hidden="false" customHeight="true" outlineLevel="0" collapsed="false"/>
    <row r="3114" customFormat="false" ht="14.1" hidden="false" customHeight="true" outlineLevel="0" collapsed="false"/>
    <row r="3115" customFormat="false" ht="14.1" hidden="false" customHeight="true" outlineLevel="0" collapsed="false"/>
    <row r="3116" customFormat="false" ht="14.1" hidden="false" customHeight="true" outlineLevel="0" collapsed="false"/>
    <row r="3117" customFormat="false" ht="14.1" hidden="false" customHeight="true" outlineLevel="0" collapsed="false"/>
    <row r="3118" customFormat="false" ht="14.1" hidden="false" customHeight="true" outlineLevel="0" collapsed="false"/>
    <row r="3119" customFormat="false" ht="14.1" hidden="false" customHeight="true" outlineLevel="0" collapsed="false"/>
    <row r="3120" customFormat="false" ht="14.1" hidden="false" customHeight="true" outlineLevel="0" collapsed="false"/>
    <row r="3121" customFormat="false" ht="14.1" hidden="false" customHeight="true" outlineLevel="0" collapsed="false"/>
    <row r="3122" customFormat="false" ht="14.1" hidden="false" customHeight="true" outlineLevel="0" collapsed="false"/>
    <row r="3123" customFormat="false" ht="14.1" hidden="false" customHeight="true" outlineLevel="0" collapsed="false"/>
    <row r="3124" customFormat="false" ht="14.1" hidden="false" customHeight="true" outlineLevel="0" collapsed="false"/>
    <row r="3125" customFormat="false" ht="14.1" hidden="false" customHeight="true" outlineLevel="0" collapsed="false"/>
    <row r="3126" customFormat="false" ht="14.1" hidden="false" customHeight="true" outlineLevel="0" collapsed="false"/>
    <row r="3127" customFormat="false" ht="14.1" hidden="false" customHeight="true" outlineLevel="0" collapsed="false"/>
    <row r="3128" customFormat="false" ht="14.1" hidden="false" customHeight="true" outlineLevel="0" collapsed="false"/>
    <row r="3129" customFormat="false" ht="14.1" hidden="false" customHeight="true" outlineLevel="0" collapsed="false"/>
    <row r="3130" customFormat="false" ht="14.1" hidden="false" customHeight="true" outlineLevel="0" collapsed="false"/>
    <row r="3131" customFormat="false" ht="14.1" hidden="false" customHeight="true" outlineLevel="0" collapsed="false"/>
    <row r="3132" customFormat="false" ht="14.1" hidden="false" customHeight="true" outlineLevel="0" collapsed="false"/>
    <row r="3133" customFormat="false" ht="14.1" hidden="false" customHeight="true" outlineLevel="0" collapsed="false"/>
    <row r="3134" customFormat="false" ht="14.1" hidden="false" customHeight="true" outlineLevel="0" collapsed="false"/>
    <row r="3135" customFormat="false" ht="14.1" hidden="false" customHeight="true" outlineLevel="0" collapsed="false"/>
    <row r="3136" customFormat="false" ht="14.1" hidden="false" customHeight="true" outlineLevel="0" collapsed="false"/>
    <row r="3137" customFormat="false" ht="14.1" hidden="false" customHeight="true" outlineLevel="0" collapsed="false"/>
    <row r="3138" customFormat="false" ht="14.1" hidden="false" customHeight="true" outlineLevel="0" collapsed="false"/>
    <row r="3139" customFormat="false" ht="14.1" hidden="false" customHeight="true" outlineLevel="0" collapsed="false"/>
    <row r="3140" customFormat="false" ht="14.1" hidden="false" customHeight="true" outlineLevel="0" collapsed="false"/>
    <row r="3141" customFormat="false" ht="14.1" hidden="false" customHeight="true" outlineLevel="0" collapsed="false"/>
    <row r="3142" customFormat="false" ht="14.1" hidden="false" customHeight="true" outlineLevel="0" collapsed="false"/>
    <row r="3143" customFormat="false" ht="14.1" hidden="false" customHeight="true" outlineLevel="0" collapsed="false"/>
    <row r="3144" customFormat="false" ht="14.1" hidden="false" customHeight="true" outlineLevel="0" collapsed="false"/>
    <row r="3145" customFormat="false" ht="14.1" hidden="false" customHeight="true" outlineLevel="0" collapsed="false"/>
    <row r="3146" customFormat="false" ht="14.1" hidden="false" customHeight="true" outlineLevel="0" collapsed="false"/>
    <row r="3147" customFormat="false" ht="14.1" hidden="false" customHeight="true" outlineLevel="0" collapsed="false"/>
    <row r="3148" customFormat="false" ht="14.1" hidden="false" customHeight="true" outlineLevel="0" collapsed="false"/>
    <row r="3149" customFormat="false" ht="14.1" hidden="false" customHeight="true" outlineLevel="0" collapsed="false"/>
    <row r="3150" customFormat="false" ht="14.1" hidden="false" customHeight="true" outlineLevel="0" collapsed="false"/>
    <row r="3151" customFormat="false" ht="14.1" hidden="false" customHeight="true" outlineLevel="0" collapsed="false"/>
    <row r="3152" customFormat="false" ht="14.1" hidden="false" customHeight="true" outlineLevel="0" collapsed="false"/>
    <row r="3153" customFormat="false" ht="14.1" hidden="false" customHeight="true" outlineLevel="0" collapsed="false"/>
    <row r="3154" customFormat="false" ht="14.1" hidden="false" customHeight="true" outlineLevel="0" collapsed="false"/>
    <row r="3155" customFormat="false" ht="14.1" hidden="false" customHeight="true" outlineLevel="0" collapsed="false"/>
    <row r="3156" customFormat="false" ht="14.1" hidden="false" customHeight="true" outlineLevel="0" collapsed="false"/>
    <row r="3157" customFormat="false" ht="14.1" hidden="false" customHeight="true" outlineLevel="0" collapsed="false"/>
    <row r="3158" customFormat="false" ht="14.1" hidden="false" customHeight="true" outlineLevel="0" collapsed="false"/>
    <row r="3159" customFormat="false" ht="14.1" hidden="false" customHeight="true" outlineLevel="0" collapsed="false"/>
    <row r="3160" customFormat="false" ht="14.1" hidden="false" customHeight="true" outlineLevel="0" collapsed="false"/>
    <row r="3161" customFormat="false" ht="14.1" hidden="false" customHeight="true" outlineLevel="0" collapsed="false"/>
    <row r="3162" customFormat="false" ht="14.1" hidden="false" customHeight="true" outlineLevel="0" collapsed="false"/>
    <row r="3163" customFormat="false" ht="14.1" hidden="false" customHeight="true" outlineLevel="0" collapsed="false"/>
    <row r="3164" customFormat="false" ht="14.1" hidden="false" customHeight="true" outlineLevel="0" collapsed="false"/>
    <row r="3165" customFormat="false" ht="14.1" hidden="false" customHeight="true" outlineLevel="0" collapsed="false"/>
    <row r="3166" customFormat="false" ht="14.1" hidden="false" customHeight="true" outlineLevel="0" collapsed="false"/>
    <row r="3167" customFormat="false" ht="14.1" hidden="false" customHeight="true" outlineLevel="0" collapsed="false"/>
    <row r="3168" customFormat="false" ht="14.1" hidden="false" customHeight="true" outlineLevel="0" collapsed="false"/>
    <row r="3169" customFormat="false" ht="14.1" hidden="false" customHeight="true" outlineLevel="0" collapsed="false"/>
    <row r="3170" customFormat="false" ht="14.1" hidden="false" customHeight="true" outlineLevel="0" collapsed="false"/>
    <row r="3171" customFormat="false" ht="14.1" hidden="false" customHeight="true" outlineLevel="0" collapsed="false"/>
    <row r="3172" customFormat="false" ht="14.1" hidden="false" customHeight="true" outlineLevel="0" collapsed="false"/>
    <row r="3173" customFormat="false" ht="14.1" hidden="false" customHeight="true" outlineLevel="0" collapsed="false"/>
    <row r="3174" customFormat="false" ht="14.1" hidden="false" customHeight="true" outlineLevel="0" collapsed="false"/>
    <row r="3175" customFormat="false" ht="14.1" hidden="false" customHeight="true" outlineLevel="0" collapsed="false"/>
    <row r="3176" customFormat="false" ht="14.1" hidden="false" customHeight="true" outlineLevel="0" collapsed="false"/>
    <row r="3177" customFormat="false" ht="14.1" hidden="false" customHeight="true" outlineLevel="0" collapsed="false"/>
    <row r="3178" customFormat="false" ht="14.1" hidden="false" customHeight="true" outlineLevel="0" collapsed="false"/>
    <row r="3179" customFormat="false" ht="14.1" hidden="false" customHeight="true" outlineLevel="0" collapsed="false"/>
    <row r="3180" customFormat="false" ht="14.1" hidden="false" customHeight="true" outlineLevel="0" collapsed="false"/>
    <row r="3181" customFormat="false" ht="14.1" hidden="false" customHeight="true" outlineLevel="0" collapsed="false"/>
    <row r="3182" customFormat="false" ht="14.1" hidden="false" customHeight="true" outlineLevel="0" collapsed="false"/>
    <row r="3183" customFormat="false" ht="14.1" hidden="false" customHeight="true" outlineLevel="0" collapsed="false"/>
    <row r="3184" customFormat="false" ht="14.1" hidden="false" customHeight="true" outlineLevel="0" collapsed="false"/>
    <row r="3185" customFormat="false" ht="14.1" hidden="false" customHeight="true" outlineLevel="0" collapsed="false"/>
    <row r="3186" customFormat="false" ht="14.1" hidden="false" customHeight="true" outlineLevel="0" collapsed="false"/>
    <row r="3187" customFormat="false" ht="14.1" hidden="false" customHeight="true" outlineLevel="0" collapsed="false"/>
    <row r="3188" customFormat="false" ht="14.1" hidden="false" customHeight="true" outlineLevel="0" collapsed="false"/>
    <row r="3189" customFormat="false" ht="14.1" hidden="false" customHeight="true" outlineLevel="0" collapsed="false"/>
    <row r="3190" customFormat="false" ht="14.1" hidden="false" customHeight="true" outlineLevel="0" collapsed="false"/>
    <row r="3191" customFormat="false" ht="14.1" hidden="false" customHeight="true" outlineLevel="0" collapsed="false"/>
    <row r="3192" customFormat="false" ht="14.1" hidden="false" customHeight="true" outlineLevel="0" collapsed="false"/>
    <row r="3193" customFormat="false" ht="14.1" hidden="false" customHeight="true" outlineLevel="0" collapsed="false"/>
    <row r="3194" customFormat="false" ht="14.1" hidden="false" customHeight="true" outlineLevel="0" collapsed="false"/>
    <row r="3195" customFormat="false" ht="14.1" hidden="false" customHeight="true" outlineLevel="0" collapsed="false"/>
    <row r="3196" customFormat="false" ht="14.1" hidden="false" customHeight="true" outlineLevel="0" collapsed="false"/>
    <row r="3197" customFormat="false" ht="14.1" hidden="false" customHeight="true" outlineLevel="0" collapsed="false"/>
    <row r="3198" customFormat="false" ht="14.1" hidden="false" customHeight="true" outlineLevel="0" collapsed="false"/>
    <row r="3199" customFormat="false" ht="14.1" hidden="false" customHeight="true" outlineLevel="0" collapsed="false"/>
    <row r="3200" customFormat="false" ht="14.1" hidden="false" customHeight="true" outlineLevel="0" collapsed="false"/>
    <row r="3201" customFormat="false" ht="14.1" hidden="false" customHeight="true" outlineLevel="0" collapsed="false"/>
    <row r="3202" customFormat="false" ht="14.1" hidden="false" customHeight="true" outlineLevel="0" collapsed="false"/>
    <row r="3203" customFormat="false" ht="14.1" hidden="false" customHeight="true" outlineLevel="0" collapsed="false"/>
    <row r="3204" customFormat="false" ht="14.1" hidden="false" customHeight="true" outlineLevel="0" collapsed="false"/>
    <row r="3205" customFormat="false" ht="14.1" hidden="false" customHeight="true" outlineLevel="0" collapsed="false"/>
    <row r="3206" customFormat="false" ht="14.1" hidden="false" customHeight="true" outlineLevel="0" collapsed="false"/>
    <row r="3207" customFormat="false" ht="14.1" hidden="false" customHeight="true" outlineLevel="0" collapsed="false"/>
    <row r="3208" customFormat="false" ht="14.1" hidden="false" customHeight="true" outlineLevel="0" collapsed="false"/>
    <row r="3209" customFormat="false" ht="14.1" hidden="false" customHeight="true" outlineLevel="0" collapsed="false"/>
    <row r="3210" customFormat="false" ht="14.1" hidden="false" customHeight="true" outlineLevel="0" collapsed="false"/>
    <row r="3211" customFormat="false" ht="14.1" hidden="false" customHeight="true" outlineLevel="0" collapsed="false"/>
    <row r="3212" customFormat="false" ht="14.1" hidden="false" customHeight="true" outlineLevel="0" collapsed="false"/>
    <row r="3213" customFormat="false" ht="14.1" hidden="false" customHeight="true" outlineLevel="0" collapsed="false"/>
    <row r="3214" customFormat="false" ht="14.1" hidden="false" customHeight="true" outlineLevel="0" collapsed="false"/>
    <row r="3215" customFormat="false" ht="14.1" hidden="false" customHeight="true" outlineLevel="0" collapsed="false"/>
    <row r="3216" customFormat="false" ht="14.1" hidden="false" customHeight="true" outlineLevel="0" collapsed="false"/>
    <row r="3217" customFormat="false" ht="14.1" hidden="false" customHeight="true" outlineLevel="0" collapsed="false"/>
    <row r="3218" customFormat="false" ht="14.1" hidden="false" customHeight="true" outlineLevel="0" collapsed="false"/>
    <row r="3219" customFormat="false" ht="14.1" hidden="false" customHeight="true" outlineLevel="0" collapsed="false"/>
    <row r="3220" customFormat="false" ht="14.1" hidden="false" customHeight="true" outlineLevel="0" collapsed="false"/>
    <row r="3221" customFormat="false" ht="14.1" hidden="false" customHeight="true" outlineLevel="0" collapsed="false"/>
    <row r="3222" customFormat="false" ht="14.1" hidden="false" customHeight="true" outlineLevel="0" collapsed="false"/>
    <row r="3223" customFormat="false" ht="14.1" hidden="false" customHeight="true" outlineLevel="0" collapsed="false"/>
    <row r="3224" customFormat="false" ht="14.1" hidden="false" customHeight="true" outlineLevel="0" collapsed="false"/>
    <row r="3225" customFormat="false" ht="14.1" hidden="false" customHeight="true" outlineLevel="0" collapsed="false"/>
    <row r="3226" customFormat="false" ht="14.1" hidden="false" customHeight="true" outlineLevel="0" collapsed="false"/>
    <row r="3227" customFormat="false" ht="14.1" hidden="false" customHeight="true" outlineLevel="0" collapsed="false"/>
    <row r="3228" customFormat="false" ht="14.1" hidden="false" customHeight="true" outlineLevel="0" collapsed="false"/>
    <row r="3229" customFormat="false" ht="14.1" hidden="false" customHeight="true" outlineLevel="0" collapsed="false"/>
    <row r="3230" customFormat="false" ht="14.1" hidden="false" customHeight="true" outlineLevel="0" collapsed="false"/>
    <row r="3231" customFormat="false" ht="14.1" hidden="false" customHeight="true" outlineLevel="0" collapsed="false"/>
    <row r="3232" customFormat="false" ht="14.1" hidden="false" customHeight="true" outlineLevel="0" collapsed="false"/>
    <row r="3233" customFormat="false" ht="14.1" hidden="false" customHeight="true" outlineLevel="0" collapsed="false"/>
    <row r="3234" customFormat="false" ht="14.1" hidden="false" customHeight="true" outlineLevel="0" collapsed="false"/>
    <row r="3235" customFormat="false" ht="14.1" hidden="false" customHeight="true" outlineLevel="0" collapsed="false"/>
    <row r="3236" customFormat="false" ht="14.1" hidden="false" customHeight="true" outlineLevel="0" collapsed="false"/>
    <row r="3237" customFormat="false" ht="14.1" hidden="false" customHeight="true" outlineLevel="0" collapsed="false"/>
    <row r="3238" customFormat="false" ht="14.1" hidden="false" customHeight="true" outlineLevel="0" collapsed="false"/>
    <row r="3239" customFormat="false" ht="14.1" hidden="false" customHeight="true" outlineLevel="0" collapsed="false"/>
    <row r="3240" customFormat="false" ht="14.1" hidden="false" customHeight="true" outlineLevel="0" collapsed="false"/>
    <row r="3241" customFormat="false" ht="14.1" hidden="false" customHeight="true" outlineLevel="0" collapsed="false"/>
    <row r="3242" customFormat="false" ht="14.1" hidden="false" customHeight="true" outlineLevel="0" collapsed="false"/>
    <row r="3243" customFormat="false" ht="14.1" hidden="false" customHeight="true" outlineLevel="0" collapsed="false"/>
    <row r="3244" customFormat="false" ht="14.1" hidden="false" customHeight="true" outlineLevel="0" collapsed="false"/>
    <row r="3245" customFormat="false" ht="14.1" hidden="false" customHeight="true" outlineLevel="0" collapsed="false"/>
    <row r="3246" customFormat="false" ht="14.1" hidden="false" customHeight="true" outlineLevel="0" collapsed="false"/>
    <row r="3247" customFormat="false" ht="14.1" hidden="false" customHeight="true" outlineLevel="0" collapsed="false"/>
    <row r="3248" customFormat="false" ht="14.1" hidden="false" customHeight="true" outlineLevel="0" collapsed="false"/>
    <row r="3249" customFormat="false" ht="14.1" hidden="false" customHeight="true" outlineLevel="0" collapsed="false"/>
    <row r="3250" customFormat="false" ht="14.1" hidden="false" customHeight="true" outlineLevel="0" collapsed="false"/>
    <row r="3251" customFormat="false" ht="14.1" hidden="false" customHeight="true" outlineLevel="0" collapsed="false"/>
    <row r="3252" customFormat="false" ht="14.1" hidden="false" customHeight="true" outlineLevel="0" collapsed="false"/>
    <row r="3253" customFormat="false" ht="14.1" hidden="false" customHeight="true" outlineLevel="0" collapsed="false"/>
    <row r="3254" customFormat="false" ht="14.1" hidden="false" customHeight="true" outlineLevel="0" collapsed="false"/>
    <row r="3255" customFormat="false" ht="14.1" hidden="false" customHeight="true" outlineLevel="0" collapsed="false"/>
    <row r="3256" customFormat="false" ht="14.1" hidden="false" customHeight="true" outlineLevel="0" collapsed="false"/>
    <row r="3257" customFormat="false" ht="14.1" hidden="false" customHeight="true" outlineLevel="0" collapsed="false"/>
    <row r="3258" customFormat="false" ht="14.1" hidden="false" customHeight="true" outlineLevel="0" collapsed="false"/>
    <row r="3259" customFormat="false" ht="14.1" hidden="false" customHeight="true" outlineLevel="0" collapsed="false"/>
    <row r="3260" customFormat="false" ht="14.1" hidden="false" customHeight="true" outlineLevel="0" collapsed="false"/>
    <row r="3261" customFormat="false" ht="14.1" hidden="false" customHeight="true" outlineLevel="0" collapsed="false"/>
    <row r="3262" customFormat="false" ht="14.1" hidden="false" customHeight="true" outlineLevel="0" collapsed="false"/>
    <row r="3263" customFormat="false" ht="14.1" hidden="false" customHeight="true" outlineLevel="0" collapsed="false"/>
    <row r="3264" customFormat="false" ht="14.1" hidden="false" customHeight="true" outlineLevel="0" collapsed="false"/>
    <row r="3265" customFormat="false" ht="14.1" hidden="false" customHeight="true" outlineLevel="0" collapsed="false"/>
    <row r="3266" customFormat="false" ht="14.1" hidden="false" customHeight="true" outlineLevel="0" collapsed="false"/>
    <row r="3267" customFormat="false" ht="14.1" hidden="false" customHeight="true" outlineLevel="0" collapsed="false"/>
    <row r="3268" customFormat="false" ht="14.1" hidden="false" customHeight="true" outlineLevel="0" collapsed="false"/>
    <row r="3269" customFormat="false" ht="14.1" hidden="false" customHeight="true" outlineLevel="0" collapsed="false"/>
    <row r="3270" customFormat="false" ht="14.1" hidden="false" customHeight="true" outlineLevel="0" collapsed="false"/>
    <row r="3271" customFormat="false" ht="14.1" hidden="false" customHeight="true" outlineLevel="0" collapsed="false"/>
    <row r="3272" customFormat="false" ht="14.1" hidden="false" customHeight="true" outlineLevel="0" collapsed="false"/>
    <row r="3273" customFormat="false" ht="14.1" hidden="false" customHeight="true" outlineLevel="0" collapsed="false"/>
    <row r="3274" customFormat="false" ht="14.1" hidden="false" customHeight="true" outlineLevel="0" collapsed="false"/>
    <row r="3275" customFormat="false" ht="14.1" hidden="false" customHeight="true" outlineLevel="0" collapsed="false"/>
    <row r="3276" customFormat="false" ht="14.1" hidden="false" customHeight="true" outlineLevel="0" collapsed="false"/>
    <row r="3277" customFormat="false" ht="14.1" hidden="false" customHeight="true" outlineLevel="0" collapsed="false"/>
    <row r="3278" customFormat="false" ht="14.1" hidden="false" customHeight="true" outlineLevel="0" collapsed="false"/>
    <row r="3279" customFormat="false" ht="14.1" hidden="false" customHeight="true" outlineLevel="0" collapsed="false"/>
    <row r="3280" customFormat="false" ht="14.1" hidden="false" customHeight="true" outlineLevel="0" collapsed="false"/>
    <row r="3281" customFormat="false" ht="14.1" hidden="false" customHeight="true" outlineLevel="0" collapsed="false"/>
    <row r="3282" customFormat="false" ht="14.1" hidden="false" customHeight="true" outlineLevel="0" collapsed="false"/>
    <row r="3283" customFormat="false" ht="14.1" hidden="false" customHeight="true" outlineLevel="0" collapsed="false"/>
    <row r="3284" customFormat="false" ht="14.1" hidden="false" customHeight="true" outlineLevel="0" collapsed="false"/>
    <row r="3285" customFormat="false" ht="14.1" hidden="false" customHeight="true" outlineLevel="0" collapsed="false"/>
    <row r="3286" customFormat="false" ht="14.1" hidden="false" customHeight="true" outlineLevel="0" collapsed="false"/>
    <row r="3287" customFormat="false" ht="14.1" hidden="false" customHeight="true" outlineLevel="0" collapsed="false"/>
    <row r="3288" customFormat="false" ht="14.1" hidden="false" customHeight="true" outlineLevel="0" collapsed="false"/>
    <row r="3289" customFormat="false" ht="14.1" hidden="false" customHeight="true" outlineLevel="0" collapsed="false"/>
    <row r="3290" customFormat="false" ht="14.1" hidden="false" customHeight="true" outlineLevel="0" collapsed="false"/>
    <row r="3291" customFormat="false" ht="14.1" hidden="false" customHeight="true" outlineLevel="0" collapsed="false"/>
    <row r="3292" customFormat="false" ht="14.1" hidden="false" customHeight="true" outlineLevel="0" collapsed="false"/>
    <row r="3293" customFormat="false" ht="14.1" hidden="false" customHeight="true" outlineLevel="0" collapsed="false"/>
    <row r="3294" customFormat="false" ht="14.1" hidden="false" customHeight="true" outlineLevel="0" collapsed="false"/>
    <row r="3295" customFormat="false" ht="14.1" hidden="false" customHeight="true" outlineLevel="0" collapsed="false"/>
    <row r="3296" customFormat="false" ht="14.1" hidden="false" customHeight="true" outlineLevel="0" collapsed="false"/>
    <row r="3297" customFormat="false" ht="14.1" hidden="false" customHeight="true" outlineLevel="0" collapsed="false"/>
    <row r="3298" customFormat="false" ht="14.1" hidden="false" customHeight="true" outlineLevel="0" collapsed="false"/>
    <row r="3299" customFormat="false" ht="14.1" hidden="false" customHeight="true" outlineLevel="0" collapsed="false"/>
    <row r="3300" customFormat="false" ht="14.1" hidden="false" customHeight="true" outlineLevel="0" collapsed="false"/>
    <row r="3301" customFormat="false" ht="14.1" hidden="false" customHeight="true" outlineLevel="0" collapsed="false"/>
    <row r="3302" customFormat="false" ht="14.1" hidden="false" customHeight="true" outlineLevel="0" collapsed="false"/>
    <row r="3303" customFormat="false" ht="14.1" hidden="false" customHeight="true" outlineLevel="0" collapsed="false"/>
    <row r="3304" customFormat="false" ht="14.1" hidden="false" customHeight="true" outlineLevel="0" collapsed="false"/>
    <row r="3305" customFormat="false" ht="14.1" hidden="false" customHeight="true" outlineLevel="0" collapsed="false"/>
    <row r="3306" customFormat="false" ht="14.1" hidden="false" customHeight="true" outlineLevel="0" collapsed="false"/>
    <row r="3307" customFormat="false" ht="14.1" hidden="false" customHeight="true" outlineLevel="0" collapsed="false"/>
    <row r="3308" customFormat="false" ht="14.1" hidden="false" customHeight="true" outlineLevel="0" collapsed="false"/>
    <row r="3309" customFormat="false" ht="14.1" hidden="false" customHeight="true" outlineLevel="0" collapsed="false"/>
    <row r="3310" customFormat="false" ht="14.1" hidden="false" customHeight="true" outlineLevel="0" collapsed="false"/>
    <row r="3311" customFormat="false" ht="14.1" hidden="false" customHeight="true" outlineLevel="0" collapsed="false"/>
    <row r="3312" customFormat="false" ht="14.1" hidden="false" customHeight="true" outlineLevel="0" collapsed="false"/>
    <row r="3313" customFormat="false" ht="14.1" hidden="false" customHeight="true" outlineLevel="0" collapsed="false"/>
    <row r="3314" customFormat="false" ht="14.1" hidden="false" customHeight="true" outlineLevel="0" collapsed="false"/>
    <row r="3315" customFormat="false" ht="14.1" hidden="false" customHeight="true" outlineLevel="0" collapsed="false"/>
    <row r="3316" customFormat="false" ht="14.1" hidden="false" customHeight="true" outlineLevel="0" collapsed="false"/>
    <row r="3317" customFormat="false" ht="14.1" hidden="false" customHeight="true" outlineLevel="0" collapsed="false"/>
    <row r="3318" customFormat="false" ht="14.1" hidden="false" customHeight="true" outlineLevel="0" collapsed="false"/>
    <row r="3319" customFormat="false" ht="14.1" hidden="false" customHeight="true" outlineLevel="0" collapsed="false"/>
    <row r="3320" customFormat="false" ht="14.1" hidden="false" customHeight="true" outlineLevel="0" collapsed="false"/>
    <row r="3321" customFormat="false" ht="14.1" hidden="false" customHeight="true" outlineLevel="0" collapsed="false"/>
    <row r="3322" customFormat="false" ht="14.1" hidden="false" customHeight="true" outlineLevel="0" collapsed="false"/>
    <row r="3323" customFormat="false" ht="14.1" hidden="false" customHeight="true" outlineLevel="0" collapsed="false"/>
    <row r="3324" customFormat="false" ht="14.1" hidden="false" customHeight="true" outlineLevel="0" collapsed="false"/>
    <row r="3325" customFormat="false" ht="14.1" hidden="false" customHeight="true" outlineLevel="0" collapsed="false"/>
    <row r="3326" customFormat="false" ht="14.1" hidden="false" customHeight="true" outlineLevel="0" collapsed="false"/>
    <row r="3327" customFormat="false" ht="14.1" hidden="false" customHeight="true" outlineLevel="0" collapsed="false"/>
    <row r="3328" customFormat="false" ht="14.1" hidden="false" customHeight="true" outlineLevel="0" collapsed="false"/>
    <row r="3329" customFormat="false" ht="14.1" hidden="false" customHeight="true" outlineLevel="0" collapsed="false"/>
    <row r="3330" customFormat="false" ht="14.1" hidden="false" customHeight="true" outlineLevel="0" collapsed="false"/>
    <row r="3331" customFormat="false" ht="14.1" hidden="false" customHeight="true" outlineLevel="0" collapsed="false"/>
    <row r="3332" customFormat="false" ht="14.1" hidden="false" customHeight="true" outlineLevel="0" collapsed="false"/>
    <row r="3333" customFormat="false" ht="14.1" hidden="false" customHeight="true" outlineLevel="0" collapsed="false"/>
    <row r="3334" customFormat="false" ht="14.1" hidden="false" customHeight="true" outlineLevel="0" collapsed="false"/>
    <row r="3335" customFormat="false" ht="14.1" hidden="false" customHeight="true" outlineLevel="0" collapsed="false"/>
    <row r="3336" customFormat="false" ht="14.1" hidden="false" customHeight="true" outlineLevel="0" collapsed="false"/>
    <row r="3337" customFormat="false" ht="14.1" hidden="false" customHeight="true" outlineLevel="0" collapsed="false"/>
    <row r="3338" customFormat="false" ht="14.1" hidden="false" customHeight="true" outlineLevel="0" collapsed="false"/>
    <row r="3339" customFormat="false" ht="14.1" hidden="false" customHeight="true" outlineLevel="0" collapsed="false"/>
    <row r="3340" customFormat="false" ht="14.1" hidden="false" customHeight="true" outlineLevel="0" collapsed="false"/>
    <row r="3341" customFormat="false" ht="14.1" hidden="false" customHeight="true" outlineLevel="0" collapsed="false"/>
    <row r="3342" customFormat="false" ht="14.1" hidden="false" customHeight="true" outlineLevel="0" collapsed="false"/>
    <row r="3343" customFormat="false" ht="14.1" hidden="false" customHeight="true" outlineLevel="0" collapsed="false"/>
    <row r="3344" customFormat="false" ht="14.1" hidden="false" customHeight="true" outlineLevel="0" collapsed="false"/>
    <row r="3345" customFormat="false" ht="14.1" hidden="false" customHeight="true" outlineLevel="0" collapsed="false"/>
    <row r="3346" customFormat="false" ht="14.1" hidden="false" customHeight="true" outlineLevel="0" collapsed="false"/>
    <row r="3347" customFormat="false" ht="14.1" hidden="false" customHeight="true" outlineLevel="0" collapsed="false"/>
    <row r="3348" customFormat="false" ht="14.1" hidden="false" customHeight="true" outlineLevel="0" collapsed="false"/>
    <row r="3349" customFormat="false" ht="14.1" hidden="false" customHeight="true" outlineLevel="0" collapsed="false"/>
    <row r="3350" customFormat="false" ht="14.1" hidden="false" customHeight="true" outlineLevel="0" collapsed="false"/>
    <row r="3351" customFormat="false" ht="14.1" hidden="false" customHeight="true" outlineLevel="0" collapsed="false"/>
    <row r="3352" customFormat="false" ht="14.1" hidden="false" customHeight="true" outlineLevel="0" collapsed="false"/>
    <row r="3353" customFormat="false" ht="14.1" hidden="false" customHeight="true" outlineLevel="0" collapsed="false"/>
    <row r="3354" customFormat="false" ht="14.1" hidden="false" customHeight="true" outlineLevel="0" collapsed="false"/>
    <row r="3355" customFormat="false" ht="14.1" hidden="false" customHeight="true" outlineLevel="0" collapsed="false"/>
    <row r="3356" customFormat="false" ht="14.1" hidden="false" customHeight="true" outlineLevel="0" collapsed="false"/>
    <row r="3357" customFormat="false" ht="14.1" hidden="false" customHeight="true" outlineLevel="0" collapsed="false"/>
    <row r="3358" customFormat="false" ht="14.1" hidden="false" customHeight="true" outlineLevel="0" collapsed="false"/>
    <row r="3359" customFormat="false" ht="14.1" hidden="false" customHeight="true" outlineLevel="0" collapsed="false"/>
    <row r="3360" customFormat="false" ht="14.1" hidden="false" customHeight="true" outlineLevel="0" collapsed="false"/>
    <row r="3361" customFormat="false" ht="14.1" hidden="false" customHeight="true" outlineLevel="0" collapsed="false"/>
    <row r="3362" customFormat="false" ht="14.1" hidden="false" customHeight="true" outlineLevel="0" collapsed="false"/>
    <row r="3363" customFormat="false" ht="14.1" hidden="false" customHeight="true" outlineLevel="0" collapsed="false"/>
    <row r="3364" customFormat="false" ht="14.1" hidden="false" customHeight="true" outlineLevel="0" collapsed="false"/>
    <row r="3365" customFormat="false" ht="14.1" hidden="false" customHeight="true" outlineLevel="0" collapsed="false"/>
    <row r="3366" customFormat="false" ht="14.1" hidden="false" customHeight="true" outlineLevel="0" collapsed="false"/>
    <row r="3367" customFormat="false" ht="14.1" hidden="false" customHeight="true" outlineLevel="0" collapsed="false"/>
    <row r="3368" customFormat="false" ht="14.1" hidden="false" customHeight="true" outlineLevel="0" collapsed="false"/>
    <row r="3369" customFormat="false" ht="14.1" hidden="false" customHeight="true" outlineLevel="0" collapsed="false"/>
    <row r="3370" customFormat="false" ht="14.1" hidden="false" customHeight="true" outlineLevel="0" collapsed="false"/>
    <row r="3371" customFormat="false" ht="14.1" hidden="false" customHeight="true" outlineLevel="0" collapsed="false"/>
    <row r="3372" customFormat="false" ht="14.1" hidden="false" customHeight="true" outlineLevel="0" collapsed="false"/>
    <row r="3373" customFormat="false" ht="14.1" hidden="false" customHeight="true" outlineLevel="0" collapsed="false"/>
    <row r="3374" customFormat="false" ht="14.1" hidden="false" customHeight="true" outlineLevel="0" collapsed="false"/>
    <row r="3375" customFormat="false" ht="14.1" hidden="false" customHeight="true" outlineLevel="0" collapsed="false"/>
    <row r="3376" customFormat="false" ht="14.1" hidden="false" customHeight="true" outlineLevel="0" collapsed="false"/>
    <row r="3377" customFormat="false" ht="14.1" hidden="false" customHeight="true" outlineLevel="0" collapsed="false"/>
    <row r="3378" customFormat="false" ht="14.1" hidden="false" customHeight="true" outlineLevel="0" collapsed="false"/>
    <row r="3379" customFormat="false" ht="14.1" hidden="false" customHeight="true" outlineLevel="0" collapsed="false"/>
    <row r="3380" customFormat="false" ht="14.1" hidden="false" customHeight="true" outlineLevel="0" collapsed="false"/>
    <row r="3381" customFormat="false" ht="14.1" hidden="false" customHeight="true" outlineLevel="0" collapsed="false"/>
    <row r="3382" customFormat="false" ht="14.1" hidden="false" customHeight="true" outlineLevel="0" collapsed="false"/>
    <row r="3383" customFormat="false" ht="14.1" hidden="false" customHeight="true" outlineLevel="0" collapsed="false"/>
    <row r="3384" customFormat="false" ht="14.1" hidden="false" customHeight="true" outlineLevel="0" collapsed="false"/>
    <row r="3385" customFormat="false" ht="14.1" hidden="false" customHeight="true" outlineLevel="0" collapsed="false"/>
    <row r="3386" customFormat="false" ht="14.1" hidden="false" customHeight="true" outlineLevel="0" collapsed="false"/>
    <row r="3387" customFormat="false" ht="14.1" hidden="false" customHeight="true" outlineLevel="0" collapsed="false"/>
    <row r="3388" customFormat="false" ht="14.1" hidden="false" customHeight="true" outlineLevel="0" collapsed="false"/>
    <row r="3389" customFormat="false" ht="14.1" hidden="false" customHeight="true" outlineLevel="0" collapsed="false"/>
    <row r="3390" customFormat="false" ht="14.1" hidden="false" customHeight="true" outlineLevel="0" collapsed="false"/>
    <row r="3391" customFormat="false" ht="14.1" hidden="false" customHeight="true" outlineLevel="0" collapsed="false"/>
    <row r="3392" customFormat="false" ht="14.1" hidden="false" customHeight="true" outlineLevel="0" collapsed="false"/>
    <row r="3393" customFormat="false" ht="14.1" hidden="false" customHeight="true" outlineLevel="0" collapsed="false"/>
    <row r="3394" customFormat="false" ht="14.1" hidden="false" customHeight="true" outlineLevel="0" collapsed="false"/>
    <row r="3395" customFormat="false" ht="14.1" hidden="false" customHeight="true" outlineLevel="0" collapsed="false"/>
    <row r="3396" customFormat="false" ht="14.1" hidden="false" customHeight="true" outlineLevel="0" collapsed="false"/>
    <row r="3397" customFormat="false" ht="14.1" hidden="false" customHeight="true" outlineLevel="0" collapsed="false"/>
    <row r="3398" customFormat="false" ht="14.1" hidden="false" customHeight="true" outlineLevel="0" collapsed="false"/>
    <row r="3399" customFormat="false" ht="14.1" hidden="false" customHeight="true" outlineLevel="0" collapsed="false"/>
    <row r="3400" customFormat="false" ht="14.1" hidden="false" customHeight="true" outlineLevel="0" collapsed="false"/>
    <row r="3401" customFormat="false" ht="14.1" hidden="false" customHeight="true" outlineLevel="0" collapsed="false"/>
    <row r="3402" customFormat="false" ht="14.1" hidden="false" customHeight="true" outlineLevel="0" collapsed="false"/>
    <row r="3403" customFormat="false" ht="14.1" hidden="false" customHeight="true" outlineLevel="0" collapsed="false"/>
    <row r="3404" customFormat="false" ht="14.1" hidden="false" customHeight="true" outlineLevel="0" collapsed="false"/>
    <row r="3405" customFormat="false" ht="14.1" hidden="false" customHeight="true" outlineLevel="0" collapsed="false"/>
    <row r="3406" customFormat="false" ht="14.1" hidden="false" customHeight="true" outlineLevel="0" collapsed="false"/>
    <row r="3407" customFormat="false" ht="14.1" hidden="false" customHeight="true" outlineLevel="0" collapsed="false"/>
    <row r="3408" customFormat="false" ht="14.1" hidden="false" customHeight="true" outlineLevel="0" collapsed="false"/>
    <row r="3409" customFormat="false" ht="14.1" hidden="false" customHeight="true" outlineLevel="0" collapsed="false"/>
    <row r="3410" customFormat="false" ht="14.1" hidden="false" customHeight="true" outlineLevel="0" collapsed="false"/>
    <row r="3411" customFormat="false" ht="14.1" hidden="false" customHeight="true" outlineLevel="0" collapsed="false"/>
    <row r="3412" customFormat="false" ht="14.1" hidden="false" customHeight="true" outlineLevel="0" collapsed="false"/>
    <row r="3413" customFormat="false" ht="14.1" hidden="false" customHeight="true" outlineLevel="0" collapsed="false"/>
    <row r="3414" customFormat="false" ht="14.1" hidden="false" customHeight="true" outlineLevel="0" collapsed="false"/>
    <row r="3415" customFormat="false" ht="14.1" hidden="false" customHeight="true" outlineLevel="0" collapsed="false"/>
    <row r="3416" customFormat="false" ht="14.1" hidden="false" customHeight="true" outlineLevel="0" collapsed="false"/>
    <row r="3417" customFormat="false" ht="14.1" hidden="false" customHeight="true" outlineLevel="0" collapsed="false"/>
    <row r="3418" customFormat="false" ht="14.1" hidden="false" customHeight="true" outlineLevel="0" collapsed="false"/>
    <row r="3419" customFormat="false" ht="14.1" hidden="false" customHeight="true" outlineLevel="0" collapsed="false"/>
    <row r="3420" customFormat="false" ht="14.1" hidden="false" customHeight="true" outlineLevel="0" collapsed="false"/>
    <row r="3421" customFormat="false" ht="14.1" hidden="false" customHeight="true" outlineLevel="0" collapsed="false"/>
    <row r="3422" customFormat="false" ht="14.1" hidden="false" customHeight="true" outlineLevel="0" collapsed="false"/>
    <row r="3423" customFormat="false" ht="14.1" hidden="false" customHeight="true" outlineLevel="0" collapsed="false"/>
    <row r="3424" customFormat="false" ht="14.1" hidden="false" customHeight="true" outlineLevel="0" collapsed="false"/>
    <row r="3425" customFormat="false" ht="14.1" hidden="false" customHeight="true" outlineLevel="0" collapsed="false"/>
    <row r="3426" customFormat="false" ht="14.1" hidden="false" customHeight="true" outlineLevel="0" collapsed="false"/>
    <row r="3427" customFormat="false" ht="14.1" hidden="false" customHeight="true" outlineLevel="0" collapsed="false"/>
    <row r="3428" customFormat="false" ht="14.1" hidden="false" customHeight="true" outlineLevel="0" collapsed="false"/>
    <row r="3429" customFormat="false" ht="14.1" hidden="false" customHeight="true" outlineLevel="0" collapsed="false"/>
    <row r="3430" customFormat="false" ht="14.1" hidden="false" customHeight="true" outlineLevel="0" collapsed="false"/>
    <row r="3431" customFormat="false" ht="14.1" hidden="false" customHeight="true" outlineLevel="0" collapsed="false"/>
    <row r="3432" customFormat="false" ht="14.1" hidden="false" customHeight="true" outlineLevel="0" collapsed="false"/>
    <row r="3433" customFormat="false" ht="14.1" hidden="false" customHeight="true" outlineLevel="0" collapsed="false"/>
    <row r="3434" customFormat="false" ht="14.1" hidden="false" customHeight="true" outlineLevel="0" collapsed="false"/>
    <row r="3435" customFormat="false" ht="14.1" hidden="false" customHeight="true" outlineLevel="0" collapsed="false"/>
    <row r="3436" customFormat="false" ht="14.1" hidden="false" customHeight="true" outlineLevel="0" collapsed="false"/>
    <row r="3437" customFormat="false" ht="14.1" hidden="false" customHeight="true" outlineLevel="0" collapsed="false"/>
    <row r="3438" customFormat="false" ht="14.1" hidden="false" customHeight="true" outlineLevel="0" collapsed="false"/>
    <row r="3439" customFormat="false" ht="14.1" hidden="false" customHeight="true" outlineLevel="0" collapsed="false"/>
    <row r="3440" customFormat="false" ht="14.1" hidden="false" customHeight="true" outlineLevel="0" collapsed="false"/>
    <row r="3441" customFormat="false" ht="14.1" hidden="false" customHeight="true" outlineLevel="0" collapsed="false"/>
    <row r="3442" customFormat="false" ht="14.1" hidden="false" customHeight="true" outlineLevel="0" collapsed="false"/>
    <row r="3443" customFormat="false" ht="14.1" hidden="false" customHeight="true" outlineLevel="0" collapsed="false"/>
    <row r="3444" customFormat="false" ht="14.1" hidden="false" customHeight="true" outlineLevel="0" collapsed="false"/>
    <row r="3445" customFormat="false" ht="14.1" hidden="false" customHeight="true" outlineLevel="0" collapsed="false"/>
    <row r="3446" customFormat="false" ht="14.1" hidden="false" customHeight="true" outlineLevel="0" collapsed="false"/>
    <row r="3447" customFormat="false" ht="14.1" hidden="false" customHeight="true" outlineLevel="0" collapsed="false"/>
    <row r="3448" customFormat="false" ht="14.1" hidden="false" customHeight="true" outlineLevel="0" collapsed="false"/>
    <row r="3449" customFormat="false" ht="14.1" hidden="false" customHeight="true" outlineLevel="0" collapsed="false"/>
    <row r="3450" customFormat="false" ht="14.1" hidden="false" customHeight="true" outlineLevel="0" collapsed="false"/>
    <row r="3451" customFormat="false" ht="14.1" hidden="false" customHeight="true" outlineLevel="0" collapsed="false"/>
    <row r="3452" customFormat="false" ht="14.1" hidden="false" customHeight="true" outlineLevel="0" collapsed="false"/>
    <row r="3453" customFormat="false" ht="14.1" hidden="false" customHeight="true" outlineLevel="0" collapsed="false"/>
    <row r="3454" customFormat="false" ht="14.1" hidden="false" customHeight="true" outlineLevel="0" collapsed="false"/>
    <row r="3455" customFormat="false" ht="14.1" hidden="false" customHeight="true" outlineLevel="0" collapsed="false"/>
    <row r="3456" customFormat="false" ht="14.1" hidden="false" customHeight="true" outlineLevel="0" collapsed="false"/>
    <row r="3457" customFormat="false" ht="14.1" hidden="false" customHeight="true" outlineLevel="0" collapsed="false"/>
    <row r="3458" customFormat="false" ht="14.1" hidden="false" customHeight="true" outlineLevel="0" collapsed="false"/>
    <row r="3459" customFormat="false" ht="14.1" hidden="false" customHeight="true" outlineLevel="0" collapsed="false"/>
    <row r="3460" customFormat="false" ht="14.1" hidden="false" customHeight="true" outlineLevel="0" collapsed="false"/>
    <row r="3461" customFormat="false" ht="14.1" hidden="false" customHeight="true" outlineLevel="0" collapsed="false"/>
    <row r="3462" customFormat="false" ht="14.1" hidden="false" customHeight="true" outlineLevel="0" collapsed="false"/>
    <row r="3463" customFormat="false" ht="14.1" hidden="false" customHeight="true" outlineLevel="0" collapsed="false"/>
    <row r="3464" customFormat="false" ht="14.1" hidden="false" customHeight="true" outlineLevel="0" collapsed="false"/>
    <row r="3465" customFormat="false" ht="14.1" hidden="false" customHeight="true" outlineLevel="0" collapsed="false"/>
    <row r="3466" customFormat="false" ht="14.1" hidden="false" customHeight="true" outlineLevel="0" collapsed="false"/>
    <row r="3467" customFormat="false" ht="14.1" hidden="false" customHeight="true" outlineLevel="0" collapsed="false"/>
    <row r="3468" customFormat="false" ht="14.1" hidden="false" customHeight="true" outlineLevel="0" collapsed="false"/>
    <row r="3469" customFormat="false" ht="14.1" hidden="false" customHeight="true" outlineLevel="0" collapsed="false"/>
    <row r="3470" customFormat="false" ht="14.1" hidden="false" customHeight="true" outlineLevel="0" collapsed="false"/>
    <row r="3471" customFormat="false" ht="14.1" hidden="false" customHeight="true" outlineLevel="0" collapsed="false"/>
    <row r="3472" customFormat="false" ht="14.1" hidden="false" customHeight="true" outlineLevel="0" collapsed="false"/>
    <row r="3473" customFormat="false" ht="14.1" hidden="false" customHeight="true" outlineLevel="0" collapsed="false"/>
    <row r="3474" customFormat="false" ht="14.1" hidden="false" customHeight="true" outlineLevel="0" collapsed="false"/>
    <row r="3475" customFormat="false" ht="14.1" hidden="false" customHeight="true" outlineLevel="0" collapsed="false"/>
    <row r="3476" customFormat="false" ht="14.1" hidden="false" customHeight="true" outlineLevel="0" collapsed="false"/>
    <row r="3477" customFormat="false" ht="14.1" hidden="false" customHeight="true" outlineLevel="0" collapsed="false"/>
    <row r="3478" customFormat="false" ht="14.1" hidden="false" customHeight="true" outlineLevel="0" collapsed="false"/>
    <row r="3479" customFormat="false" ht="14.1" hidden="false" customHeight="true" outlineLevel="0" collapsed="false"/>
    <row r="3480" customFormat="false" ht="14.1" hidden="false" customHeight="true" outlineLevel="0" collapsed="false"/>
    <row r="3481" customFormat="false" ht="14.1" hidden="false" customHeight="true" outlineLevel="0" collapsed="false"/>
    <row r="3482" customFormat="false" ht="14.1" hidden="false" customHeight="true" outlineLevel="0" collapsed="false"/>
    <row r="3483" customFormat="false" ht="14.1" hidden="false" customHeight="true" outlineLevel="0" collapsed="false"/>
    <row r="3484" customFormat="false" ht="14.1" hidden="false" customHeight="true" outlineLevel="0" collapsed="false"/>
    <row r="3485" customFormat="false" ht="14.1" hidden="false" customHeight="true" outlineLevel="0" collapsed="false"/>
    <row r="3486" customFormat="false" ht="14.1" hidden="false" customHeight="true" outlineLevel="0" collapsed="false"/>
    <row r="3487" customFormat="false" ht="14.1" hidden="false" customHeight="true" outlineLevel="0" collapsed="false"/>
    <row r="3488" customFormat="false" ht="14.1" hidden="false" customHeight="true" outlineLevel="0" collapsed="false"/>
    <row r="3489" customFormat="false" ht="14.1" hidden="false" customHeight="true" outlineLevel="0" collapsed="false"/>
    <row r="3490" customFormat="false" ht="14.1" hidden="false" customHeight="true" outlineLevel="0" collapsed="false"/>
    <row r="3491" customFormat="false" ht="14.1" hidden="false" customHeight="true" outlineLevel="0" collapsed="false"/>
    <row r="3492" customFormat="false" ht="14.1" hidden="false" customHeight="true" outlineLevel="0" collapsed="false"/>
    <row r="3493" customFormat="false" ht="14.1" hidden="false" customHeight="true" outlineLevel="0" collapsed="false"/>
    <row r="3494" customFormat="false" ht="14.1" hidden="false" customHeight="true" outlineLevel="0" collapsed="false"/>
    <row r="3495" customFormat="false" ht="14.1" hidden="false" customHeight="true" outlineLevel="0" collapsed="false"/>
    <row r="3496" customFormat="false" ht="14.1" hidden="false" customHeight="true" outlineLevel="0" collapsed="false"/>
    <row r="3497" customFormat="false" ht="14.1" hidden="false" customHeight="true" outlineLevel="0" collapsed="false"/>
    <row r="3498" customFormat="false" ht="14.1" hidden="false" customHeight="true" outlineLevel="0" collapsed="false"/>
    <row r="3499" customFormat="false" ht="14.1" hidden="false" customHeight="true" outlineLevel="0" collapsed="false"/>
    <row r="3500" customFormat="false" ht="14.1" hidden="false" customHeight="true" outlineLevel="0" collapsed="false"/>
    <row r="3501" customFormat="false" ht="14.1" hidden="false" customHeight="true" outlineLevel="0" collapsed="false"/>
    <row r="3502" customFormat="false" ht="14.1" hidden="false" customHeight="true" outlineLevel="0" collapsed="false"/>
    <row r="3503" customFormat="false" ht="14.1" hidden="false" customHeight="true" outlineLevel="0" collapsed="false"/>
    <row r="3504" customFormat="false" ht="14.1" hidden="false" customHeight="true" outlineLevel="0" collapsed="false"/>
    <row r="3505" customFormat="false" ht="14.1" hidden="false" customHeight="true" outlineLevel="0" collapsed="false"/>
    <row r="3506" customFormat="false" ht="14.1" hidden="false" customHeight="true" outlineLevel="0" collapsed="false"/>
    <row r="3507" customFormat="false" ht="14.1" hidden="false" customHeight="true" outlineLevel="0" collapsed="false"/>
    <row r="3508" customFormat="false" ht="14.1" hidden="false" customHeight="true" outlineLevel="0" collapsed="false"/>
    <row r="3509" customFormat="false" ht="14.1" hidden="false" customHeight="true" outlineLevel="0" collapsed="false"/>
    <row r="3510" customFormat="false" ht="14.1" hidden="false" customHeight="true" outlineLevel="0" collapsed="false"/>
    <row r="3511" customFormat="false" ht="14.1" hidden="false" customHeight="true" outlineLevel="0" collapsed="false"/>
    <row r="3512" customFormat="false" ht="14.1" hidden="false" customHeight="true" outlineLevel="0" collapsed="false"/>
    <row r="3513" customFormat="false" ht="14.1" hidden="false" customHeight="true" outlineLevel="0" collapsed="false"/>
    <row r="3514" customFormat="false" ht="14.1" hidden="false" customHeight="true" outlineLevel="0" collapsed="false"/>
    <row r="3515" customFormat="false" ht="14.1" hidden="false" customHeight="true" outlineLevel="0" collapsed="false"/>
    <row r="3516" customFormat="false" ht="14.1" hidden="false" customHeight="true" outlineLevel="0" collapsed="false"/>
    <row r="3517" customFormat="false" ht="14.1" hidden="false" customHeight="true" outlineLevel="0" collapsed="false"/>
    <row r="3518" customFormat="false" ht="14.1" hidden="false" customHeight="true" outlineLevel="0" collapsed="false"/>
    <row r="3519" customFormat="false" ht="14.1" hidden="false" customHeight="true" outlineLevel="0" collapsed="false"/>
    <row r="3520" customFormat="false" ht="14.1" hidden="false" customHeight="true" outlineLevel="0" collapsed="false"/>
    <row r="3521" customFormat="false" ht="14.1" hidden="false" customHeight="true" outlineLevel="0" collapsed="false"/>
    <row r="3522" customFormat="false" ht="14.1" hidden="false" customHeight="true" outlineLevel="0" collapsed="false"/>
    <row r="3523" customFormat="false" ht="14.1" hidden="false" customHeight="true" outlineLevel="0" collapsed="false"/>
    <row r="3524" customFormat="false" ht="14.1" hidden="false" customHeight="true" outlineLevel="0" collapsed="false"/>
    <row r="3525" customFormat="false" ht="14.1" hidden="false" customHeight="true" outlineLevel="0" collapsed="false"/>
    <row r="3526" customFormat="false" ht="14.1" hidden="false" customHeight="true" outlineLevel="0" collapsed="false"/>
    <row r="3527" customFormat="false" ht="14.1" hidden="false" customHeight="true" outlineLevel="0" collapsed="false"/>
    <row r="3528" customFormat="false" ht="14.1" hidden="false" customHeight="true" outlineLevel="0" collapsed="false"/>
    <row r="3529" customFormat="false" ht="14.1" hidden="false" customHeight="true" outlineLevel="0" collapsed="false"/>
    <row r="3530" customFormat="false" ht="14.1" hidden="false" customHeight="true" outlineLevel="0" collapsed="false"/>
    <row r="3531" customFormat="false" ht="14.1" hidden="false" customHeight="true" outlineLevel="0" collapsed="false"/>
    <row r="3532" customFormat="false" ht="14.1" hidden="false" customHeight="true" outlineLevel="0" collapsed="false"/>
    <row r="3533" customFormat="false" ht="14.1" hidden="false" customHeight="true" outlineLevel="0" collapsed="false"/>
    <row r="3534" customFormat="false" ht="14.1" hidden="false" customHeight="true" outlineLevel="0" collapsed="false"/>
    <row r="3535" customFormat="false" ht="14.1" hidden="false" customHeight="true" outlineLevel="0" collapsed="false"/>
    <row r="3536" customFormat="false" ht="14.1" hidden="false" customHeight="true" outlineLevel="0" collapsed="false"/>
    <row r="3537" customFormat="false" ht="14.1" hidden="false" customHeight="true" outlineLevel="0" collapsed="false"/>
    <row r="3538" customFormat="false" ht="14.1" hidden="false" customHeight="true" outlineLevel="0" collapsed="false"/>
    <row r="3539" customFormat="false" ht="14.1" hidden="false" customHeight="true" outlineLevel="0" collapsed="false"/>
    <row r="3540" customFormat="false" ht="14.1" hidden="false" customHeight="true" outlineLevel="0" collapsed="false"/>
    <row r="3541" customFormat="false" ht="14.1" hidden="false" customHeight="true" outlineLevel="0" collapsed="false"/>
    <row r="3542" customFormat="false" ht="14.1" hidden="false" customHeight="true" outlineLevel="0" collapsed="false"/>
    <row r="3543" customFormat="false" ht="14.1" hidden="false" customHeight="true" outlineLevel="0" collapsed="false"/>
    <row r="3544" customFormat="false" ht="14.1" hidden="false" customHeight="true" outlineLevel="0" collapsed="false"/>
    <row r="3545" customFormat="false" ht="14.1" hidden="false" customHeight="true" outlineLevel="0" collapsed="false"/>
    <row r="3546" customFormat="false" ht="14.1" hidden="false" customHeight="true" outlineLevel="0" collapsed="false"/>
    <row r="3547" customFormat="false" ht="14.1" hidden="false" customHeight="true" outlineLevel="0" collapsed="false"/>
    <row r="3548" customFormat="false" ht="14.1" hidden="false" customHeight="true" outlineLevel="0" collapsed="false"/>
    <row r="3549" customFormat="false" ht="14.1" hidden="false" customHeight="true" outlineLevel="0" collapsed="false"/>
    <row r="3550" customFormat="false" ht="14.1" hidden="false" customHeight="true" outlineLevel="0" collapsed="false"/>
    <row r="3551" customFormat="false" ht="14.1" hidden="false" customHeight="true" outlineLevel="0" collapsed="false"/>
    <row r="3552" customFormat="false" ht="14.1" hidden="false" customHeight="true" outlineLevel="0" collapsed="false"/>
    <row r="3553" customFormat="false" ht="14.1" hidden="false" customHeight="true" outlineLevel="0" collapsed="false"/>
    <row r="3554" customFormat="false" ht="14.1" hidden="false" customHeight="true" outlineLevel="0" collapsed="false"/>
    <row r="3555" customFormat="false" ht="14.1" hidden="false" customHeight="true" outlineLevel="0" collapsed="false"/>
    <row r="3556" customFormat="false" ht="14.1" hidden="false" customHeight="true" outlineLevel="0" collapsed="false"/>
    <row r="3557" customFormat="false" ht="14.1" hidden="false" customHeight="true" outlineLevel="0" collapsed="false"/>
    <row r="3558" customFormat="false" ht="14.1" hidden="false" customHeight="true" outlineLevel="0" collapsed="false"/>
    <row r="3559" customFormat="false" ht="14.1" hidden="false" customHeight="true" outlineLevel="0" collapsed="false"/>
    <row r="3560" customFormat="false" ht="14.1" hidden="false" customHeight="true" outlineLevel="0" collapsed="false"/>
    <row r="3561" customFormat="false" ht="14.1" hidden="false" customHeight="true" outlineLevel="0" collapsed="false"/>
    <row r="3562" customFormat="false" ht="14.1" hidden="false" customHeight="true" outlineLevel="0" collapsed="false"/>
    <row r="3563" customFormat="false" ht="14.1" hidden="false" customHeight="true" outlineLevel="0" collapsed="false"/>
    <row r="3564" customFormat="false" ht="14.1" hidden="false" customHeight="true" outlineLevel="0" collapsed="false"/>
    <row r="3565" customFormat="false" ht="14.1" hidden="false" customHeight="true" outlineLevel="0" collapsed="false"/>
    <row r="3566" customFormat="false" ht="14.1" hidden="false" customHeight="true" outlineLevel="0" collapsed="false"/>
    <row r="3567" customFormat="false" ht="14.1" hidden="false" customHeight="true" outlineLevel="0" collapsed="false"/>
    <row r="3568" customFormat="false" ht="14.1" hidden="false" customHeight="true" outlineLevel="0" collapsed="false"/>
    <row r="3569" customFormat="false" ht="14.1" hidden="false" customHeight="true" outlineLevel="0" collapsed="false"/>
    <row r="3570" customFormat="false" ht="14.1" hidden="false" customHeight="true" outlineLevel="0" collapsed="false"/>
    <row r="3571" customFormat="false" ht="14.1" hidden="false" customHeight="true" outlineLevel="0" collapsed="false"/>
    <row r="3572" customFormat="false" ht="14.1" hidden="false" customHeight="true" outlineLevel="0" collapsed="false"/>
    <row r="3573" customFormat="false" ht="14.1" hidden="false" customHeight="true" outlineLevel="0" collapsed="false"/>
    <row r="3574" customFormat="false" ht="14.1" hidden="false" customHeight="true" outlineLevel="0" collapsed="false"/>
    <row r="3575" customFormat="false" ht="14.1" hidden="false" customHeight="true" outlineLevel="0" collapsed="false"/>
    <row r="3576" customFormat="false" ht="14.1" hidden="false" customHeight="true" outlineLevel="0" collapsed="false"/>
    <row r="3577" customFormat="false" ht="14.1" hidden="false" customHeight="true" outlineLevel="0" collapsed="false"/>
    <row r="3578" customFormat="false" ht="14.1" hidden="false" customHeight="true" outlineLevel="0" collapsed="false"/>
    <row r="3579" customFormat="false" ht="14.1" hidden="false" customHeight="true" outlineLevel="0" collapsed="false"/>
    <row r="3580" customFormat="false" ht="14.1" hidden="false" customHeight="true" outlineLevel="0" collapsed="false"/>
    <row r="3581" customFormat="false" ht="14.1" hidden="false" customHeight="true" outlineLevel="0" collapsed="false"/>
    <row r="3582" customFormat="false" ht="14.1" hidden="false" customHeight="true" outlineLevel="0" collapsed="false"/>
    <row r="3583" customFormat="false" ht="14.1" hidden="false" customHeight="true" outlineLevel="0" collapsed="false"/>
    <row r="3584" customFormat="false" ht="14.1" hidden="false" customHeight="true" outlineLevel="0" collapsed="false"/>
    <row r="3585" customFormat="false" ht="14.1" hidden="false" customHeight="true" outlineLevel="0" collapsed="false"/>
    <row r="3586" customFormat="false" ht="14.1" hidden="false" customHeight="true" outlineLevel="0" collapsed="false"/>
    <row r="3587" customFormat="false" ht="14.1" hidden="false" customHeight="true" outlineLevel="0" collapsed="false"/>
    <row r="3588" customFormat="false" ht="14.1" hidden="false" customHeight="true" outlineLevel="0" collapsed="false"/>
    <row r="3589" customFormat="false" ht="14.1" hidden="false" customHeight="true" outlineLevel="0" collapsed="false"/>
    <row r="3590" customFormat="false" ht="14.1" hidden="false" customHeight="true" outlineLevel="0" collapsed="false"/>
    <row r="3591" customFormat="false" ht="14.1" hidden="false" customHeight="true" outlineLevel="0" collapsed="false"/>
    <row r="3592" customFormat="false" ht="14.1" hidden="false" customHeight="true" outlineLevel="0" collapsed="false"/>
    <row r="3593" customFormat="false" ht="14.1" hidden="false" customHeight="true" outlineLevel="0" collapsed="false"/>
    <row r="3594" customFormat="false" ht="14.1" hidden="false" customHeight="true" outlineLevel="0" collapsed="false"/>
    <row r="3595" customFormat="false" ht="14.1" hidden="false" customHeight="true" outlineLevel="0" collapsed="false"/>
    <row r="3596" customFormat="false" ht="14.1" hidden="false" customHeight="true" outlineLevel="0" collapsed="false"/>
    <row r="3597" customFormat="false" ht="14.1" hidden="false" customHeight="true" outlineLevel="0" collapsed="false"/>
    <row r="3598" customFormat="false" ht="14.1" hidden="false" customHeight="true" outlineLevel="0" collapsed="false"/>
    <row r="3599" customFormat="false" ht="14.1" hidden="false" customHeight="true" outlineLevel="0" collapsed="false"/>
    <row r="3600" customFormat="false" ht="14.1" hidden="false" customHeight="true" outlineLevel="0" collapsed="false"/>
    <row r="3601" customFormat="false" ht="14.1" hidden="false" customHeight="true" outlineLevel="0" collapsed="false"/>
    <row r="3602" customFormat="false" ht="14.1" hidden="false" customHeight="true" outlineLevel="0" collapsed="false"/>
    <row r="3603" customFormat="false" ht="14.1" hidden="false" customHeight="true" outlineLevel="0" collapsed="false"/>
    <row r="3604" customFormat="false" ht="14.1" hidden="false" customHeight="true" outlineLevel="0" collapsed="false"/>
    <row r="3605" customFormat="false" ht="14.1" hidden="false" customHeight="true" outlineLevel="0" collapsed="false"/>
    <row r="3606" customFormat="false" ht="14.1" hidden="false" customHeight="true" outlineLevel="0" collapsed="false"/>
    <row r="3607" customFormat="false" ht="14.1" hidden="false" customHeight="true" outlineLevel="0" collapsed="false"/>
    <row r="3608" customFormat="false" ht="14.1" hidden="false" customHeight="true" outlineLevel="0" collapsed="false"/>
    <row r="3609" customFormat="false" ht="14.1" hidden="false" customHeight="true" outlineLevel="0" collapsed="false"/>
    <row r="3610" customFormat="false" ht="14.1" hidden="false" customHeight="true" outlineLevel="0" collapsed="false"/>
    <row r="3611" customFormat="false" ht="14.1" hidden="false" customHeight="true" outlineLevel="0" collapsed="false"/>
    <row r="3612" customFormat="false" ht="14.1" hidden="false" customHeight="true" outlineLevel="0" collapsed="false"/>
    <row r="3613" customFormat="false" ht="14.1" hidden="false" customHeight="true" outlineLevel="0" collapsed="false"/>
    <row r="3614" customFormat="false" ht="14.1" hidden="false" customHeight="true" outlineLevel="0" collapsed="false"/>
    <row r="3615" customFormat="false" ht="14.1" hidden="false" customHeight="true" outlineLevel="0" collapsed="false"/>
    <row r="3616" customFormat="false" ht="14.1" hidden="false" customHeight="true" outlineLevel="0" collapsed="false"/>
    <row r="3617" customFormat="false" ht="14.1" hidden="false" customHeight="true" outlineLevel="0" collapsed="false"/>
    <row r="3618" customFormat="false" ht="14.1" hidden="false" customHeight="true" outlineLevel="0" collapsed="false"/>
    <row r="3619" customFormat="false" ht="14.1" hidden="false" customHeight="true" outlineLevel="0" collapsed="false"/>
    <row r="3620" customFormat="false" ht="14.1" hidden="false" customHeight="true" outlineLevel="0" collapsed="false"/>
    <row r="3621" customFormat="false" ht="14.1" hidden="false" customHeight="true" outlineLevel="0" collapsed="false"/>
    <row r="3622" customFormat="false" ht="14.1" hidden="false" customHeight="true" outlineLevel="0" collapsed="false"/>
    <row r="3623" customFormat="false" ht="14.1" hidden="false" customHeight="true" outlineLevel="0" collapsed="false"/>
    <row r="3624" customFormat="false" ht="14.1" hidden="false" customHeight="true" outlineLevel="0" collapsed="false"/>
    <row r="3625" customFormat="false" ht="14.1" hidden="false" customHeight="true" outlineLevel="0" collapsed="false"/>
    <row r="3626" customFormat="false" ht="14.1" hidden="false" customHeight="true" outlineLevel="0" collapsed="false"/>
    <row r="3627" customFormat="false" ht="14.1" hidden="false" customHeight="true" outlineLevel="0" collapsed="false"/>
    <row r="3628" customFormat="false" ht="14.1" hidden="false" customHeight="true" outlineLevel="0" collapsed="false"/>
    <row r="3629" customFormat="false" ht="14.1" hidden="false" customHeight="true" outlineLevel="0" collapsed="false"/>
    <row r="3630" customFormat="false" ht="14.1" hidden="false" customHeight="true" outlineLevel="0" collapsed="false"/>
    <row r="3631" customFormat="false" ht="14.1" hidden="false" customHeight="true" outlineLevel="0" collapsed="false"/>
    <row r="3632" customFormat="false" ht="14.1" hidden="false" customHeight="true" outlineLevel="0" collapsed="false"/>
    <row r="3633" customFormat="false" ht="14.1" hidden="false" customHeight="true" outlineLevel="0" collapsed="false"/>
    <row r="3634" customFormat="false" ht="14.1" hidden="false" customHeight="true" outlineLevel="0" collapsed="false"/>
    <row r="3635" customFormat="false" ht="14.1" hidden="false" customHeight="true" outlineLevel="0" collapsed="false"/>
    <row r="3636" customFormat="false" ht="14.1" hidden="false" customHeight="true" outlineLevel="0" collapsed="false"/>
    <row r="3637" customFormat="false" ht="14.1" hidden="false" customHeight="true" outlineLevel="0" collapsed="false"/>
    <row r="3638" customFormat="false" ht="14.1" hidden="false" customHeight="true" outlineLevel="0" collapsed="false"/>
    <row r="3639" customFormat="false" ht="14.1" hidden="false" customHeight="true" outlineLevel="0" collapsed="false"/>
    <row r="3640" customFormat="false" ht="14.1" hidden="false" customHeight="true" outlineLevel="0" collapsed="false"/>
    <row r="3641" customFormat="false" ht="14.1" hidden="false" customHeight="true" outlineLevel="0" collapsed="false"/>
    <row r="3642" customFormat="false" ht="14.1" hidden="false" customHeight="true" outlineLevel="0" collapsed="false"/>
    <row r="3643" customFormat="false" ht="14.1" hidden="false" customHeight="true" outlineLevel="0" collapsed="false"/>
    <row r="3644" customFormat="false" ht="14.1" hidden="false" customHeight="true" outlineLevel="0" collapsed="false"/>
    <row r="3645" customFormat="false" ht="14.1" hidden="false" customHeight="true" outlineLevel="0" collapsed="false"/>
    <row r="3646" customFormat="false" ht="14.1" hidden="false" customHeight="true" outlineLevel="0" collapsed="false"/>
    <row r="3647" customFormat="false" ht="14.1" hidden="false" customHeight="true" outlineLevel="0" collapsed="false"/>
    <row r="3648" customFormat="false" ht="14.1" hidden="false" customHeight="true" outlineLevel="0" collapsed="false"/>
    <row r="3649" customFormat="false" ht="14.1" hidden="false" customHeight="true" outlineLevel="0" collapsed="false"/>
    <row r="3650" customFormat="false" ht="14.1" hidden="false" customHeight="true" outlineLevel="0" collapsed="false"/>
    <row r="3651" customFormat="false" ht="14.1" hidden="false" customHeight="true" outlineLevel="0" collapsed="false"/>
    <row r="3652" customFormat="false" ht="14.1" hidden="false" customHeight="true" outlineLevel="0" collapsed="false"/>
    <row r="3653" customFormat="false" ht="14.1" hidden="false" customHeight="true" outlineLevel="0" collapsed="false"/>
    <row r="3654" customFormat="false" ht="14.1" hidden="false" customHeight="true" outlineLevel="0" collapsed="false"/>
    <row r="3655" customFormat="false" ht="14.1" hidden="false" customHeight="true" outlineLevel="0" collapsed="false"/>
    <row r="3656" customFormat="false" ht="14.1" hidden="false" customHeight="true" outlineLevel="0" collapsed="false"/>
    <row r="3657" customFormat="false" ht="14.1" hidden="false" customHeight="true" outlineLevel="0" collapsed="false"/>
    <row r="3658" customFormat="false" ht="14.1" hidden="false" customHeight="true" outlineLevel="0" collapsed="false"/>
    <row r="3659" customFormat="false" ht="14.1" hidden="false" customHeight="true" outlineLevel="0" collapsed="false"/>
    <row r="3660" customFormat="false" ht="14.1" hidden="false" customHeight="true" outlineLevel="0" collapsed="false"/>
    <row r="3661" customFormat="false" ht="14.1" hidden="false" customHeight="true" outlineLevel="0" collapsed="false"/>
    <row r="3662" customFormat="false" ht="14.1" hidden="false" customHeight="true" outlineLevel="0" collapsed="false"/>
    <row r="3663" customFormat="false" ht="14.1" hidden="false" customHeight="true" outlineLevel="0" collapsed="false"/>
    <row r="3664" customFormat="false" ht="14.1" hidden="false" customHeight="true" outlineLevel="0" collapsed="false"/>
    <row r="3665" customFormat="false" ht="14.1" hidden="false" customHeight="true" outlineLevel="0" collapsed="false"/>
    <row r="3666" customFormat="false" ht="14.1" hidden="false" customHeight="true" outlineLevel="0" collapsed="false"/>
    <row r="3667" customFormat="false" ht="14.1" hidden="false" customHeight="true" outlineLevel="0" collapsed="false"/>
    <row r="3668" customFormat="false" ht="14.1" hidden="false" customHeight="true" outlineLevel="0" collapsed="false"/>
    <row r="3669" customFormat="false" ht="14.1" hidden="false" customHeight="true" outlineLevel="0" collapsed="false"/>
    <row r="3670" customFormat="false" ht="14.1" hidden="false" customHeight="true" outlineLevel="0" collapsed="false"/>
    <row r="3671" customFormat="false" ht="14.1" hidden="false" customHeight="true" outlineLevel="0" collapsed="false"/>
    <row r="3672" customFormat="false" ht="14.1" hidden="false" customHeight="true" outlineLevel="0" collapsed="false"/>
    <row r="3673" customFormat="false" ht="14.1" hidden="false" customHeight="true" outlineLevel="0" collapsed="false"/>
    <row r="3674" customFormat="false" ht="14.1" hidden="false" customHeight="true" outlineLevel="0" collapsed="false"/>
    <row r="3675" customFormat="false" ht="14.1" hidden="false" customHeight="true" outlineLevel="0" collapsed="false"/>
    <row r="3676" customFormat="false" ht="14.1" hidden="false" customHeight="true" outlineLevel="0" collapsed="false"/>
    <row r="3677" customFormat="false" ht="14.1" hidden="false" customHeight="true" outlineLevel="0" collapsed="false"/>
    <row r="3678" customFormat="false" ht="14.1" hidden="false" customHeight="true" outlineLevel="0" collapsed="false"/>
    <row r="3679" customFormat="false" ht="14.1" hidden="false" customHeight="true" outlineLevel="0" collapsed="false"/>
    <row r="3680" customFormat="false" ht="14.1" hidden="false" customHeight="true" outlineLevel="0" collapsed="false"/>
    <row r="3681" customFormat="false" ht="14.1" hidden="false" customHeight="true" outlineLevel="0" collapsed="false"/>
    <row r="3682" customFormat="false" ht="14.1" hidden="false" customHeight="true" outlineLevel="0" collapsed="false"/>
    <row r="3683" customFormat="false" ht="14.1" hidden="false" customHeight="true" outlineLevel="0" collapsed="false"/>
    <row r="3684" customFormat="false" ht="14.1" hidden="false" customHeight="true" outlineLevel="0" collapsed="false"/>
    <row r="3685" customFormat="false" ht="14.1" hidden="false" customHeight="true" outlineLevel="0" collapsed="false"/>
    <row r="3686" customFormat="false" ht="14.1" hidden="false" customHeight="true" outlineLevel="0" collapsed="false"/>
    <row r="3687" customFormat="false" ht="14.1" hidden="false" customHeight="true" outlineLevel="0" collapsed="false"/>
    <row r="3688" customFormat="false" ht="14.1" hidden="false" customHeight="true" outlineLevel="0" collapsed="false"/>
    <row r="3689" customFormat="false" ht="14.1" hidden="false" customHeight="true" outlineLevel="0" collapsed="false"/>
    <row r="3690" customFormat="false" ht="14.1" hidden="false" customHeight="true" outlineLevel="0" collapsed="false"/>
    <row r="3691" customFormat="false" ht="14.1" hidden="false" customHeight="true" outlineLevel="0" collapsed="false"/>
    <row r="3692" customFormat="false" ht="14.1" hidden="false" customHeight="true" outlineLevel="0" collapsed="false"/>
    <row r="3693" customFormat="false" ht="14.1" hidden="false" customHeight="true" outlineLevel="0" collapsed="false"/>
    <row r="3694" customFormat="false" ht="14.1" hidden="false" customHeight="true" outlineLevel="0" collapsed="false"/>
    <row r="3695" customFormat="false" ht="14.1" hidden="false" customHeight="true" outlineLevel="0" collapsed="false"/>
    <row r="3696" customFormat="false" ht="14.1" hidden="false" customHeight="true" outlineLevel="0" collapsed="false"/>
    <row r="3697" customFormat="false" ht="14.1" hidden="false" customHeight="true" outlineLevel="0" collapsed="false"/>
    <row r="3698" customFormat="false" ht="14.1" hidden="false" customHeight="true" outlineLevel="0" collapsed="false"/>
    <row r="3699" customFormat="false" ht="14.1" hidden="false" customHeight="true" outlineLevel="0" collapsed="false"/>
    <row r="3700" customFormat="false" ht="14.1" hidden="false" customHeight="true" outlineLevel="0" collapsed="false"/>
    <row r="3701" customFormat="false" ht="14.1" hidden="false" customHeight="true" outlineLevel="0" collapsed="false"/>
    <row r="3702" customFormat="false" ht="14.1" hidden="false" customHeight="true" outlineLevel="0" collapsed="false"/>
    <row r="3703" customFormat="false" ht="14.1" hidden="false" customHeight="true" outlineLevel="0" collapsed="false"/>
    <row r="3704" customFormat="false" ht="14.1" hidden="false" customHeight="true" outlineLevel="0" collapsed="false"/>
    <row r="3705" customFormat="false" ht="14.1" hidden="false" customHeight="true" outlineLevel="0" collapsed="false"/>
    <row r="3706" customFormat="false" ht="14.1" hidden="false" customHeight="true" outlineLevel="0" collapsed="false"/>
    <row r="3707" customFormat="false" ht="14.1" hidden="false" customHeight="true" outlineLevel="0" collapsed="false"/>
    <row r="3708" customFormat="false" ht="14.1" hidden="false" customHeight="true" outlineLevel="0" collapsed="false"/>
    <row r="3709" customFormat="false" ht="14.1" hidden="false" customHeight="true" outlineLevel="0" collapsed="false"/>
    <row r="3710" customFormat="false" ht="14.1" hidden="false" customHeight="true" outlineLevel="0" collapsed="false"/>
    <row r="3711" customFormat="false" ht="14.1" hidden="false" customHeight="true" outlineLevel="0" collapsed="false"/>
    <row r="3712" customFormat="false" ht="14.1" hidden="false" customHeight="true" outlineLevel="0" collapsed="false"/>
    <row r="3713" customFormat="false" ht="14.1" hidden="false" customHeight="true" outlineLevel="0" collapsed="false"/>
    <row r="3714" customFormat="false" ht="14.1" hidden="false" customHeight="true" outlineLevel="0" collapsed="false"/>
    <row r="3715" customFormat="false" ht="14.1" hidden="false" customHeight="true" outlineLevel="0" collapsed="false"/>
    <row r="3716" customFormat="false" ht="14.1" hidden="false" customHeight="true" outlineLevel="0" collapsed="false"/>
    <row r="3717" customFormat="false" ht="14.1" hidden="false" customHeight="true" outlineLevel="0" collapsed="false"/>
    <row r="3718" customFormat="false" ht="14.1" hidden="false" customHeight="true" outlineLevel="0" collapsed="false"/>
    <row r="3719" customFormat="false" ht="14.1" hidden="false" customHeight="true" outlineLevel="0" collapsed="false"/>
    <row r="3720" customFormat="false" ht="14.1" hidden="false" customHeight="true" outlineLevel="0" collapsed="false"/>
    <row r="3721" customFormat="false" ht="14.1" hidden="false" customHeight="true" outlineLevel="0" collapsed="false"/>
    <row r="3722" customFormat="false" ht="14.1" hidden="false" customHeight="true" outlineLevel="0" collapsed="false"/>
    <row r="3723" customFormat="false" ht="14.1" hidden="false" customHeight="true" outlineLevel="0" collapsed="false"/>
    <row r="3724" customFormat="false" ht="14.1" hidden="false" customHeight="true" outlineLevel="0" collapsed="false"/>
    <row r="3725" customFormat="false" ht="14.1" hidden="false" customHeight="true" outlineLevel="0" collapsed="false"/>
    <row r="3726" customFormat="false" ht="14.1" hidden="false" customHeight="true" outlineLevel="0" collapsed="false"/>
    <row r="3727" customFormat="false" ht="14.1" hidden="false" customHeight="true" outlineLevel="0" collapsed="false"/>
    <row r="3728" customFormat="false" ht="14.1" hidden="false" customHeight="true" outlineLevel="0" collapsed="false"/>
    <row r="3729" customFormat="false" ht="14.1" hidden="false" customHeight="true" outlineLevel="0" collapsed="false"/>
    <row r="3730" customFormat="false" ht="14.1" hidden="false" customHeight="true" outlineLevel="0" collapsed="false"/>
    <row r="3731" customFormat="false" ht="14.1" hidden="false" customHeight="true" outlineLevel="0" collapsed="false"/>
    <row r="3732" customFormat="false" ht="14.1" hidden="false" customHeight="true" outlineLevel="0" collapsed="false"/>
    <row r="3733" customFormat="false" ht="14.1" hidden="false" customHeight="true" outlineLevel="0" collapsed="false"/>
    <row r="3734" customFormat="false" ht="14.1" hidden="false" customHeight="true" outlineLevel="0" collapsed="false"/>
    <row r="3735" customFormat="false" ht="14.1" hidden="false" customHeight="true" outlineLevel="0" collapsed="false"/>
    <row r="3736" customFormat="false" ht="14.1" hidden="false" customHeight="true" outlineLevel="0" collapsed="false"/>
    <row r="3737" customFormat="false" ht="14.1" hidden="false" customHeight="true" outlineLevel="0" collapsed="false"/>
    <row r="3738" customFormat="false" ht="14.1" hidden="false" customHeight="true" outlineLevel="0" collapsed="false"/>
    <row r="3739" customFormat="false" ht="14.1" hidden="false" customHeight="true" outlineLevel="0" collapsed="false"/>
    <row r="3740" customFormat="false" ht="14.1" hidden="false" customHeight="true" outlineLevel="0" collapsed="false"/>
    <row r="3741" customFormat="false" ht="14.1" hidden="false" customHeight="true" outlineLevel="0" collapsed="false"/>
    <row r="3742" customFormat="false" ht="14.1" hidden="false" customHeight="true" outlineLevel="0" collapsed="false"/>
    <row r="3743" customFormat="false" ht="14.1" hidden="false" customHeight="true" outlineLevel="0" collapsed="false"/>
    <row r="3744" customFormat="false" ht="14.1" hidden="false" customHeight="true" outlineLevel="0" collapsed="false"/>
    <row r="3745" customFormat="false" ht="14.1" hidden="false" customHeight="true" outlineLevel="0" collapsed="false"/>
    <row r="3746" customFormat="false" ht="14.1" hidden="false" customHeight="true" outlineLevel="0" collapsed="false"/>
    <row r="3747" customFormat="false" ht="14.1" hidden="false" customHeight="true" outlineLevel="0" collapsed="false"/>
    <row r="3748" customFormat="false" ht="14.1" hidden="false" customHeight="true" outlineLevel="0" collapsed="false"/>
    <row r="3749" customFormat="false" ht="14.1" hidden="false" customHeight="true" outlineLevel="0" collapsed="false"/>
    <row r="3750" customFormat="false" ht="14.1" hidden="false" customHeight="true" outlineLevel="0" collapsed="false"/>
    <row r="3751" customFormat="false" ht="14.1" hidden="false" customHeight="true" outlineLevel="0" collapsed="false"/>
    <row r="3752" customFormat="false" ht="14.1" hidden="false" customHeight="true" outlineLevel="0" collapsed="false"/>
    <row r="3753" customFormat="false" ht="14.1" hidden="false" customHeight="true" outlineLevel="0" collapsed="false"/>
    <row r="3754" customFormat="false" ht="14.1" hidden="false" customHeight="true" outlineLevel="0" collapsed="false"/>
    <row r="3755" customFormat="false" ht="14.1" hidden="false" customHeight="true" outlineLevel="0" collapsed="false"/>
    <row r="3756" customFormat="false" ht="14.1" hidden="false" customHeight="true" outlineLevel="0" collapsed="false"/>
    <row r="3757" customFormat="false" ht="14.1" hidden="false" customHeight="true" outlineLevel="0" collapsed="false"/>
    <row r="3758" customFormat="false" ht="14.1" hidden="false" customHeight="true" outlineLevel="0" collapsed="false"/>
    <row r="3759" customFormat="false" ht="14.1" hidden="false" customHeight="true" outlineLevel="0" collapsed="false"/>
    <row r="3760" customFormat="false" ht="14.1" hidden="false" customHeight="true" outlineLevel="0" collapsed="false"/>
    <row r="3761" customFormat="false" ht="14.1" hidden="false" customHeight="true" outlineLevel="0" collapsed="false"/>
    <row r="3762" customFormat="false" ht="14.1" hidden="false" customHeight="true" outlineLevel="0" collapsed="false"/>
    <row r="3763" customFormat="false" ht="14.1" hidden="false" customHeight="true" outlineLevel="0" collapsed="false"/>
    <row r="3764" customFormat="false" ht="14.1" hidden="false" customHeight="true" outlineLevel="0" collapsed="false"/>
    <row r="3765" customFormat="false" ht="14.1" hidden="false" customHeight="true" outlineLevel="0" collapsed="false"/>
    <row r="3766" customFormat="false" ht="14.1" hidden="false" customHeight="true" outlineLevel="0" collapsed="false"/>
    <row r="3767" customFormat="false" ht="14.1" hidden="false" customHeight="true" outlineLevel="0" collapsed="false"/>
    <row r="3768" customFormat="false" ht="14.1" hidden="false" customHeight="true" outlineLevel="0" collapsed="false"/>
    <row r="3769" customFormat="false" ht="14.1" hidden="false" customHeight="true" outlineLevel="0" collapsed="false"/>
    <row r="3770" customFormat="false" ht="14.1" hidden="false" customHeight="true" outlineLevel="0" collapsed="false"/>
    <row r="3771" customFormat="false" ht="14.1" hidden="false" customHeight="true" outlineLevel="0" collapsed="false"/>
    <row r="3772" customFormat="false" ht="14.1" hidden="false" customHeight="true" outlineLevel="0" collapsed="false"/>
    <row r="3773" customFormat="false" ht="14.1" hidden="false" customHeight="true" outlineLevel="0" collapsed="false"/>
    <row r="3774" customFormat="false" ht="14.1" hidden="false" customHeight="true" outlineLevel="0" collapsed="false"/>
    <row r="3775" customFormat="false" ht="14.1" hidden="false" customHeight="true" outlineLevel="0" collapsed="false"/>
    <row r="3776" customFormat="false" ht="14.1" hidden="false" customHeight="true" outlineLevel="0" collapsed="false"/>
    <row r="3777" customFormat="false" ht="14.1" hidden="false" customHeight="true" outlineLevel="0" collapsed="false"/>
    <row r="3778" customFormat="false" ht="14.1" hidden="false" customHeight="true" outlineLevel="0" collapsed="false"/>
    <row r="3779" customFormat="false" ht="14.1" hidden="false" customHeight="true" outlineLevel="0" collapsed="false"/>
    <row r="3780" customFormat="false" ht="14.1" hidden="false" customHeight="true" outlineLevel="0" collapsed="false"/>
    <row r="3781" customFormat="false" ht="14.1" hidden="false" customHeight="true" outlineLevel="0" collapsed="false"/>
    <row r="3782" customFormat="false" ht="14.1" hidden="false" customHeight="true" outlineLevel="0" collapsed="false"/>
    <row r="3783" customFormat="false" ht="14.1" hidden="false" customHeight="true" outlineLevel="0" collapsed="false"/>
    <row r="3784" customFormat="false" ht="14.1" hidden="false" customHeight="true" outlineLevel="0" collapsed="false"/>
    <row r="3785" customFormat="false" ht="14.1" hidden="false" customHeight="true" outlineLevel="0" collapsed="false"/>
    <row r="3786" customFormat="false" ht="14.1" hidden="false" customHeight="true" outlineLevel="0" collapsed="false"/>
    <row r="3787" customFormat="false" ht="14.1" hidden="false" customHeight="true" outlineLevel="0" collapsed="false"/>
    <row r="3788" customFormat="false" ht="14.1" hidden="false" customHeight="true" outlineLevel="0" collapsed="false"/>
    <row r="3789" customFormat="false" ht="14.1" hidden="false" customHeight="true" outlineLevel="0" collapsed="false"/>
    <row r="3790" customFormat="false" ht="14.1" hidden="false" customHeight="true" outlineLevel="0" collapsed="false"/>
    <row r="3791" customFormat="false" ht="14.1" hidden="false" customHeight="true" outlineLevel="0" collapsed="false"/>
    <row r="3792" customFormat="false" ht="14.1" hidden="false" customHeight="true" outlineLevel="0" collapsed="false"/>
    <row r="3793" customFormat="false" ht="14.1" hidden="false" customHeight="true" outlineLevel="0" collapsed="false"/>
    <row r="3794" customFormat="false" ht="14.1" hidden="false" customHeight="true" outlineLevel="0" collapsed="false"/>
    <row r="3795" customFormat="false" ht="14.1" hidden="false" customHeight="true" outlineLevel="0" collapsed="false"/>
    <row r="3796" customFormat="false" ht="14.1" hidden="false" customHeight="true" outlineLevel="0" collapsed="false"/>
    <row r="3797" customFormat="false" ht="14.1" hidden="false" customHeight="true" outlineLevel="0" collapsed="false"/>
    <row r="3798" customFormat="false" ht="14.1" hidden="false" customHeight="true" outlineLevel="0" collapsed="false"/>
    <row r="3799" customFormat="false" ht="14.1" hidden="false" customHeight="true" outlineLevel="0" collapsed="false"/>
    <row r="3800" customFormat="false" ht="14.1" hidden="false" customHeight="true" outlineLevel="0" collapsed="false"/>
    <row r="3801" customFormat="false" ht="14.1" hidden="false" customHeight="true" outlineLevel="0" collapsed="false"/>
    <row r="3802" customFormat="false" ht="14.1" hidden="false" customHeight="true" outlineLevel="0" collapsed="false"/>
    <row r="3803" customFormat="false" ht="14.1" hidden="false" customHeight="true" outlineLevel="0" collapsed="false"/>
    <row r="3804" customFormat="false" ht="14.1" hidden="false" customHeight="true" outlineLevel="0" collapsed="false"/>
    <row r="3805" customFormat="false" ht="14.1" hidden="false" customHeight="true" outlineLevel="0" collapsed="false"/>
    <row r="3806" customFormat="false" ht="14.1" hidden="false" customHeight="true" outlineLevel="0" collapsed="false"/>
    <row r="3807" customFormat="false" ht="14.1" hidden="false" customHeight="true" outlineLevel="0" collapsed="false"/>
    <row r="3808" customFormat="false" ht="14.1" hidden="false" customHeight="true" outlineLevel="0" collapsed="false"/>
    <row r="3809" customFormat="false" ht="14.1" hidden="false" customHeight="true" outlineLevel="0" collapsed="false"/>
    <row r="3810" customFormat="false" ht="14.1" hidden="false" customHeight="true" outlineLevel="0" collapsed="false"/>
    <row r="3811" customFormat="false" ht="14.1" hidden="false" customHeight="true" outlineLevel="0" collapsed="false"/>
    <row r="3812" customFormat="false" ht="14.1" hidden="false" customHeight="true" outlineLevel="0" collapsed="false"/>
    <row r="3813" customFormat="false" ht="14.1" hidden="false" customHeight="true" outlineLevel="0" collapsed="false"/>
    <row r="3814" customFormat="false" ht="14.1" hidden="false" customHeight="true" outlineLevel="0" collapsed="false"/>
    <row r="3815" customFormat="false" ht="14.1" hidden="false" customHeight="true" outlineLevel="0" collapsed="false"/>
    <row r="3816" customFormat="false" ht="14.1" hidden="false" customHeight="true" outlineLevel="0" collapsed="false"/>
    <row r="3817" customFormat="false" ht="14.1" hidden="false" customHeight="true" outlineLevel="0" collapsed="false"/>
    <row r="3818" customFormat="false" ht="14.1" hidden="false" customHeight="true" outlineLevel="0" collapsed="false"/>
    <row r="3819" customFormat="false" ht="14.1" hidden="false" customHeight="true" outlineLevel="0" collapsed="false"/>
    <row r="3820" customFormat="false" ht="14.1" hidden="false" customHeight="true" outlineLevel="0" collapsed="false"/>
    <row r="3821" customFormat="false" ht="14.1" hidden="false" customHeight="true" outlineLevel="0" collapsed="false"/>
    <row r="3822" customFormat="false" ht="14.1" hidden="false" customHeight="true" outlineLevel="0" collapsed="false"/>
    <row r="3823" customFormat="false" ht="14.1" hidden="false" customHeight="true" outlineLevel="0" collapsed="false"/>
    <row r="3824" customFormat="false" ht="14.1" hidden="false" customHeight="true" outlineLevel="0" collapsed="false"/>
    <row r="3825" customFormat="false" ht="14.1" hidden="false" customHeight="true" outlineLevel="0" collapsed="false"/>
    <row r="3826" customFormat="false" ht="14.1" hidden="false" customHeight="true" outlineLevel="0" collapsed="false"/>
    <row r="3827" customFormat="false" ht="14.1" hidden="false" customHeight="true" outlineLevel="0" collapsed="false"/>
    <row r="3828" customFormat="false" ht="14.1" hidden="false" customHeight="true" outlineLevel="0" collapsed="false"/>
    <row r="3829" customFormat="false" ht="14.1" hidden="false" customHeight="true" outlineLevel="0" collapsed="false"/>
    <row r="3830" customFormat="false" ht="14.1" hidden="false" customHeight="true" outlineLevel="0" collapsed="false"/>
    <row r="3831" customFormat="false" ht="14.1" hidden="false" customHeight="true" outlineLevel="0" collapsed="false"/>
    <row r="3832" customFormat="false" ht="14.1" hidden="false" customHeight="true" outlineLevel="0" collapsed="false"/>
    <row r="3833" customFormat="false" ht="14.1" hidden="false" customHeight="true" outlineLevel="0" collapsed="false"/>
    <row r="3834" customFormat="false" ht="14.1" hidden="false" customHeight="true" outlineLevel="0" collapsed="false"/>
    <row r="3835" customFormat="false" ht="14.1" hidden="false" customHeight="true" outlineLevel="0" collapsed="false"/>
    <row r="3836" customFormat="false" ht="14.1" hidden="false" customHeight="true" outlineLevel="0" collapsed="false"/>
    <row r="3837" customFormat="false" ht="14.1" hidden="false" customHeight="true" outlineLevel="0" collapsed="false"/>
    <row r="3838" customFormat="false" ht="14.1" hidden="false" customHeight="true" outlineLevel="0" collapsed="false"/>
    <row r="3839" customFormat="false" ht="14.1" hidden="false" customHeight="true" outlineLevel="0" collapsed="false"/>
    <row r="3840" customFormat="false" ht="14.1" hidden="false" customHeight="true" outlineLevel="0" collapsed="false"/>
    <row r="3841" customFormat="false" ht="14.1" hidden="false" customHeight="true" outlineLevel="0" collapsed="false"/>
    <row r="3842" customFormat="false" ht="14.1" hidden="false" customHeight="true" outlineLevel="0" collapsed="false"/>
    <row r="3843" customFormat="false" ht="14.1" hidden="false" customHeight="true" outlineLevel="0" collapsed="false"/>
    <row r="3844" customFormat="false" ht="14.1" hidden="false" customHeight="true" outlineLevel="0" collapsed="false"/>
    <row r="3845" customFormat="false" ht="14.1" hidden="false" customHeight="true" outlineLevel="0" collapsed="false"/>
    <row r="3846" customFormat="false" ht="14.1" hidden="false" customHeight="true" outlineLevel="0" collapsed="false"/>
    <row r="3847" customFormat="false" ht="14.1" hidden="false" customHeight="true" outlineLevel="0" collapsed="false"/>
    <row r="3848" customFormat="false" ht="14.1" hidden="false" customHeight="true" outlineLevel="0" collapsed="false"/>
    <row r="3849" customFormat="false" ht="14.1" hidden="false" customHeight="true" outlineLevel="0" collapsed="false"/>
    <row r="3850" customFormat="false" ht="14.1" hidden="false" customHeight="true" outlineLevel="0" collapsed="false"/>
    <row r="3851" customFormat="false" ht="14.1" hidden="false" customHeight="true" outlineLevel="0" collapsed="false"/>
    <row r="3852" customFormat="false" ht="14.1" hidden="false" customHeight="true" outlineLevel="0" collapsed="false"/>
    <row r="3853" customFormat="false" ht="14.1" hidden="false" customHeight="true" outlineLevel="0" collapsed="false"/>
    <row r="3854" customFormat="false" ht="14.1" hidden="false" customHeight="true" outlineLevel="0" collapsed="false"/>
    <row r="3855" customFormat="false" ht="14.1" hidden="false" customHeight="true" outlineLevel="0" collapsed="false"/>
    <row r="3856" customFormat="false" ht="14.1" hidden="false" customHeight="true" outlineLevel="0" collapsed="false"/>
    <row r="3857" customFormat="false" ht="14.1" hidden="false" customHeight="true" outlineLevel="0" collapsed="false"/>
    <row r="3858" customFormat="false" ht="14.1" hidden="false" customHeight="true" outlineLevel="0" collapsed="false"/>
    <row r="3859" customFormat="false" ht="14.1" hidden="false" customHeight="true" outlineLevel="0" collapsed="false"/>
    <row r="3860" customFormat="false" ht="14.1" hidden="false" customHeight="true" outlineLevel="0" collapsed="false"/>
    <row r="3861" customFormat="false" ht="14.1" hidden="false" customHeight="true" outlineLevel="0" collapsed="false"/>
    <row r="3862" customFormat="false" ht="14.1" hidden="false" customHeight="true" outlineLevel="0" collapsed="false"/>
    <row r="3863" customFormat="false" ht="14.1" hidden="false" customHeight="true" outlineLevel="0" collapsed="false"/>
    <row r="3864" customFormat="false" ht="14.1" hidden="false" customHeight="true" outlineLevel="0" collapsed="false"/>
    <row r="3865" customFormat="false" ht="14.1" hidden="false" customHeight="true" outlineLevel="0" collapsed="false"/>
    <row r="3866" customFormat="false" ht="14.1" hidden="false" customHeight="true" outlineLevel="0" collapsed="false"/>
    <row r="3867" customFormat="false" ht="14.1" hidden="false" customHeight="true" outlineLevel="0" collapsed="false"/>
    <row r="3868" customFormat="false" ht="14.1" hidden="false" customHeight="true" outlineLevel="0" collapsed="false"/>
    <row r="3869" customFormat="false" ht="14.1" hidden="false" customHeight="true" outlineLevel="0" collapsed="false"/>
    <row r="3870" customFormat="false" ht="14.1" hidden="false" customHeight="true" outlineLevel="0" collapsed="false"/>
    <row r="3871" customFormat="false" ht="14.1" hidden="false" customHeight="true" outlineLevel="0" collapsed="false"/>
    <row r="3872" customFormat="false" ht="14.1" hidden="false" customHeight="true" outlineLevel="0" collapsed="false"/>
    <row r="3873" customFormat="false" ht="14.1" hidden="false" customHeight="true" outlineLevel="0" collapsed="false"/>
    <row r="3874" customFormat="false" ht="14.1" hidden="false" customHeight="true" outlineLevel="0" collapsed="false"/>
    <row r="3875" customFormat="false" ht="14.1" hidden="false" customHeight="true" outlineLevel="0" collapsed="false"/>
    <row r="3876" customFormat="false" ht="14.1" hidden="false" customHeight="true" outlineLevel="0" collapsed="false"/>
    <row r="3877" customFormat="false" ht="14.1" hidden="false" customHeight="true" outlineLevel="0" collapsed="false"/>
    <row r="3878" customFormat="false" ht="14.1" hidden="false" customHeight="true" outlineLevel="0" collapsed="false"/>
    <row r="3879" customFormat="false" ht="14.1" hidden="false" customHeight="true" outlineLevel="0" collapsed="false"/>
    <row r="3880" customFormat="false" ht="14.1" hidden="false" customHeight="true" outlineLevel="0" collapsed="false"/>
    <row r="3881" customFormat="false" ht="14.1" hidden="false" customHeight="true" outlineLevel="0" collapsed="false"/>
    <row r="3882" customFormat="false" ht="14.1" hidden="false" customHeight="true" outlineLevel="0" collapsed="false"/>
    <row r="3883" customFormat="false" ht="14.1" hidden="false" customHeight="true" outlineLevel="0" collapsed="false"/>
    <row r="3884" customFormat="false" ht="14.1" hidden="false" customHeight="true" outlineLevel="0" collapsed="false"/>
    <row r="3885" customFormat="false" ht="14.1" hidden="false" customHeight="true" outlineLevel="0" collapsed="false"/>
    <row r="3886" customFormat="false" ht="14.1" hidden="false" customHeight="true" outlineLevel="0" collapsed="false"/>
    <row r="3887" customFormat="false" ht="14.1" hidden="false" customHeight="true" outlineLevel="0" collapsed="false"/>
    <row r="3888" customFormat="false" ht="14.1" hidden="false" customHeight="true" outlineLevel="0" collapsed="false"/>
    <row r="3889" customFormat="false" ht="14.1" hidden="false" customHeight="true" outlineLevel="0" collapsed="false"/>
    <row r="3890" customFormat="false" ht="14.1" hidden="false" customHeight="true" outlineLevel="0" collapsed="false"/>
    <row r="3891" customFormat="false" ht="14.1" hidden="false" customHeight="true" outlineLevel="0" collapsed="false"/>
    <row r="3892" customFormat="false" ht="14.1" hidden="false" customHeight="true" outlineLevel="0" collapsed="false"/>
    <row r="3893" customFormat="false" ht="14.1" hidden="false" customHeight="true" outlineLevel="0" collapsed="false"/>
    <row r="3894" customFormat="false" ht="14.1" hidden="false" customHeight="true" outlineLevel="0" collapsed="false"/>
    <row r="3895" customFormat="false" ht="14.1" hidden="false" customHeight="true" outlineLevel="0" collapsed="false"/>
    <row r="3896" customFormat="false" ht="14.1" hidden="false" customHeight="true" outlineLevel="0" collapsed="false"/>
    <row r="3897" customFormat="false" ht="14.1" hidden="false" customHeight="true" outlineLevel="0" collapsed="false"/>
    <row r="3898" customFormat="false" ht="14.1" hidden="false" customHeight="true" outlineLevel="0" collapsed="false"/>
    <row r="3899" customFormat="false" ht="14.1" hidden="false" customHeight="true" outlineLevel="0" collapsed="false"/>
    <row r="3900" customFormat="false" ht="14.1" hidden="false" customHeight="true" outlineLevel="0" collapsed="false"/>
    <row r="3901" customFormat="false" ht="14.1" hidden="false" customHeight="true" outlineLevel="0" collapsed="false"/>
    <row r="3902" customFormat="false" ht="14.1" hidden="false" customHeight="true" outlineLevel="0" collapsed="false"/>
    <row r="3903" customFormat="false" ht="14.1" hidden="false" customHeight="true" outlineLevel="0" collapsed="false"/>
    <row r="3904" customFormat="false" ht="14.1" hidden="false" customHeight="true" outlineLevel="0" collapsed="false"/>
    <row r="3905" customFormat="false" ht="14.1" hidden="false" customHeight="true" outlineLevel="0" collapsed="false"/>
    <row r="3906" customFormat="false" ht="14.1" hidden="false" customHeight="true" outlineLevel="0" collapsed="false"/>
    <row r="3907" customFormat="false" ht="14.1" hidden="false" customHeight="true" outlineLevel="0" collapsed="false"/>
    <row r="3908" customFormat="false" ht="14.1" hidden="false" customHeight="true" outlineLevel="0" collapsed="false"/>
    <row r="3909" customFormat="false" ht="14.1" hidden="false" customHeight="true" outlineLevel="0" collapsed="false"/>
    <row r="3910" customFormat="false" ht="14.1" hidden="false" customHeight="true" outlineLevel="0" collapsed="false"/>
    <row r="3911" customFormat="false" ht="14.1" hidden="false" customHeight="true" outlineLevel="0" collapsed="false"/>
    <row r="3912" customFormat="false" ht="14.1" hidden="false" customHeight="true" outlineLevel="0" collapsed="false"/>
    <row r="3913" customFormat="false" ht="14.1" hidden="false" customHeight="true" outlineLevel="0" collapsed="false"/>
    <row r="3914" customFormat="false" ht="14.1" hidden="false" customHeight="true" outlineLevel="0" collapsed="false"/>
    <row r="3915" customFormat="false" ht="14.1" hidden="false" customHeight="true" outlineLevel="0" collapsed="false"/>
    <row r="3916" customFormat="false" ht="14.1" hidden="false" customHeight="true" outlineLevel="0" collapsed="false"/>
    <row r="3917" customFormat="false" ht="14.1" hidden="false" customHeight="true" outlineLevel="0" collapsed="false"/>
    <row r="3918" customFormat="false" ht="14.1" hidden="false" customHeight="true" outlineLevel="0" collapsed="false"/>
    <row r="3919" customFormat="false" ht="14.1" hidden="false" customHeight="true" outlineLevel="0" collapsed="false"/>
    <row r="3920" customFormat="false" ht="14.1" hidden="false" customHeight="true" outlineLevel="0" collapsed="false"/>
    <row r="3921" customFormat="false" ht="14.1" hidden="false" customHeight="true" outlineLevel="0" collapsed="false"/>
    <row r="3922" customFormat="false" ht="14.1" hidden="false" customHeight="true" outlineLevel="0" collapsed="false"/>
    <row r="3923" customFormat="false" ht="14.1" hidden="false" customHeight="true" outlineLevel="0" collapsed="false"/>
    <row r="3924" customFormat="false" ht="14.1" hidden="false" customHeight="true" outlineLevel="0" collapsed="false"/>
    <row r="3925" customFormat="false" ht="14.1" hidden="false" customHeight="true" outlineLevel="0" collapsed="false"/>
    <row r="3926" customFormat="false" ht="14.1" hidden="false" customHeight="true" outlineLevel="0" collapsed="false"/>
    <row r="3927" customFormat="false" ht="14.1" hidden="false" customHeight="true" outlineLevel="0" collapsed="false"/>
    <row r="3928" customFormat="false" ht="14.1" hidden="false" customHeight="true" outlineLevel="0" collapsed="false"/>
    <row r="3929" customFormat="false" ht="14.1" hidden="false" customHeight="true" outlineLevel="0" collapsed="false"/>
    <row r="3930" customFormat="false" ht="14.1" hidden="false" customHeight="true" outlineLevel="0" collapsed="false"/>
    <row r="3931" customFormat="false" ht="14.1" hidden="false" customHeight="true" outlineLevel="0" collapsed="false"/>
    <row r="3932" customFormat="false" ht="14.1" hidden="false" customHeight="true" outlineLevel="0" collapsed="false"/>
    <row r="3933" customFormat="false" ht="14.1" hidden="false" customHeight="true" outlineLevel="0" collapsed="false"/>
    <row r="3934" customFormat="false" ht="14.1" hidden="false" customHeight="true" outlineLevel="0" collapsed="false"/>
    <row r="3935" customFormat="false" ht="14.1" hidden="false" customHeight="true" outlineLevel="0" collapsed="false"/>
    <row r="3936" customFormat="false" ht="14.1" hidden="false" customHeight="true" outlineLevel="0" collapsed="false"/>
    <row r="3937" customFormat="false" ht="14.1" hidden="false" customHeight="true" outlineLevel="0" collapsed="false"/>
    <row r="3938" customFormat="false" ht="14.1" hidden="false" customHeight="true" outlineLevel="0" collapsed="false"/>
    <row r="3939" customFormat="false" ht="14.1" hidden="false" customHeight="true" outlineLevel="0" collapsed="false"/>
    <row r="3940" customFormat="false" ht="14.1" hidden="false" customHeight="true" outlineLevel="0" collapsed="false"/>
    <row r="3941" customFormat="false" ht="14.1" hidden="false" customHeight="true" outlineLevel="0" collapsed="false"/>
    <row r="3942" customFormat="false" ht="14.1" hidden="false" customHeight="true" outlineLevel="0" collapsed="false"/>
    <row r="3943" customFormat="false" ht="14.1" hidden="false" customHeight="true" outlineLevel="0" collapsed="false"/>
    <row r="3944" customFormat="false" ht="14.1" hidden="false" customHeight="true" outlineLevel="0" collapsed="false"/>
    <row r="3945" customFormat="false" ht="14.1" hidden="false" customHeight="true" outlineLevel="0" collapsed="false"/>
    <row r="3946" customFormat="false" ht="14.1" hidden="false" customHeight="true" outlineLevel="0" collapsed="false"/>
    <row r="3947" customFormat="false" ht="14.1" hidden="false" customHeight="true" outlineLevel="0" collapsed="false"/>
    <row r="3948" customFormat="false" ht="14.1" hidden="false" customHeight="true" outlineLevel="0" collapsed="false"/>
    <row r="3949" customFormat="false" ht="14.1" hidden="false" customHeight="true" outlineLevel="0" collapsed="false"/>
    <row r="3950" customFormat="false" ht="14.1" hidden="false" customHeight="true" outlineLevel="0" collapsed="false"/>
    <row r="3951" customFormat="false" ht="14.1" hidden="false" customHeight="true" outlineLevel="0" collapsed="false"/>
    <row r="3952" customFormat="false" ht="14.1" hidden="false" customHeight="true" outlineLevel="0" collapsed="false"/>
    <row r="3953" customFormat="false" ht="14.1" hidden="false" customHeight="true" outlineLevel="0" collapsed="false"/>
    <row r="3954" customFormat="false" ht="14.1" hidden="false" customHeight="true" outlineLevel="0" collapsed="false"/>
    <row r="3955" customFormat="false" ht="14.1" hidden="false" customHeight="true" outlineLevel="0" collapsed="false"/>
    <row r="3956" customFormat="false" ht="14.1" hidden="false" customHeight="true" outlineLevel="0" collapsed="false"/>
    <row r="3957" customFormat="false" ht="14.1" hidden="false" customHeight="true" outlineLevel="0" collapsed="false"/>
    <row r="3958" customFormat="false" ht="14.1" hidden="false" customHeight="true" outlineLevel="0" collapsed="false"/>
    <row r="3959" customFormat="false" ht="14.1" hidden="false" customHeight="true" outlineLevel="0" collapsed="false"/>
    <row r="3960" customFormat="false" ht="14.1" hidden="false" customHeight="true" outlineLevel="0" collapsed="false"/>
    <row r="3961" customFormat="false" ht="14.1" hidden="false" customHeight="true" outlineLevel="0" collapsed="false"/>
    <row r="3962" customFormat="false" ht="14.1" hidden="false" customHeight="true" outlineLevel="0" collapsed="false"/>
    <row r="3963" customFormat="false" ht="14.1" hidden="false" customHeight="true" outlineLevel="0" collapsed="false"/>
    <row r="3964" customFormat="false" ht="14.1" hidden="false" customHeight="true" outlineLevel="0" collapsed="false"/>
    <row r="3965" customFormat="false" ht="14.1" hidden="false" customHeight="true" outlineLevel="0" collapsed="false"/>
    <row r="3966" customFormat="false" ht="14.1" hidden="false" customHeight="true" outlineLevel="0" collapsed="false"/>
    <row r="3967" customFormat="false" ht="14.1" hidden="false" customHeight="true" outlineLevel="0" collapsed="false"/>
    <row r="3968" customFormat="false" ht="14.1" hidden="false" customHeight="true" outlineLevel="0" collapsed="false"/>
    <row r="3969" customFormat="false" ht="14.1" hidden="false" customHeight="true" outlineLevel="0" collapsed="false"/>
    <row r="3970" customFormat="false" ht="14.1" hidden="false" customHeight="true" outlineLevel="0" collapsed="false"/>
    <row r="3971" customFormat="false" ht="14.1" hidden="false" customHeight="true" outlineLevel="0" collapsed="false"/>
    <row r="3972" customFormat="false" ht="14.1" hidden="false" customHeight="true" outlineLevel="0" collapsed="false"/>
    <row r="3973" customFormat="false" ht="14.1" hidden="false" customHeight="true" outlineLevel="0" collapsed="false"/>
    <row r="3974" customFormat="false" ht="14.1" hidden="false" customHeight="true" outlineLevel="0" collapsed="false"/>
    <row r="3975" customFormat="false" ht="14.1" hidden="false" customHeight="true" outlineLevel="0" collapsed="false"/>
    <row r="3976" customFormat="false" ht="14.1" hidden="false" customHeight="true" outlineLevel="0" collapsed="false"/>
    <row r="3977" customFormat="false" ht="14.1" hidden="false" customHeight="true" outlineLevel="0" collapsed="false"/>
    <row r="3978" customFormat="false" ht="14.1" hidden="false" customHeight="true" outlineLevel="0" collapsed="false"/>
    <row r="3979" customFormat="false" ht="14.1" hidden="false" customHeight="true" outlineLevel="0" collapsed="false"/>
    <row r="3980" customFormat="false" ht="14.1" hidden="false" customHeight="true" outlineLevel="0" collapsed="false"/>
    <row r="3981" customFormat="false" ht="14.1" hidden="false" customHeight="true" outlineLevel="0" collapsed="false"/>
    <row r="3982" customFormat="false" ht="14.1" hidden="false" customHeight="true" outlineLevel="0" collapsed="false"/>
    <row r="3983" customFormat="false" ht="14.1" hidden="false" customHeight="true" outlineLevel="0" collapsed="false"/>
    <row r="3984" customFormat="false" ht="14.1" hidden="false" customHeight="true" outlineLevel="0" collapsed="false"/>
    <row r="3985" customFormat="false" ht="14.1" hidden="false" customHeight="true" outlineLevel="0" collapsed="false"/>
    <row r="3986" customFormat="false" ht="14.1" hidden="false" customHeight="true" outlineLevel="0" collapsed="false"/>
    <row r="3987" customFormat="false" ht="14.1" hidden="false" customHeight="true" outlineLevel="0" collapsed="false"/>
    <row r="3988" customFormat="false" ht="14.1" hidden="false" customHeight="true" outlineLevel="0" collapsed="false"/>
    <row r="3989" customFormat="false" ht="14.1" hidden="false" customHeight="true" outlineLevel="0" collapsed="false"/>
    <row r="3990" customFormat="false" ht="14.1" hidden="false" customHeight="true" outlineLevel="0" collapsed="false"/>
    <row r="3991" customFormat="false" ht="14.1" hidden="false" customHeight="true" outlineLevel="0" collapsed="false"/>
    <row r="3992" customFormat="false" ht="14.1" hidden="false" customHeight="true" outlineLevel="0" collapsed="false"/>
    <row r="3993" customFormat="false" ht="14.1" hidden="false" customHeight="true" outlineLevel="0" collapsed="false"/>
    <row r="3994" customFormat="false" ht="14.1" hidden="false" customHeight="true" outlineLevel="0" collapsed="false"/>
    <row r="3995" customFormat="false" ht="14.1" hidden="false" customHeight="true" outlineLevel="0" collapsed="false"/>
    <row r="3996" customFormat="false" ht="14.1" hidden="false" customHeight="true" outlineLevel="0" collapsed="false"/>
    <row r="3997" customFormat="false" ht="14.1" hidden="false" customHeight="true" outlineLevel="0" collapsed="false"/>
    <row r="3998" customFormat="false" ht="14.1" hidden="false" customHeight="true" outlineLevel="0" collapsed="false"/>
    <row r="3999" customFormat="false" ht="14.1" hidden="false" customHeight="true" outlineLevel="0" collapsed="false"/>
    <row r="4000" customFormat="false" ht="14.1" hidden="false" customHeight="true" outlineLevel="0" collapsed="false"/>
    <row r="4001" customFormat="false" ht="14.1" hidden="false" customHeight="true" outlineLevel="0" collapsed="false"/>
    <row r="4002" customFormat="false" ht="14.1" hidden="false" customHeight="true" outlineLevel="0" collapsed="false"/>
    <row r="4003" customFormat="false" ht="14.1" hidden="false" customHeight="true" outlineLevel="0" collapsed="false"/>
    <row r="4004" customFormat="false" ht="14.1" hidden="false" customHeight="true" outlineLevel="0" collapsed="false"/>
    <row r="4005" customFormat="false" ht="14.1" hidden="false" customHeight="true" outlineLevel="0" collapsed="false"/>
    <row r="4006" customFormat="false" ht="14.1" hidden="false" customHeight="true" outlineLevel="0" collapsed="false"/>
    <row r="4007" customFormat="false" ht="14.1" hidden="false" customHeight="true" outlineLevel="0" collapsed="false"/>
    <row r="4008" customFormat="false" ht="14.1" hidden="false" customHeight="true" outlineLevel="0" collapsed="false"/>
    <row r="4009" customFormat="false" ht="14.1" hidden="false" customHeight="true" outlineLevel="0" collapsed="false"/>
    <row r="4010" customFormat="false" ht="14.1" hidden="false" customHeight="true" outlineLevel="0" collapsed="false"/>
    <row r="4011" customFormat="false" ht="14.1" hidden="false" customHeight="true" outlineLevel="0" collapsed="false"/>
    <row r="4012" customFormat="false" ht="14.1" hidden="false" customHeight="true" outlineLevel="0" collapsed="false"/>
    <row r="4013" customFormat="false" ht="14.1" hidden="false" customHeight="true" outlineLevel="0" collapsed="false"/>
    <row r="4014" customFormat="false" ht="14.1" hidden="false" customHeight="true" outlineLevel="0" collapsed="false"/>
    <row r="4015" customFormat="false" ht="14.1" hidden="false" customHeight="true" outlineLevel="0" collapsed="false"/>
    <row r="4016" customFormat="false" ht="14.1" hidden="false" customHeight="true" outlineLevel="0" collapsed="false"/>
    <row r="4017" customFormat="false" ht="14.1" hidden="false" customHeight="true" outlineLevel="0" collapsed="false"/>
    <row r="4018" customFormat="false" ht="14.1" hidden="false" customHeight="true" outlineLevel="0" collapsed="false"/>
    <row r="4019" customFormat="false" ht="14.1" hidden="false" customHeight="true" outlineLevel="0" collapsed="false"/>
    <row r="4020" customFormat="false" ht="14.1" hidden="false" customHeight="true" outlineLevel="0" collapsed="false"/>
    <row r="4021" customFormat="false" ht="14.1" hidden="false" customHeight="true" outlineLevel="0" collapsed="false"/>
    <row r="4022" customFormat="false" ht="14.1" hidden="false" customHeight="true" outlineLevel="0" collapsed="false"/>
    <row r="4023" customFormat="false" ht="14.1" hidden="false" customHeight="true" outlineLevel="0" collapsed="false"/>
    <row r="4024" customFormat="false" ht="14.1" hidden="false" customHeight="true" outlineLevel="0" collapsed="false"/>
    <row r="4025" customFormat="false" ht="14.1" hidden="false" customHeight="true" outlineLevel="0" collapsed="false"/>
    <row r="4026" customFormat="false" ht="14.1" hidden="false" customHeight="true" outlineLevel="0" collapsed="false"/>
    <row r="4027" customFormat="false" ht="14.1" hidden="false" customHeight="true" outlineLevel="0" collapsed="false"/>
    <row r="4028" customFormat="false" ht="14.1" hidden="false" customHeight="true" outlineLevel="0" collapsed="false"/>
    <row r="4029" customFormat="false" ht="14.1" hidden="false" customHeight="true" outlineLevel="0" collapsed="false"/>
    <row r="4030" customFormat="false" ht="14.1" hidden="false" customHeight="true" outlineLevel="0" collapsed="false"/>
    <row r="4031" customFormat="false" ht="14.1" hidden="false" customHeight="true" outlineLevel="0" collapsed="false"/>
    <row r="4032" customFormat="false" ht="14.1" hidden="false" customHeight="true" outlineLevel="0" collapsed="false"/>
    <row r="4033" customFormat="false" ht="14.1" hidden="false" customHeight="true" outlineLevel="0" collapsed="false"/>
    <row r="4034" customFormat="false" ht="14.1" hidden="false" customHeight="true" outlineLevel="0" collapsed="false"/>
    <row r="4035" customFormat="false" ht="14.1" hidden="false" customHeight="true" outlineLevel="0" collapsed="false"/>
    <row r="4036" customFormat="false" ht="14.1" hidden="false" customHeight="true" outlineLevel="0" collapsed="false"/>
    <row r="4037" customFormat="false" ht="14.1" hidden="false" customHeight="true" outlineLevel="0" collapsed="false"/>
    <row r="4038" customFormat="false" ht="14.1" hidden="false" customHeight="true" outlineLevel="0" collapsed="false"/>
    <row r="4039" customFormat="false" ht="14.1" hidden="false" customHeight="true" outlineLevel="0" collapsed="false"/>
    <row r="4040" customFormat="false" ht="14.1" hidden="false" customHeight="true" outlineLevel="0" collapsed="false"/>
    <row r="4041" customFormat="false" ht="14.1" hidden="false" customHeight="true" outlineLevel="0" collapsed="false"/>
    <row r="4042" customFormat="false" ht="14.1" hidden="false" customHeight="true" outlineLevel="0" collapsed="false"/>
    <row r="4043" customFormat="false" ht="14.1" hidden="false" customHeight="true" outlineLevel="0" collapsed="false"/>
    <row r="4044" customFormat="false" ht="14.1" hidden="false" customHeight="true" outlineLevel="0" collapsed="false"/>
    <row r="4045" customFormat="false" ht="14.1" hidden="false" customHeight="true" outlineLevel="0" collapsed="false"/>
    <row r="4046" customFormat="false" ht="14.1" hidden="false" customHeight="true" outlineLevel="0" collapsed="false"/>
    <row r="4047" customFormat="false" ht="14.1" hidden="false" customHeight="true" outlineLevel="0" collapsed="false"/>
    <row r="4048" customFormat="false" ht="14.1" hidden="false" customHeight="true" outlineLevel="0" collapsed="false"/>
    <row r="4049" customFormat="false" ht="14.1" hidden="false" customHeight="true" outlineLevel="0" collapsed="false"/>
    <row r="4050" customFormat="false" ht="14.1" hidden="false" customHeight="true" outlineLevel="0" collapsed="false"/>
    <row r="4051" customFormat="false" ht="14.1" hidden="false" customHeight="true" outlineLevel="0" collapsed="false"/>
    <row r="4052" customFormat="false" ht="14.1" hidden="false" customHeight="true" outlineLevel="0" collapsed="false"/>
    <row r="4053" customFormat="false" ht="14.1" hidden="false" customHeight="true" outlineLevel="0" collapsed="false"/>
    <row r="4054" customFormat="false" ht="14.1" hidden="false" customHeight="true" outlineLevel="0" collapsed="false"/>
    <row r="4055" customFormat="false" ht="14.1" hidden="false" customHeight="true" outlineLevel="0" collapsed="false"/>
    <row r="4056" customFormat="false" ht="14.1" hidden="false" customHeight="true" outlineLevel="0" collapsed="false"/>
    <row r="4057" customFormat="false" ht="14.1" hidden="false" customHeight="true" outlineLevel="0" collapsed="false"/>
    <row r="4058" customFormat="false" ht="14.1" hidden="false" customHeight="true" outlineLevel="0" collapsed="false"/>
    <row r="4059" customFormat="false" ht="14.1" hidden="false" customHeight="true" outlineLevel="0" collapsed="false"/>
    <row r="4060" customFormat="false" ht="14.1" hidden="false" customHeight="true" outlineLevel="0" collapsed="false"/>
    <row r="4061" customFormat="false" ht="14.1" hidden="false" customHeight="true" outlineLevel="0" collapsed="false"/>
    <row r="4062" customFormat="false" ht="14.1" hidden="false" customHeight="true" outlineLevel="0" collapsed="false"/>
    <row r="4063" customFormat="false" ht="14.1" hidden="false" customHeight="true" outlineLevel="0" collapsed="false"/>
    <row r="4064" customFormat="false" ht="14.1" hidden="false" customHeight="true" outlineLevel="0" collapsed="false"/>
    <row r="4065" customFormat="false" ht="14.1" hidden="false" customHeight="true" outlineLevel="0" collapsed="false"/>
    <row r="4066" customFormat="false" ht="14.1" hidden="false" customHeight="true" outlineLevel="0" collapsed="false"/>
    <row r="4067" customFormat="false" ht="14.1" hidden="false" customHeight="true" outlineLevel="0" collapsed="false"/>
    <row r="4068" customFormat="false" ht="14.1" hidden="false" customHeight="true" outlineLevel="0" collapsed="false"/>
    <row r="4069" customFormat="false" ht="14.1" hidden="false" customHeight="true" outlineLevel="0" collapsed="false"/>
    <row r="4070" customFormat="false" ht="14.1" hidden="false" customHeight="true" outlineLevel="0" collapsed="false"/>
    <row r="4071" customFormat="false" ht="14.1" hidden="false" customHeight="true" outlineLevel="0" collapsed="false"/>
    <row r="4072" customFormat="false" ht="14.1" hidden="false" customHeight="true" outlineLevel="0" collapsed="false"/>
    <row r="4073" customFormat="false" ht="14.1" hidden="false" customHeight="true" outlineLevel="0" collapsed="false"/>
    <row r="4074" customFormat="false" ht="14.1" hidden="false" customHeight="true" outlineLevel="0" collapsed="false"/>
    <row r="4075" customFormat="false" ht="14.1" hidden="false" customHeight="true" outlineLevel="0" collapsed="false"/>
    <row r="4076" customFormat="false" ht="14.1" hidden="false" customHeight="true" outlineLevel="0" collapsed="false"/>
    <row r="4077" customFormat="false" ht="14.1" hidden="false" customHeight="true" outlineLevel="0" collapsed="false"/>
    <row r="4078" customFormat="false" ht="14.1" hidden="false" customHeight="true" outlineLevel="0" collapsed="false"/>
    <row r="4079" customFormat="false" ht="14.1" hidden="false" customHeight="true" outlineLevel="0" collapsed="false"/>
    <row r="4080" customFormat="false" ht="14.1" hidden="false" customHeight="true" outlineLevel="0" collapsed="false"/>
    <row r="4081" customFormat="false" ht="14.1" hidden="false" customHeight="true" outlineLevel="0" collapsed="false"/>
    <row r="4082" customFormat="false" ht="14.1" hidden="false" customHeight="true" outlineLevel="0" collapsed="false"/>
    <row r="4083" customFormat="false" ht="14.1" hidden="false" customHeight="true" outlineLevel="0" collapsed="false"/>
    <row r="4084" customFormat="false" ht="14.1" hidden="false" customHeight="true" outlineLevel="0" collapsed="false"/>
    <row r="4085" customFormat="false" ht="14.1" hidden="false" customHeight="true" outlineLevel="0" collapsed="false"/>
    <row r="4086" customFormat="false" ht="14.1" hidden="false" customHeight="true" outlineLevel="0" collapsed="false"/>
    <row r="4087" customFormat="false" ht="14.1" hidden="false" customHeight="true" outlineLevel="0" collapsed="false"/>
    <row r="4088" customFormat="false" ht="14.1" hidden="false" customHeight="true" outlineLevel="0" collapsed="false"/>
    <row r="4089" customFormat="false" ht="14.1" hidden="false" customHeight="true" outlineLevel="0" collapsed="false"/>
    <row r="4090" customFormat="false" ht="14.1" hidden="false" customHeight="true" outlineLevel="0" collapsed="false"/>
    <row r="4091" customFormat="false" ht="14.1" hidden="false" customHeight="true" outlineLevel="0" collapsed="false"/>
    <row r="4092" customFormat="false" ht="14.1" hidden="false" customHeight="true" outlineLevel="0" collapsed="false"/>
    <row r="4093" customFormat="false" ht="14.1" hidden="false" customHeight="true" outlineLevel="0" collapsed="false"/>
    <row r="4094" customFormat="false" ht="14.1" hidden="false" customHeight="true" outlineLevel="0" collapsed="false"/>
    <row r="4095" customFormat="false" ht="14.1" hidden="false" customHeight="true" outlineLevel="0" collapsed="false"/>
    <row r="4096" customFormat="false" ht="14.1" hidden="false" customHeight="true" outlineLevel="0" collapsed="false"/>
    <row r="4097" customFormat="false" ht="14.1" hidden="false" customHeight="true" outlineLevel="0" collapsed="false"/>
    <row r="4098" customFormat="false" ht="14.1" hidden="false" customHeight="true" outlineLevel="0" collapsed="false"/>
    <row r="4099" customFormat="false" ht="14.1" hidden="false" customHeight="true" outlineLevel="0" collapsed="false"/>
    <row r="4100" customFormat="false" ht="14.1" hidden="false" customHeight="true" outlineLevel="0" collapsed="false"/>
    <row r="4101" customFormat="false" ht="14.1" hidden="false" customHeight="true" outlineLevel="0" collapsed="false"/>
    <row r="4102" customFormat="false" ht="14.1" hidden="false" customHeight="true" outlineLevel="0" collapsed="false"/>
    <row r="4103" customFormat="false" ht="14.1" hidden="false" customHeight="true" outlineLevel="0" collapsed="false"/>
    <row r="4104" customFormat="false" ht="14.1" hidden="false" customHeight="true" outlineLevel="0" collapsed="false"/>
    <row r="4105" customFormat="false" ht="14.1" hidden="false" customHeight="true" outlineLevel="0" collapsed="false"/>
    <row r="4106" customFormat="false" ht="14.1" hidden="false" customHeight="true" outlineLevel="0" collapsed="false"/>
    <row r="4107" customFormat="false" ht="14.1" hidden="false" customHeight="true" outlineLevel="0" collapsed="false"/>
    <row r="4108" customFormat="false" ht="14.1" hidden="false" customHeight="true" outlineLevel="0" collapsed="false"/>
    <row r="4109" customFormat="false" ht="14.1" hidden="false" customHeight="true" outlineLevel="0" collapsed="false"/>
    <row r="4110" customFormat="false" ht="14.1" hidden="false" customHeight="true" outlineLevel="0" collapsed="false"/>
    <row r="4111" customFormat="false" ht="14.1" hidden="false" customHeight="true" outlineLevel="0" collapsed="false"/>
    <row r="4112" customFormat="false" ht="14.1" hidden="false" customHeight="true" outlineLevel="0" collapsed="false"/>
    <row r="4113" customFormat="false" ht="14.1" hidden="false" customHeight="true" outlineLevel="0" collapsed="false"/>
    <row r="4114" customFormat="false" ht="14.1" hidden="false" customHeight="true" outlineLevel="0" collapsed="false"/>
    <row r="4115" customFormat="false" ht="14.1" hidden="false" customHeight="true" outlineLevel="0" collapsed="false"/>
    <row r="4116" customFormat="false" ht="14.1" hidden="false" customHeight="true" outlineLevel="0" collapsed="false"/>
    <row r="4117" customFormat="false" ht="14.1" hidden="false" customHeight="true" outlineLevel="0" collapsed="false"/>
    <row r="4118" customFormat="false" ht="14.1" hidden="false" customHeight="true" outlineLevel="0" collapsed="false"/>
    <row r="4119" customFormat="false" ht="14.1" hidden="false" customHeight="true" outlineLevel="0" collapsed="false"/>
    <row r="4120" customFormat="false" ht="14.1" hidden="false" customHeight="true" outlineLevel="0" collapsed="false"/>
    <row r="4121" customFormat="false" ht="14.1" hidden="false" customHeight="true" outlineLevel="0" collapsed="false"/>
    <row r="4122" customFormat="false" ht="14.1" hidden="false" customHeight="true" outlineLevel="0" collapsed="false"/>
    <row r="4123" customFormat="false" ht="14.1" hidden="false" customHeight="true" outlineLevel="0" collapsed="false"/>
    <row r="4124" customFormat="false" ht="14.1" hidden="false" customHeight="true" outlineLevel="0" collapsed="false"/>
    <row r="4125" customFormat="false" ht="14.1" hidden="false" customHeight="true" outlineLevel="0" collapsed="false"/>
    <row r="4126" customFormat="false" ht="14.1" hidden="false" customHeight="true" outlineLevel="0" collapsed="false"/>
    <row r="4127" customFormat="false" ht="14.1" hidden="false" customHeight="true" outlineLevel="0" collapsed="false"/>
    <row r="4128" customFormat="false" ht="14.1" hidden="false" customHeight="true" outlineLevel="0" collapsed="false"/>
    <row r="4129" customFormat="false" ht="14.1" hidden="false" customHeight="true" outlineLevel="0" collapsed="false"/>
    <row r="4130" customFormat="false" ht="14.1" hidden="false" customHeight="true" outlineLevel="0" collapsed="false"/>
    <row r="4131" customFormat="false" ht="14.1" hidden="false" customHeight="true" outlineLevel="0" collapsed="false"/>
    <row r="4132" customFormat="false" ht="14.1" hidden="false" customHeight="true" outlineLevel="0" collapsed="false"/>
    <row r="4133" customFormat="false" ht="14.1" hidden="false" customHeight="true" outlineLevel="0" collapsed="false"/>
    <row r="4134" customFormat="false" ht="14.1" hidden="false" customHeight="true" outlineLevel="0" collapsed="false"/>
    <row r="4135" customFormat="false" ht="14.1" hidden="false" customHeight="true" outlineLevel="0" collapsed="false"/>
    <row r="4136" customFormat="false" ht="14.1" hidden="false" customHeight="true" outlineLevel="0" collapsed="false"/>
    <row r="4137" customFormat="false" ht="14.1" hidden="false" customHeight="true" outlineLevel="0" collapsed="false"/>
    <row r="4138" customFormat="false" ht="14.1" hidden="false" customHeight="true" outlineLevel="0" collapsed="false"/>
    <row r="4139" customFormat="false" ht="14.1" hidden="false" customHeight="true" outlineLevel="0" collapsed="false"/>
    <row r="4140" customFormat="false" ht="14.1" hidden="false" customHeight="true" outlineLevel="0" collapsed="false"/>
    <row r="4141" customFormat="false" ht="14.1" hidden="false" customHeight="true" outlineLevel="0" collapsed="false"/>
    <row r="4142" customFormat="false" ht="14.1" hidden="false" customHeight="true" outlineLevel="0" collapsed="false"/>
    <row r="4143" customFormat="false" ht="14.1" hidden="false" customHeight="true" outlineLevel="0" collapsed="false"/>
    <row r="4144" customFormat="false" ht="14.1" hidden="false" customHeight="true" outlineLevel="0" collapsed="false"/>
    <row r="4145" customFormat="false" ht="14.1" hidden="false" customHeight="true" outlineLevel="0" collapsed="false"/>
    <row r="4146" customFormat="false" ht="14.1" hidden="false" customHeight="true" outlineLevel="0" collapsed="false"/>
    <row r="4147" customFormat="false" ht="14.1" hidden="false" customHeight="true" outlineLevel="0" collapsed="false"/>
    <row r="4148" customFormat="false" ht="14.1" hidden="false" customHeight="true" outlineLevel="0" collapsed="false"/>
    <row r="4149" customFormat="false" ht="14.1" hidden="false" customHeight="true" outlineLevel="0" collapsed="false"/>
    <row r="4150" customFormat="false" ht="14.1" hidden="false" customHeight="true" outlineLevel="0" collapsed="false"/>
    <row r="4151" customFormat="false" ht="14.1" hidden="false" customHeight="true" outlineLevel="0" collapsed="false"/>
    <row r="4152" customFormat="false" ht="14.1" hidden="false" customHeight="true" outlineLevel="0" collapsed="false"/>
    <row r="4153" customFormat="false" ht="14.1" hidden="false" customHeight="true" outlineLevel="0" collapsed="false"/>
    <row r="4154" customFormat="false" ht="14.1" hidden="false" customHeight="true" outlineLevel="0" collapsed="false"/>
    <row r="4155" customFormat="false" ht="14.1" hidden="false" customHeight="true" outlineLevel="0" collapsed="false"/>
    <row r="4156" customFormat="false" ht="14.1" hidden="false" customHeight="true" outlineLevel="0" collapsed="false"/>
    <row r="4157" customFormat="false" ht="14.1" hidden="false" customHeight="true" outlineLevel="0" collapsed="false"/>
    <row r="4158" customFormat="false" ht="14.1" hidden="false" customHeight="true" outlineLevel="0" collapsed="false"/>
    <row r="4159" customFormat="false" ht="14.1" hidden="false" customHeight="true" outlineLevel="0" collapsed="false"/>
    <row r="4160" customFormat="false" ht="14.1" hidden="false" customHeight="true" outlineLevel="0" collapsed="false"/>
    <row r="4161" customFormat="false" ht="14.1" hidden="false" customHeight="true" outlineLevel="0" collapsed="false"/>
    <row r="4162" customFormat="false" ht="14.1" hidden="false" customHeight="true" outlineLevel="0" collapsed="false"/>
    <row r="4163" customFormat="false" ht="14.1" hidden="false" customHeight="true" outlineLevel="0" collapsed="false"/>
    <row r="4164" customFormat="false" ht="14.1" hidden="false" customHeight="true" outlineLevel="0" collapsed="false"/>
    <row r="4165" customFormat="false" ht="14.1" hidden="false" customHeight="true" outlineLevel="0" collapsed="false"/>
    <row r="4166" customFormat="false" ht="14.1" hidden="false" customHeight="true" outlineLevel="0" collapsed="false"/>
    <row r="4167" customFormat="false" ht="14.1" hidden="false" customHeight="true" outlineLevel="0" collapsed="false"/>
    <row r="4168" customFormat="false" ht="14.1" hidden="false" customHeight="true" outlineLevel="0" collapsed="false"/>
    <row r="4169" customFormat="false" ht="14.1" hidden="false" customHeight="true" outlineLevel="0" collapsed="false"/>
    <row r="4170" customFormat="false" ht="14.1" hidden="false" customHeight="true" outlineLevel="0" collapsed="false"/>
    <row r="4171" customFormat="false" ht="14.1" hidden="false" customHeight="true" outlineLevel="0" collapsed="false"/>
    <row r="4172" customFormat="false" ht="14.1" hidden="false" customHeight="true" outlineLevel="0" collapsed="false"/>
    <row r="4173" customFormat="false" ht="14.1" hidden="false" customHeight="true" outlineLevel="0" collapsed="false"/>
    <row r="4174" customFormat="false" ht="14.1" hidden="false" customHeight="true" outlineLevel="0" collapsed="false"/>
    <row r="4175" customFormat="false" ht="14.1" hidden="false" customHeight="true" outlineLevel="0" collapsed="false"/>
    <row r="4176" customFormat="false" ht="14.1" hidden="false" customHeight="true" outlineLevel="0" collapsed="false"/>
    <row r="4177" customFormat="false" ht="14.1" hidden="false" customHeight="true" outlineLevel="0" collapsed="false"/>
    <row r="4178" customFormat="false" ht="14.1" hidden="false" customHeight="true" outlineLevel="0" collapsed="false"/>
    <row r="4179" customFormat="false" ht="14.1" hidden="false" customHeight="true" outlineLevel="0" collapsed="false"/>
    <row r="4180" customFormat="false" ht="14.1" hidden="false" customHeight="true" outlineLevel="0" collapsed="false"/>
    <row r="4181" customFormat="false" ht="14.1" hidden="false" customHeight="true" outlineLevel="0" collapsed="false"/>
    <row r="4182" customFormat="false" ht="14.1" hidden="false" customHeight="true" outlineLevel="0" collapsed="false"/>
    <row r="4183" customFormat="false" ht="14.1" hidden="false" customHeight="true" outlineLevel="0" collapsed="false"/>
    <row r="4184" customFormat="false" ht="14.1" hidden="false" customHeight="true" outlineLevel="0" collapsed="false"/>
    <row r="4185" customFormat="false" ht="14.1" hidden="false" customHeight="true" outlineLevel="0" collapsed="false"/>
    <row r="4186" customFormat="false" ht="14.1" hidden="false" customHeight="true" outlineLevel="0" collapsed="false"/>
    <row r="4187" customFormat="false" ht="14.1" hidden="false" customHeight="true" outlineLevel="0" collapsed="false"/>
    <row r="4188" customFormat="false" ht="14.1" hidden="false" customHeight="true" outlineLevel="0" collapsed="false"/>
    <row r="4189" customFormat="false" ht="14.1" hidden="false" customHeight="true" outlineLevel="0" collapsed="false"/>
    <row r="4190" customFormat="false" ht="14.1" hidden="false" customHeight="true" outlineLevel="0" collapsed="false"/>
    <row r="4191" customFormat="false" ht="14.1" hidden="false" customHeight="true" outlineLevel="0" collapsed="false"/>
    <row r="4192" customFormat="false" ht="14.1" hidden="false" customHeight="true" outlineLevel="0" collapsed="false"/>
    <row r="4193" customFormat="false" ht="14.1" hidden="false" customHeight="true" outlineLevel="0" collapsed="false"/>
    <row r="4194" customFormat="false" ht="14.1" hidden="false" customHeight="true" outlineLevel="0" collapsed="false"/>
    <row r="4195" customFormat="false" ht="14.1" hidden="false" customHeight="true" outlineLevel="0" collapsed="false"/>
    <row r="4196" customFormat="false" ht="14.1" hidden="false" customHeight="true" outlineLevel="0" collapsed="false"/>
    <row r="4197" customFormat="false" ht="14.1" hidden="false" customHeight="true" outlineLevel="0" collapsed="false"/>
    <row r="4198" customFormat="false" ht="14.1" hidden="false" customHeight="true" outlineLevel="0" collapsed="false"/>
    <row r="4199" customFormat="false" ht="14.1" hidden="false" customHeight="true" outlineLevel="0" collapsed="false"/>
    <row r="4200" customFormat="false" ht="14.1" hidden="false" customHeight="true" outlineLevel="0" collapsed="false"/>
    <row r="4201" customFormat="false" ht="14.1" hidden="false" customHeight="true" outlineLevel="0" collapsed="false"/>
    <row r="4202" customFormat="false" ht="14.1" hidden="false" customHeight="true" outlineLevel="0" collapsed="false"/>
    <row r="4203" customFormat="false" ht="14.1" hidden="false" customHeight="true" outlineLevel="0" collapsed="false"/>
    <row r="4204" customFormat="false" ht="14.1" hidden="false" customHeight="true" outlineLevel="0" collapsed="false"/>
    <row r="4205" customFormat="false" ht="14.1" hidden="false" customHeight="true" outlineLevel="0" collapsed="false"/>
    <row r="4206" customFormat="false" ht="14.1" hidden="false" customHeight="true" outlineLevel="0" collapsed="false"/>
    <row r="4207" customFormat="false" ht="14.1" hidden="false" customHeight="true" outlineLevel="0" collapsed="false"/>
    <row r="4208" customFormat="false" ht="14.1" hidden="false" customHeight="true" outlineLevel="0" collapsed="false"/>
    <row r="4209" customFormat="false" ht="14.1" hidden="false" customHeight="true" outlineLevel="0" collapsed="false"/>
    <row r="4210" customFormat="false" ht="14.1" hidden="false" customHeight="true" outlineLevel="0" collapsed="false"/>
    <row r="4211" customFormat="false" ht="14.1" hidden="false" customHeight="true" outlineLevel="0" collapsed="false"/>
    <row r="4212" customFormat="false" ht="14.1" hidden="false" customHeight="true" outlineLevel="0" collapsed="false"/>
    <row r="4213" customFormat="false" ht="14.1" hidden="false" customHeight="true" outlineLevel="0" collapsed="false"/>
    <row r="4214" customFormat="false" ht="14.1" hidden="false" customHeight="true" outlineLevel="0" collapsed="false"/>
    <row r="4215" customFormat="false" ht="14.1" hidden="false" customHeight="true" outlineLevel="0" collapsed="false"/>
    <row r="4216" customFormat="false" ht="14.1" hidden="false" customHeight="true" outlineLevel="0" collapsed="false"/>
    <row r="4217" customFormat="false" ht="14.1" hidden="false" customHeight="true" outlineLevel="0" collapsed="false"/>
    <row r="4218" customFormat="false" ht="14.1" hidden="false" customHeight="true" outlineLevel="0" collapsed="false"/>
    <row r="4219" customFormat="false" ht="14.1" hidden="false" customHeight="true" outlineLevel="0" collapsed="false"/>
    <row r="4220" customFormat="false" ht="14.1" hidden="false" customHeight="true" outlineLevel="0" collapsed="false"/>
    <row r="4221" customFormat="false" ht="14.1" hidden="false" customHeight="true" outlineLevel="0" collapsed="false"/>
    <row r="4222" customFormat="false" ht="14.1" hidden="false" customHeight="true" outlineLevel="0" collapsed="false"/>
    <row r="4223" customFormat="false" ht="14.1" hidden="false" customHeight="true" outlineLevel="0" collapsed="false"/>
    <row r="4224" customFormat="false" ht="14.1" hidden="false" customHeight="true" outlineLevel="0" collapsed="false"/>
    <row r="4225" customFormat="false" ht="14.1" hidden="false" customHeight="true" outlineLevel="0" collapsed="false"/>
    <row r="4226" customFormat="false" ht="14.1" hidden="false" customHeight="true" outlineLevel="0" collapsed="false"/>
    <row r="4227" customFormat="false" ht="14.1" hidden="false" customHeight="true" outlineLevel="0" collapsed="false"/>
    <row r="4228" customFormat="false" ht="14.1" hidden="false" customHeight="true" outlineLevel="0" collapsed="false"/>
    <row r="4229" customFormat="false" ht="14.1" hidden="false" customHeight="true" outlineLevel="0" collapsed="false"/>
    <row r="4230" customFormat="false" ht="14.1" hidden="false" customHeight="true" outlineLevel="0" collapsed="false"/>
    <row r="4231" customFormat="false" ht="14.1" hidden="false" customHeight="true" outlineLevel="0" collapsed="false"/>
    <row r="4232" customFormat="false" ht="14.1" hidden="false" customHeight="true" outlineLevel="0" collapsed="false"/>
    <row r="4233" customFormat="false" ht="14.1" hidden="false" customHeight="true" outlineLevel="0" collapsed="false"/>
    <row r="4234" customFormat="false" ht="14.1" hidden="false" customHeight="true" outlineLevel="0" collapsed="false"/>
    <row r="4235" customFormat="false" ht="14.1" hidden="false" customHeight="true" outlineLevel="0" collapsed="false"/>
    <row r="4236" customFormat="false" ht="14.1" hidden="false" customHeight="true" outlineLevel="0" collapsed="false"/>
    <row r="4237" customFormat="false" ht="14.1" hidden="false" customHeight="true" outlineLevel="0" collapsed="false"/>
    <row r="4238" customFormat="false" ht="14.1" hidden="false" customHeight="true" outlineLevel="0" collapsed="false"/>
    <row r="4239" customFormat="false" ht="14.1" hidden="false" customHeight="true" outlineLevel="0" collapsed="false"/>
    <row r="4240" customFormat="false" ht="14.1" hidden="false" customHeight="true" outlineLevel="0" collapsed="false"/>
    <row r="4241" customFormat="false" ht="14.1" hidden="false" customHeight="true" outlineLevel="0" collapsed="false"/>
    <row r="4242" customFormat="false" ht="14.1" hidden="false" customHeight="true" outlineLevel="0" collapsed="false"/>
    <row r="4243" customFormat="false" ht="14.1" hidden="false" customHeight="true" outlineLevel="0" collapsed="false"/>
    <row r="4244" customFormat="false" ht="14.1" hidden="false" customHeight="true" outlineLevel="0" collapsed="false"/>
    <row r="4245" customFormat="false" ht="14.1" hidden="false" customHeight="true" outlineLevel="0" collapsed="false"/>
    <row r="4246" customFormat="false" ht="14.1" hidden="false" customHeight="true" outlineLevel="0" collapsed="false"/>
    <row r="4247" customFormat="false" ht="14.1" hidden="false" customHeight="true" outlineLevel="0" collapsed="false"/>
    <row r="4248" customFormat="false" ht="14.1" hidden="false" customHeight="true" outlineLevel="0" collapsed="false"/>
    <row r="4249" customFormat="false" ht="14.1" hidden="false" customHeight="true" outlineLevel="0" collapsed="false"/>
    <row r="4250" customFormat="false" ht="14.1" hidden="false" customHeight="true" outlineLevel="0" collapsed="false"/>
    <row r="4251" customFormat="false" ht="14.1" hidden="false" customHeight="true" outlineLevel="0" collapsed="false"/>
    <row r="4252" customFormat="false" ht="14.1" hidden="false" customHeight="true" outlineLevel="0" collapsed="false"/>
    <row r="4253" customFormat="false" ht="14.1" hidden="false" customHeight="true" outlineLevel="0" collapsed="false"/>
    <row r="4254" customFormat="false" ht="14.1" hidden="false" customHeight="true" outlineLevel="0" collapsed="false"/>
    <row r="4255" customFormat="false" ht="14.1" hidden="false" customHeight="true" outlineLevel="0" collapsed="false"/>
    <row r="4256" customFormat="false" ht="14.1" hidden="false" customHeight="true" outlineLevel="0" collapsed="false"/>
    <row r="4257" customFormat="false" ht="14.1" hidden="false" customHeight="true" outlineLevel="0" collapsed="false"/>
    <row r="4258" customFormat="false" ht="14.1" hidden="false" customHeight="true" outlineLevel="0" collapsed="false"/>
    <row r="4259" customFormat="false" ht="14.1" hidden="false" customHeight="true" outlineLevel="0" collapsed="false"/>
    <row r="4260" customFormat="false" ht="14.1" hidden="false" customHeight="true" outlineLevel="0" collapsed="false"/>
    <row r="4261" customFormat="false" ht="14.1" hidden="false" customHeight="true" outlineLevel="0" collapsed="false"/>
    <row r="4262" customFormat="false" ht="14.1" hidden="false" customHeight="true" outlineLevel="0" collapsed="false"/>
    <row r="4263" customFormat="false" ht="14.1" hidden="false" customHeight="true" outlineLevel="0" collapsed="false"/>
    <row r="4264" customFormat="false" ht="14.1" hidden="false" customHeight="true" outlineLevel="0" collapsed="false"/>
    <row r="4265" customFormat="false" ht="14.1" hidden="false" customHeight="true" outlineLevel="0" collapsed="false"/>
    <row r="4266" customFormat="false" ht="14.1" hidden="false" customHeight="true" outlineLevel="0" collapsed="false"/>
    <row r="4267" customFormat="false" ht="14.1" hidden="false" customHeight="true" outlineLevel="0" collapsed="false"/>
    <row r="4268" customFormat="false" ht="14.1" hidden="false" customHeight="true" outlineLevel="0" collapsed="false"/>
    <row r="4269" customFormat="false" ht="14.1" hidden="false" customHeight="true" outlineLevel="0" collapsed="false"/>
    <row r="4270" customFormat="false" ht="14.1" hidden="false" customHeight="true" outlineLevel="0" collapsed="false"/>
    <row r="4271" customFormat="false" ht="14.1" hidden="false" customHeight="true" outlineLevel="0" collapsed="false"/>
    <row r="4272" customFormat="false" ht="14.1" hidden="false" customHeight="true" outlineLevel="0" collapsed="false"/>
    <row r="4273" customFormat="false" ht="14.1" hidden="false" customHeight="true" outlineLevel="0" collapsed="false"/>
    <row r="4274" customFormat="false" ht="14.1" hidden="false" customHeight="true" outlineLevel="0" collapsed="false"/>
    <row r="4275" customFormat="false" ht="14.1" hidden="false" customHeight="true" outlineLevel="0" collapsed="false"/>
    <row r="4276" customFormat="false" ht="14.1" hidden="false" customHeight="true" outlineLevel="0" collapsed="false"/>
    <row r="4277" customFormat="false" ht="14.1" hidden="false" customHeight="true" outlineLevel="0" collapsed="false"/>
    <row r="4278" customFormat="false" ht="14.1" hidden="false" customHeight="true" outlineLevel="0" collapsed="false"/>
    <row r="4279" customFormat="false" ht="14.1" hidden="false" customHeight="true" outlineLevel="0" collapsed="false"/>
    <row r="4280" customFormat="false" ht="14.1" hidden="false" customHeight="true" outlineLevel="0" collapsed="false"/>
    <row r="4281" customFormat="false" ht="14.1" hidden="false" customHeight="true" outlineLevel="0" collapsed="false"/>
    <row r="4282" customFormat="false" ht="14.1" hidden="false" customHeight="true" outlineLevel="0" collapsed="false"/>
    <row r="4283" customFormat="false" ht="14.1" hidden="false" customHeight="true" outlineLevel="0" collapsed="false"/>
    <row r="4284" customFormat="false" ht="14.1" hidden="false" customHeight="true" outlineLevel="0" collapsed="false"/>
    <row r="4285" customFormat="false" ht="14.1" hidden="false" customHeight="true" outlineLevel="0" collapsed="false"/>
    <row r="4286" customFormat="false" ht="14.1" hidden="false" customHeight="true" outlineLevel="0" collapsed="false"/>
    <row r="4287" customFormat="false" ht="14.1" hidden="false" customHeight="true" outlineLevel="0" collapsed="false"/>
    <row r="4288" customFormat="false" ht="14.1" hidden="false" customHeight="true" outlineLevel="0" collapsed="false"/>
    <row r="4289" customFormat="false" ht="14.1" hidden="false" customHeight="true" outlineLevel="0" collapsed="false"/>
    <row r="4290" customFormat="false" ht="14.1" hidden="false" customHeight="true" outlineLevel="0" collapsed="false"/>
    <row r="4291" customFormat="false" ht="14.1" hidden="false" customHeight="true" outlineLevel="0" collapsed="false"/>
    <row r="4292" customFormat="false" ht="14.1" hidden="false" customHeight="true" outlineLevel="0" collapsed="false"/>
    <row r="4293" customFormat="false" ht="14.1" hidden="false" customHeight="true" outlineLevel="0" collapsed="false"/>
    <row r="4294" customFormat="false" ht="14.1" hidden="false" customHeight="true" outlineLevel="0" collapsed="false"/>
    <row r="4295" customFormat="false" ht="14.1" hidden="false" customHeight="true" outlineLevel="0" collapsed="false"/>
    <row r="4296" customFormat="false" ht="14.1" hidden="false" customHeight="true" outlineLevel="0" collapsed="false"/>
    <row r="4297" customFormat="false" ht="14.1" hidden="false" customHeight="true" outlineLevel="0" collapsed="false"/>
    <row r="4298" customFormat="false" ht="14.1" hidden="false" customHeight="true" outlineLevel="0" collapsed="false"/>
    <row r="4299" customFormat="false" ht="14.1" hidden="false" customHeight="true" outlineLevel="0" collapsed="false"/>
    <row r="4300" customFormat="false" ht="14.1" hidden="false" customHeight="true" outlineLevel="0" collapsed="false"/>
    <row r="4301" customFormat="false" ht="14.1" hidden="false" customHeight="true" outlineLevel="0" collapsed="false"/>
    <row r="4302" customFormat="false" ht="14.1" hidden="false" customHeight="true" outlineLevel="0" collapsed="false"/>
    <row r="4303" customFormat="false" ht="14.1" hidden="false" customHeight="true" outlineLevel="0" collapsed="false"/>
    <row r="4304" customFormat="false" ht="14.1" hidden="false" customHeight="true" outlineLevel="0" collapsed="false"/>
    <row r="4305" customFormat="false" ht="14.1" hidden="false" customHeight="true" outlineLevel="0" collapsed="false"/>
    <row r="4306" customFormat="false" ht="14.1" hidden="false" customHeight="true" outlineLevel="0" collapsed="false"/>
    <row r="4307" customFormat="false" ht="14.1" hidden="false" customHeight="true" outlineLevel="0" collapsed="false"/>
    <row r="4308" customFormat="false" ht="14.1" hidden="false" customHeight="true" outlineLevel="0" collapsed="false"/>
    <row r="4309" customFormat="false" ht="14.1" hidden="false" customHeight="true" outlineLevel="0" collapsed="false"/>
    <row r="4310" customFormat="false" ht="14.1" hidden="false" customHeight="true" outlineLevel="0" collapsed="false"/>
    <row r="4311" customFormat="false" ht="14.1" hidden="false" customHeight="true" outlineLevel="0" collapsed="false"/>
    <row r="4312" customFormat="false" ht="14.1" hidden="false" customHeight="true" outlineLevel="0" collapsed="false"/>
    <row r="4313" customFormat="false" ht="14.1" hidden="false" customHeight="true" outlineLevel="0" collapsed="false"/>
    <row r="4314" customFormat="false" ht="14.1" hidden="false" customHeight="true" outlineLevel="0" collapsed="false"/>
    <row r="4315" customFormat="false" ht="14.1" hidden="false" customHeight="true" outlineLevel="0" collapsed="false"/>
    <row r="4316" customFormat="false" ht="14.1" hidden="false" customHeight="true" outlineLevel="0" collapsed="false"/>
    <row r="4317" customFormat="false" ht="14.1" hidden="false" customHeight="true" outlineLevel="0" collapsed="false"/>
    <row r="4318" customFormat="false" ht="14.1" hidden="false" customHeight="true" outlineLevel="0" collapsed="false"/>
    <row r="4319" customFormat="false" ht="14.1" hidden="false" customHeight="true" outlineLevel="0" collapsed="false"/>
    <row r="4320" customFormat="false" ht="14.1" hidden="false" customHeight="true" outlineLevel="0" collapsed="false"/>
    <row r="4321" customFormat="false" ht="14.1" hidden="false" customHeight="true" outlineLevel="0" collapsed="false"/>
    <row r="4322" customFormat="false" ht="14.1" hidden="false" customHeight="true" outlineLevel="0" collapsed="false"/>
    <row r="4323" customFormat="false" ht="14.1" hidden="false" customHeight="true" outlineLevel="0" collapsed="false"/>
    <row r="4324" customFormat="false" ht="14.1" hidden="false" customHeight="true" outlineLevel="0" collapsed="false"/>
    <row r="4325" customFormat="false" ht="14.1" hidden="false" customHeight="true" outlineLevel="0" collapsed="false"/>
    <row r="4326" customFormat="false" ht="14.1" hidden="false" customHeight="true" outlineLevel="0" collapsed="false"/>
    <row r="4327" customFormat="false" ht="14.1" hidden="false" customHeight="true" outlineLevel="0" collapsed="false"/>
    <row r="4328" customFormat="false" ht="14.1" hidden="false" customHeight="true" outlineLevel="0" collapsed="false"/>
    <row r="4329" customFormat="false" ht="14.1" hidden="false" customHeight="true" outlineLevel="0" collapsed="false"/>
    <row r="4330" customFormat="false" ht="14.1" hidden="false" customHeight="true" outlineLevel="0" collapsed="false"/>
    <row r="4331" customFormat="false" ht="14.1" hidden="false" customHeight="true" outlineLevel="0" collapsed="false"/>
    <row r="4332" customFormat="false" ht="14.1" hidden="false" customHeight="true" outlineLevel="0" collapsed="false"/>
    <row r="4333" customFormat="false" ht="14.1" hidden="false" customHeight="true" outlineLevel="0" collapsed="false"/>
    <row r="4334" customFormat="false" ht="14.1" hidden="false" customHeight="true" outlineLevel="0" collapsed="false"/>
    <row r="4335" customFormat="false" ht="14.1" hidden="false" customHeight="true" outlineLevel="0" collapsed="false"/>
    <row r="4336" customFormat="false" ht="14.1" hidden="false" customHeight="true" outlineLevel="0" collapsed="false"/>
    <row r="4337" customFormat="false" ht="14.1" hidden="false" customHeight="true" outlineLevel="0" collapsed="false"/>
    <row r="4338" customFormat="false" ht="14.1" hidden="false" customHeight="true" outlineLevel="0" collapsed="false"/>
    <row r="4339" customFormat="false" ht="14.1" hidden="false" customHeight="true" outlineLevel="0" collapsed="false"/>
    <row r="4340" customFormat="false" ht="14.1" hidden="false" customHeight="true" outlineLevel="0" collapsed="false"/>
    <row r="4341" customFormat="false" ht="14.1" hidden="false" customHeight="true" outlineLevel="0" collapsed="false"/>
    <row r="4342" customFormat="false" ht="14.1" hidden="false" customHeight="true" outlineLevel="0" collapsed="false"/>
    <row r="4343" customFormat="false" ht="14.1" hidden="false" customHeight="true" outlineLevel="0" collapsed="false"/>
    <row r="4344" customFormat="false" ht="14.1" hidden="false" customHeight="true" outlineLevel="0" collapsed="false"/>
    <row r="4345" customFormat="false" ht="14.1" hidden="false" customHeight="true" outlineLevel="0" collapsed="false"/>
    <row r="4346" customFormat="false" ht="14.1" hidden="false" customHeight="true" outlineLevel="0" collapsed="false"/>
    <row r="4347" customFormat="false" ht="14.1" hidden="false" customHeight="true" outlineLevel="0" collapsed="false"/>
    <row r="4348" customFormat="false" ht="14.1" hidden="false" customHeight="true" outlineLevel="0" collapsed="false"/>
    <row r="4349" customFormat="false" ht="14.1" hidden="false" customHeight="true" outlineLevel="0" collapsed="false"/>
    <row r="4350" customFormat="false" ht="14.1" hidden="false" customHeight="true" outlineLevel="0" collapsed="false"/>
    <row r="4351" customFormat="false" ht="14.1" hidden="false" customHeight="true" outlineLevel="0" collapsed="false"/>
    <row r="4352" customFormat="false" ht="14.1" hidden="false" customHeight="true" outlineLevel="0" collapsed="false"/>
    <row r="4353" customFormat="false" ht="14.1" hidden="false" customHeight="true" outlineLevel="0" collapsed="false"/>
    <row r="4354" customFormat="false" ht="14.1" hidden="false" customHeight="true" outlineLevel="0" collapsed="false"/>
    <row r="4355" customFormat="false" ht="14.1" hidden="false" customHeight="true" outlineLevel="0" collapsed="false"/>
    <row r="4356" customFormat="false" ht="14.1" hidden="false" customHeight="true" outlineLevel="0" collapsed="false"/>
    <row r="4357" customFormat="false" ht="14.1" hidden="false" customHeight="true" outlineLevel="0" collapsed="false"/>
    <row r="4358" customFormat="false" ht="14.1" hidden="false" customHeight="true" outlineLevel="0" collapsed="false"/>
    <row r="4359" customFormat="false" ht="14.1" hidden="false" customHeight="true" outlineLevel="0" collapsed="false"/>
    <row r="4360" customFormat="false" ht="14.1" hidden="false" customHeight="true" outlineLevel="0" collapsed="false"/>
    <row r="4361" customFormat="false" ht="14.1" hidden="false" customHeight="true" outlineLevel="0" collapsed="false"/>
    <row r="4362" customFormat="false" ht="14.1" hidden="false" customHeight="true" outlineLevel="0" collapsed="false"/>
    <row r="4363" customFormat="false" ht="14.1" hidden="false" customHeight="true" outlineLevel="0" collapsed="false"/>
    <row r="4364" customFormat="false" ht="14.1" hidden="false" customHeight="true" outlineLevel="0" collapsed="false"/>
    <row r="4365" customFormat="false" ht="14.1" hidden="false" customHeight="true" outlineLevel="0" collapsed="false"/>
    <row r="4366" customFormat="false" ht="14.1" hidden="false" customHeight="true" outlineLevel="0" collapsed="false"/>
    <row r="4367" customFormat="false" ht="14.1" hidden="false" customHeight="true" outlineLevel="0" collapsed="false"/>
    <row r="4368" customFormat="false" ht="14.1" hidden="false" customHeight="true" outlineLevel="0" collapsed="false"/>
    <row r="4369" customFormat="false" ht="14.1" hidden="false" customHeight="true" outlineLevel="0" collapsed="false"/>
    <row r="4370" customFormat="false" ht="14.1" hidden="false" customHeight="true" outlineLevel="0" collapsed="false"/>
    <row r="4371" customFormat="false" ht="14.1" hidden="false" customHeight="true" outlineLevel="0" collapsed="false"/>
    <row r="4372" customFormat="false" ht="14.1" hidden="false" customHeight="true" outlineLevel="0" collapsed="false"/>
    <row r="4373" customFormat="false" ht="14.1" hidden="false" customHeight="true" outlineLevel="0" collapsed="false"/>
    <row r="4374" customFormat="false" ht="14.1" hidden="false" customHeight="true" outlineLevel="0" collapsed="false"/>
    <row r="4375" customFormat="false" ht="14.1" hidden="false" customHeight="true" outlineLevel="0" collapsed="false"/>
    <row r="4376" customFormat="false" ht="14.1" hidden="false" customHeight="true" outlineLevel="0" collapsed="false"/>
    <row r="4377" customFormat="false" ht="14.1" hidden="false" customHeight="true" outlineLevel="0" collapsed="false"/>
    <row r="4378" customFormat="false" ht="14.1" hidden="false" customHeight="true" outlineLevel="0" collapsed="false"/>
    <row r="4379" customFormat="false" ht="14.1" hidden="false" customHeight="true" outlineLevel="0" collapsed="false"/>
    <row r="4380" customFormat="false" ht="14.1" hidden="false" customHeight="true" outlineLevel="0" collapsed="false"/>
    <row r="4381" customFormat="false" ht="14.1" hidden="false" customHeight="true" outlineLevel="0" collapsed="false"/>
    <row r="4382" customFormat="false" ht="14.1" hidden="false" customHeight="true" outlineLevel="0" collapsed="false"/>
    <row r="4383" customFormat="false" ht="14.1" hidden="false" customHeight="true" outlineLevel="0" collapsed="false"/>
    <row r="4384" customFormat="false" ht="14.1" hidden="false" customHeight="true" outlineLevel="0" collapsed="false"/>
    <row r="4385" customFormat="false" ht="14.1" hidden="false" customHeight="true" outlineLevel="0" collapsed="false"/>
    <row r="4386" customFormat="false" ht="14.1" hidden="false" customHeight="true" outlineLevel="0" collapsed="false"/>
    <row r="4387" customFormat="false" ht="14.1" hidden="false" customHeight="true" outlineLevel="0" collapsed="false"/>
    <row r="4388" customFormat="false" ht="14.1" hidden="false" customHeight="true" outlineLevel="0" collapsed="false"/>
    <row r="4389" customFormat="false" ht="14.1" hidden="false" customHeight="true" outlineLevel="0" collapsed="false"/>
    <row r="4390" customFormat="false" ht="14.1" hidden="false" customHeight="true" outlineLevel="0" collapsed="false"/>
    <row r="4391" customFormat="false" ht="14.1" hidden="false" customHeight="true" outlineLevel="0" collapsed="false"/>
    <row r="4392" customFormat="false" ht="14.1" hidden="false" customHeight="true" outlineLevel="0" collapsed="false"/>
    <row r="4393" customFormat="false" ht="14.1" hidden="false" customHeight="true" outlineLevel="0" collapsed="false"/>
    <row r="4394" customFormat="false" ht="14.1" hidden="false" customHeight="true" outlineLevel="0" collapsed="false"/>
    <row r="4395" customFormat="false" ht="14.1" hidden="false" customHeight="true" outlineLevel="0" collapsed="false"/>
    <row r="4396" customFormat="false" ht="14.1" hidden="false" customHeight="true" outlineLevel="0" collapsed="false"/>
    <row r="4397" customFormat="false" ht="14.1" hidden="false" customHeight="true" outlineLevel="0" collapsed="false"/>
    <row r="4398" customFormat="false" ht="14.1" hidden="false" customHeight="true" outlineLevel="0" collapsed="false"/>
    <row r="4399" customFormat="false" ht="14.1" hidden="false" customHeight="true" outlineLevel="0" collapsed="false"/>
    <row r="4400" customFormat="false" ht="14.1" hidden="false" customHeight="true" outlineLevel="0" collapsed="false"/>
    <row r="4401" customFormat="false" ht="14.1" hidden="false" customHeight="true" outlineLevel="0" collapsed="false"/>
    <row r="4402" customFormat="false" ht="14.1" hidden="false" customHeight="true" outlineLevel="0" collapsed="false"/>
    <row r="4403" customFormat="false" ht="14.1" hidden="false" customHeight="true" outlineLevel="0" collapsed="false"/>
    <row r="4404" customFormat="false" ht="14.1" hidden="false" customHeight="true" outlineLevel="0" collapsed="false"/>
    <row r="4405" customFormat="false" ht="14.1" hidden="false" customHeight="true" outlineLevel="0" collapsed="false"/>
    <row r="4406" customFormat="false" ht="14.1" hidden="false" customHeight="true" outlineLevel="0" collapsed="false"/>
    <row r="4407" customFormat="false" ht="14.1" hidden="false" customHeight="true" outlineLevel="0" collapsed="false"/>
    <row r="4408" customFormat="false" ht="14.1" hidden="false" customHeight="true" outlineLevel="0" collapsed="false"/>
    <row r="4409" customFormat="false" ht="14.1" hidden="false" customHeight="true" outlineLevel="0" collapsed="false"/>
    <row r="4410" customFormat="false" ht="14.1" hidden="false" customHeight="true" outlineLevel="0" collapsed="false"/>
    <row r="4411" customFormat="false" ht="14.1" hidden="false" customHeight="true" outlineLevel="0" collapsed="false"/>
    <row r="4412" customFormat="false" ht="14.1" hidden="false" customHeight="true" outlineLevel="0" collapsed="false"/>
    <row r="4413" customFormat="false" ht="14.1" hidden="false" customHeight="true" outlineLevel="0" collapsed="false"/>
    <row r="4414" customFormat="false" ht="14.1" hidden="false" customHeight="true" outlineLevel="0" collapsed="false"/>
    <row r="4415" customFormat="false" ht="14.1" hidden="false" customHeight="true" outlineLevel="0" collapsed="false"/>
    <row r="4416" customFormat="false" ht="14.1" hidden="false" customHeight="true" outlineLevel="0" collapsed="false"/>
    <row r="4417" customFormat="false" ht="14.1" hidden="false" customHeight="true" outlineLevel="0" collapsed="false"/>
    <row r="4418" customFormat="false" ht="14.1" hidden="false" customHeight="true" outlineLevel="0" collapsed="false"/>
    <row r="4419" customFormat="false" ht="14.1" hidden="false" customHeight="true" outlineLevel="0" collapsed="false"/>
    <row r="4420" customFormat="false" ht="14.1" hidden="false" customHeight="true" outlineLevel="0" collapsed="false"/>
    <row r="4421" customFormat="false" ht="14.1" hidden="false" customHeight="true" outlineLevel="0" collapsed="false"/>
    <row r="4422" customFormat="false" ht="14.1" hidden="false" customHeight="true" outlineLevel="0" collapsed="false"/>
    <row r="4423" customFormat="false" ht="14.1" hidden="false" customHeight="true" outlineLevel="0" collapsed="false"/>
    <row r="4424" customFormat="false" ht="14.1" hidden="false" customHeight="true" outlineLevel="0" collapsed="false"/>
    <row r="4425" customFormat="false" ht="14.1" hidden="false" customHeight="true" outlineLevel="0" collapsed="false"/>
    <row r="4426" customFormat="false" ht="14.1" hidden="false" customHeight="true" outlineLevel="0" collapsed="false"/>
    <row r="4427" customFormat="false" ht="14.1" hidden="false" customHeight="true" outlineLevel="0" collapsed="false"/>
    <row r="4428" customFormat="false" ht="14.1" hidden="false" customHeight="true" outlineLevel="0" collapsed="false"/>
    <row r="4429" customFormat="false" ht="14.1" hidden="false" customHeight="true" outlineLevel="0" collapsed="false"/>
    <row r="4430" customFormat="false" ht="14.1" hidden="false" customHeight="true" outlineLevel="0" collapsed="false"/>
    <row r="4431" customFormat="false" ht="14.1" hidden="false" customHeight="true" outlineLevel="0" collapsed="false"/>
    <row r="4432" customFormat="false" ht="14.1" hidden="false" customHeight="true" outlineLevel="0" collapsed="false"/>
    <row r="4433" customFormat="false" ht="14.1" hidden="false" customHeight="true" outlineLevel="0" collapsed="false"/>
    <row r="4434" customFormat="false" ht="14.1" hidden="false" customHeight="true" outlineLevel="0" collapsed="false"/>
    <row r="4435" customFormat="false" ht="14.1" hidden="false" customHeight="true" outlineLevel="0" collapsed="false"/>
    <row r="4436" customFormat="false" ht="14.1" hidden="false" customHeight="true" outlineLevel="0" collapsed="false"/>
    <row r="4437" customFormat="false" ht="14.1" hidden="false" customHeight="true" outlineLevel="0" collapsed="false"/>
    <row r="4438" customFormat="false" ht="14.1" hidden="false" customHeight="true" outlineLevel="0" collapsed="false"/>
    <row r="4439" customFormat="false" ht="14.1" hidden="false" customHeight="true" outlineLevel="0" collapsed="false"/>
    <row r="4440" customFormat="false" ht="14.1" hidden="false" customHeight="true" outlineLevel="0" collapsed="false"/>
    <row r="4441" customFormat="false" ht="14.1" hidden="false" customHeight="true" outlineLevel="0" collapsed="false"/>
    <row r="4442" customFormat="false" ht="14.1" hidden="false" customHeight="true" outlineLevel="0" collapsed="false"/>
    <row r="4443" customFormat="false" ht="14.1" hidden="false" customHeight="true" outlineLevel="0" collapsed="false"/>
    <row r="4444" customFormat="false" ht="14.1" hidden="false" customHeight="true" outlineLevel="0" collapsed="false"/>
    <row r="4445" customFormat="false" ht="14.1" hidden="false" customHeight="true" outlineLevel="0" collapsed="false"/>
    <row r="4446" customFormat="false" ht="14.1" hidden="false" customHeight="true" outlineLevel="0" collapsed="false"/>
    <row r="4447" customFormat="false" ht="14.1" hidden="false" customHeight="true" outlineLevel="0" collapsed="false"/>
    <row r="4448" customFormat="false" ht="14.1" hidden="false" customHeight="true" outlineLevel="0" collapsed="false"/>
    <row r="4449" customFormat="false" ht="14.1" hidden="false" customHeight="true" outlineLevel="0" collapsed="false"/>
    <row r="4450" customFormat="false" ht="14.1" hidden="false" customHeight="true" outlineLevel="0" collapsed="false"/>
    <row r="4451" customFormat="false" ht="14.1" hidden="false" customHeight="true" outlineLevel="0" collapsed="false"/>
    <row r="4452" customFormat="false" ht="14.1" hidden="false" customHeight="true" outlineLevel="0" collapsed="false"/>
    <row r="4453" customFormat="false" ht="14.1" hidden="false" customHeight="true" outlineLevel="0" collapsed="false"/>
    <row r="4454" customFormat="false" ht="14.1" hidden="false" customHeight="true" outlineLevel="0" collapsed="false"/>
    <row r="4455" customFormat="false" ht="14.1" hidden="false" customHeight="true" outlineLevel="0" collapsed="false"/>
    <row r="4456" customFormat="false" ht="14.1" hidden="false" customHeight="true" outlineLevel="0" collapsed="false"/>
    <row r="4457" customFormat="false" ht="14.1" hidden="false" customHeight="true" outlineLevel="0" collapsed="false"/>
    <row r="4458" customFormat="false" ht="14.1" hidden="false" customHeight="true" outlineLevel="0" collapsed="false"/>
    <row r="4459" customFormat="false" ht="14.1" hidden="false" customHeight="true" outlineLevel="0" collapsed="false"/>
    <row r="4460" customFormat="false" ht="14.1" hidden="false" customHeight="true" outlineLevel="0" collapsed="false"/>
    <row r="4461" customFormat="false" ht="14.1" hidden="false" customHeight="true" outlineLevel="0" collapsed="false"/>
    <row r="4462" customFormat="false" ht="14.1" hidden="false" customHeight="true" outlineLevel="0" collapsed="false"/>
    <row r="4463" customFormat="false" ht="14.1" hidden="false" customHeight="true" outlineLevel="0" collapsed="false"/>
    <row r="4464" customFormat="false" ht="14.1" hidden="false" customHeight="true" outlineLevel="0" collapsed="false"/>
    <row r="4465" customFormat="false" ht="14.1" hidden="false" customHeight="true" outlineLevel="0" collapsed="false"/>
    <row r="4466" customFormat="false" ht="14.1" hidden="false" customHeight="true" outlineLevel="0" collapsed="false"/>
    <row r="4467" customFormat="false" ht="14.1" hidden="false" customHeight="true" outlineLevel="0" collapsed="false"/>
    <row r="4468" customFormat="false" ht="14.1" hidden="false" customHeight="true" outlineLevel="0" collapsed="false"/>
    <row r="4469" customFormat="false" ht="14.1" hidden="false" customHeight="true" outlineLevel="0" collapsed="false"/>
    <row r="4470" customFormat="false" ht="14.1" hidden="false" customHeight="true" outlineLevel="0" collapsed="false"/>
    <row r="4471" customFormat="false" ht="14.1" hidden="false" customHeight="true" outlineLevel="0" collapsed="false"/>
    <row r="4472" customFormat="false" ht="14.1" hidden="false" customHeight="true" outlineLevel="0" collapsed="false"/>
    <row r="4473" customFormat="false" ht="14.1" hidden="false" customHeight="true" outlineLevel="0" collapsed="false"/>
    <row r="4474" customFormat="false" ht="14.1" hidden="false" customHeight="true" outlineLevel="0" collapsed="false"/>
    <row r="4475" customFormat="false" ht="14.1" hidden="false" customHeight="true" outlineLevel="0" collapsed="false"/>
    <row r="4476" customFormat="false" ht="14.1" hidden="false" customHeight="true" outlineLevel="0" collapsed="false"/>
    <row r="4477" customFormat="false" ht="14.1" hidden="false" customHeight="true" outlineLevel="0" collapsed="false"/>
    <row r="4478" customFormat="false" ht="14.1" hidden="false" customHeight="true" outlineLevel="0" collapsed="false"/>
    <row r="4479" customFormat="false" ht="14.1" hidden="false" customHeight="true" outlineLevel="0" collapsed="false"/>
    <row r="4480" customFormat="false" ht="14.1" hidden="false" customHeight="true" outlineLevel="0" collapsed="false"/>
    <row r="4481" customFormat="false" ht="14.1" hidden="false" customHeight="true" outlineLevel="0" collapsed="false"/>
    <row r="4482" customFormat="false" ht="14.1" hidden="false" customHeight="true" outlineLevel="0" collapsed="false"/>
    <row r="4483" customFormat="false" ht="14.1" hidden="false" customHeight="true" outlineLevel="0" collapsed="false"/>
    <row r="4484" customFormat="false" ht="14.1" hidden="false" customHeight="true" outlineLevel="0" collapsed="false"/>
    <row r="4485" customFormat="false" ht="14.1" hidden="false" customHeight="true" outlineLevel="0" collapsed="false"/>
    <row r="4486" customFormat="false" ht="14.1" hidden="false" customHeight="true" outlineLevel="0" collapsed="false"/>
    <row r="4487" customFormat="false" ht="14.1" hidden="false" customHeight="true" outlineLevel="0" collapsed="false"/>
    <row r="4488" customFormat="false" ht="14.1" hidden="false" customHeight="true" outlineLevel="0" collapsed="false"/>
    <row r="4489" customFormat="false" ht="14.1" hidden="false" customHeight="true" outlineLevel="0" collapsed="false"/>
    <row r="4490" customFormat="false" ht="14.1" hidden="false" customHeight="true" outlineLevel="0" collapsed="false"/>
    <row r="4491" customFormat="false" ht="14.1" hidden="false" customHeight="true" outlineLevel="0" collapsed="false"/>
    <row r="4492" customFormat="false" ht="14.1" hidden="false" customHeight="true" outlineLevel="0" collapsed="false"/>
    <row r="4493" customFormat="false" ht="14.1" hidden="false" customHeight="true" outlineLevel="0" collapsed="false"/>
    <row r="4494" customFormat="false" ht="14.1" hidden="false" customHeight="true" outlineLevel="0" collapsed="false"/>
    <row r="4495" customFormat="false" ht="14.1" hidden="false" customHeight="true" outlineLevel="0" collapsed="false"/>
    <row r="4496" customFormat="false" ht="14.1" hidden="false" customHeight="true" outlineLevel="0" collapsed="false"/>
    <row r="4497" customFormat="false" ht="14.1" hidden="false" customHeight="true" outlineLevel="0" collapsed="false"/>
    <row r="4498" customFormat="false" ht="14.1" hidden="false" customHeight="true" outlineLevel="0" collapsed="false"/>
    <row r="4499" customFormat="false" ht="14.1" hidden="false" customHeight="true" outlineLevel="0" collapsed="false"/>
    <row r="4500" customFormat="false" ht="14.1" hidden="false" customHeight="true" outlineLevel="0" collapsed="false"/>
    <row r="4501" customFormat="false" ht="14.1" hidden="false" customHeight="true" outlineLevel="0" collapsed="false"/>
    <row r="4502" customFormat="false" ht="14.1" hidden="false" customHeight="true" outlineLevel="0" collapsed="false"/>
    <row r="4503" customFormat="false" ht="14.1" hidden="false" customHeight="true" outlineLevel="0" collapsed="false"/>
    <row r="4504" customFormat="false" ht="14.1" hidden="false" customHeight="true" outlineLevel="0" collapsed="false"/>
    <row r="4505" customFormat="false" ht="14.1" hidden="false" customHeight="true" outlineLevel="0" collapsed="false"/>
    <row r="4506" customFormat="false" ht="14.1" hidden="false" customHeight="true" outlineLevel="0" collapsed="false"/>
    <row r="4507" customFormat="false" ht="14.1" hidden="false" customHeight="true" outlineLevel="0" collapsed="false"/>
    <row r="4508" customFormat="false" ht="14.1" hidden="false" customHeight="true" outlineLevel="0" collapsed="false"/>
    <row r="4509" customFormat="false" ht="14.1" hidden="false" customHeight="true" outlineLevel="0" collapsed="false"/>
    <row r="4510" customFormat="false" ht="14.1" hidden="false" customHeight="true" outlineLevel="0" collapsed="false"/>
    <row r="4511" customFormat="false" ht="14.1" hidden="false" customHeight="true" outlineLevel="0" collapsed="false"/>
    <row r="4512" customFormat="false" ht="14.1" hidden="false" customHeight="true" outlineLevel="0" collapsed="false"/>
    <row r="4513" customFormat="false" ht="14.1" hidden="false" customHeight="true" outlineLevel="0" collapsed="false"/>
    <row r="4514" customFormat="false" ht="14.1" hidden="false" customHeight="true" outlineLevel="0" collapsed="false"/>
    <row r="4515" customFormat="false" ht="14.1" hidden="false" customHeight="true" outlineLevel="0" collapsed="false"/>
    <row r="4516" customFormat="false" ht="14.1" hidden="false" customHeight="true" outlineLevel="0" collapsed="false"/>
    <row r="4517" customFormat="false" ht="14.1" hidden="false" customHeight="true" outlineLevel="0" collapsed="false"/>
    <row r="4518" customFormat="false" ht="14.1" hidden="false" customHeight="true" outlineLevel="0" collapsed="false"/>
    <row r="4519" customFormat="false" ht="14.1" hidden="false" customHeight="true" outlineLevel="0" collapsed="false"/>
    <row r="4520" customFormat="false" ht="14.1" hidden="false" customHeight="true" outlineLevel="0" collapsed="false"/>
    <row r="4521" customFormat="false" ht="14.1" hidden="false" customHeight="true" outlineLevel="0" collapsed="false"/>
    <row r="4522" customFormat="false" ht="14.1" hidden="false" customHeight="true" outlineLevel="0" collapsed="false"/>
    <row r="4523" customFormat="false" ht="14.1" hidden="false" customHeight="true" outlineLevel="0" collapsed="false"/>
    <row r="4524" customFormat="false" ht="14.1" hidden="false" customHeight="true" outlineLevel="0" collapsed="false"/>
    <row r="4525" customFormat="false" ht="14.1" hidden="false" customHeight="true" outlineLevel="0" collapsed="false"/>
    <row r="4526" customFormat="false" ht="14.1" hidden="false" customHeight="true" outlineLevel="0" collapsed="false"/>
    <row r="4527" customFormat="false" ht="14.1" hidden="false" customHeight="true" outlineLevel="0" collapsed="false"/>
    <row r="4528" customFormat="false" ht="14.1" hidden="false" customHeight="true" outlineLevel="0" collapsed="false"/>
    <row r="4529" customFormat="false" ht="14.1" hidden="false" customHeight="true" outlineLevel="0" collapsed="false"/>
    <row r="4530" customFormat="false" ht="14.1" hidden="false" customHeight="true" outlineLevel="0" collapsed="false"/>
    <row r="4531" customFormat="false" ht="14.1" hidden="false" customHeight="true" outlineLevel="0" collapsed="false"/>
    <row r="4532" customFormat="false" ht="14.1" hidden="false" customHeight="true" outlineLevel="0" collapsed="false"/>
    <row r="4533" customFormat="false" ht="14.1" hidden="false" customHeight="true" outlineLevel="0" collapsed="false"/>
    <row r="4534" customFormat="false" ht="14.1" hidden="false" customHeight="true" outlineLevel="0" collapsed="false"/>
    <row r="4535" customFormat="false" ht="14.1" hidden="false" customHeight="true" outlineLevel="0" collapsed="false"/>
    <row r="4536" customFormat="false" ht="14.1" hidden="false" customHeight="true" outlineLevel="0" collapsed="false"/>
    <row r="4537" customFormat="false" ht="14.1" hidden="false" customHeight="true" outlineLevel="0" collapsed="false"/>
    <row r="4538" customFormat="false" ht="14.1" hidden="false" customHeight="true" outlineLevel="0" collapsed="false"/>
    <row r="4539" customFormat="false" ht="14.1" hidden="false" customHeight="true" outlineLevel="0" collapsed="false"/>
    <row r="4540" customFormat="false" ht="14.1" hidden="false" customHeight="true" outlineLevel="0" collapsed="false"/>
    <row r="4541" customFormat="false" ht="14.1" hidden="false" customHeight="true" outlineLevel="0" collapsed="false"/>
    <row r="4542" customFormat="false" ht="14.1" hidden="false" customHeight="true" outlineLevel="0" collapsed="false"/>
    <row r="4543" customFormat="false" ht="14.1" hidden="false" customHeight="true" outlineLevel="0" collapsed="false"/>
    <row r="4544" customFormat="false" ht="14.1" hidden="false" customHeight="true" outlineLevel="0" collapsed="false"/>
    <row r="4545" customFormat="false" ht="14.1" hidden="false" customHeight="true" outlineLevel="0" collapsed="false"/>
    <row r="4546" customFormat="false" ht="14.1" hidden="false" customHeight="true" outlineLevel="0" collapsed="false"/>
    <row r="4547" customFormat="false" ht="14.1" hidden="false" customHeight="true" outlineLevel="0" collapsed="false"/>
    <row r="4548" customFormat="false" ht="14.1" hidden="false" customHeight="true" outlineLevel="0" collapsed="false"/>
    <row r="4549" customFormat="false" ht="14.1" hidden="false" customHeight="true" outlineLevel="0" collapsed="false"/>
    <row r="4550" customFormat="false" ht="14.1" hidden="false" customHeight="true" outlineLevel="0" collapsed="false"/>
    <row r="4551" customFormat="false" ht="14.1" hidden="false" customHeight="true" outlineLevel="0" collapsed="false"/>
    <row r="4552" customFormat="false" ht="14.1" hidden="false" customHeight="true" outlineLevel="0" collapsed="false"/>
    <row r="4553" customFormat="false" ht="14.1" hidden="false" customHeight="true" outlineLevel="0" collapsed="false"/>
    <row r="4554" customFormat="false" ht="14.1" hidden="false" customHeight="true" outlineLevel="0" collapsed="false"/>
    <row r="4555" customFormat="false" ht="14.1" hidden="false" customHeight="true" outlineLevel="0" collapsed="false"/>
    <row r="4556" customFormat="false" ht="14.1" hidden="false" customHeight="true" outlineLevel="0" collapsed="false"/>
    <row r="4557" customFormat="false" ht="14.1" hidden="false" customHeight="true" outlineLevel="0" collapsed="false"/>
    <row r="4558" customFormat="false" ht="14.1" hidden="false" customHeight="true" outlineLevel="0" collapsed="false"/>
    <row r="4559" customFormat="false" ht="14.1" hidden="false" customHeight="true" outlineLevel="0" collapsed="false"/>
    <row r="4560" customFormat="false" ht="14.1" hidden="false" customHeight="true" outlineLevel="0" collapsed="false"/>
    <row r="4561" customFormat="false" ht="14.1" hidden="false" customHeight="true" outlineLevel="0" collapsed="false"/>
    <row r="4562" customFormat="false" ht="14.1" hidden="false" customHeight="true" outlineLevel="0" collapsed="false"/>
    <row r="4563" customFormat="false" ht="14.1" hidden="false" customHeight="true" outlineLevel="0" collapsed="false"/>
    <row r="4564" customFormat="false" ht="14.1" hidden="false" customHeight="true" outlineLevel="0" collapsed="false"/>
    <row r="4565" customFormat="false" ht="14.1" hidden="false" customHeight="true" outlineLevel="0" collapsed="false"/>
    <row r="4566" customFormat="false" ht="14.1" hidden="false" customHeight="true" outlineLevel="0" collapsed="false"/>
    <row r="4567" customFormat="false" ht="14.1" hidden="false" customHeight="true" outlineLevel="0" collapsed="false"/>
    <row r="4568" customFormat="false" ht="14.1" hidden="false" customHeight="true" outlineLevel="0" collapsed="false"/>
    <row r="4569" customFormat="false" ht="14.1" hidden="false" customHeight="true" outlineLevel="0" collapsed="false"/>
    <row r="4570" customFormat="false" ht="14.1" hidden="false" customHeight="true" outlineLevel="0" collapsed="false"/>
    <row r="4571" customFormat="false" ht="14.1" hidden="false" customHeight="true" outlineLevel="0" collapsed="false"/>
    <row r="4572" customFormat="false" ht="14.1" hidden="false" customHeight="true" outlineLevel="0" collapsed="false"/>
    <row r="4573" customFormat="false" ht="14.1" hidden="false" customHeight="true" outlineLevel="0" collapsed="false"/>
    <row r="4574" customFormat="false" ht="14.1" hidden="false" customHeight="true" outlineLevel="0" collapsed="false"/>
    <row r="4575" customFormat="false" ht="14.1" hidden="false" customHeight="true" outlineLevel="0" collapsed="false"/>
    <row r="4576" customFormat="false" ht="14.1" hidden="false" customHeight="true" outlineLevel="0" collapsed="false"/>
    <row r="4577" customFormat="false" ht="14.1" hidden="false" customHeight="true" outlineLevel="0" collapsed="false"/>
    <row r="4578" customFormat="false" ht="14.1" hidden="false" customHeight="true" outlineLevel="0" collapsed="false"/>
    <row r="4579" customFormat="false" ht="14.1" hidden="false" customHeight="true" outlineLevel="0" collapsed="false"/>
    <row r="4580" customFormat="false" ht="14.1" hidden="false" customHeight="true" outlineLevel="0" collapsed="false"/>
    <row r="4581" customFormat="false" ht="14.1" hidden="false" customHeight="true" outlineLevel="0" collapsed="false"/>
    <row r="4582" customFormat="false" ht="14.1" hidden="false" customHeight="true" outlineLevel="0" collapsed="false"/>
    <row r="4583" customFormat="false" ht="14.1" hidden="false" customHeight="true" outlineLevel="0" collapsed="false"/>
    <row r="4584" customFormat="false" ht="14.1" hidden="false" customHeight="true" outlineLevel="0" collapsed="false"/>
    <row r="4585" customFormat="false" ht="14.1" hidden="false" customHeight="true" outlineLevel="0" collapsed="false"/>
    <row r="4586" customFormat="false" ht="14.1" hidden="false" customHeight="true" outlineLevel="0" collapsed="false"/>
    <row r="4587" customFormat="false" ht="14.1" hidden="false" customHeight="true" outlineLevel="0" collapsed="false"/>
    <row r="4588" customFormat="false" ht="14.1" hidden="false" customHeight="true" outlineLevel="0" collapsed="false"/>
    <row r="4589" customFormat="false" ht="14.1" hidden="false" customHeight="true" outlineLevel="0" collapsed="false"/>
    <row r="4590" customFormat="false" ht="14.1" hidden="false" customHeight="true" outlineLevel="0" collapsed="false"/>
    <row r="4591" customFormat="false" ht="14.1" hidden="false" customHeight="true" outlineLevel="0" collapsed="false"/>
    <row r="4592" customFormat="false" ht="14.1" hidden="false" customHeight="true" outlineLevel="0" collapsed="false"/>
    <row r="4593" customFormat="false" ht="14.1" hidden="false" customHeight="true" outlineLevel="0" collapsed="false"/>
    <row r="4594" customFormat="false" ht="14.1" hidden="false" customHeight="true" outlineLevel="0" collapsed="false"/>
    <row r="4595" customFormat="false" ht="14.1" hidden="false" customHeight="true" outlineLevel="0" collapsed="false"/>
    <row r="4596" customFormat="false" ht="14.1" hidden="false" customHeight="true" outlineLevel="0" collapsed="false"/>
    <row r="4597" customFormat="false" ht="14.1" hidden="false" customHeight="true" outlineLevel="0" collapsed="false"/>
    <row r="4598" customFormat="false" ht="14.1" hidden="false" customHeight="true" outlineLevel="0" collapsed="false"/>
    <row r="4599" customFormat="false" ht="14.1" hidden="false" customHeight="true" outlineLevel="0" collapsed="false"/>
    <row r="4600" customFormat="false" ht="14.1" hidden="false" customHeight="true" outlineLevel="0" collapsed="false"/>
    <row r="4601" customFormat="false" ht="14.1" hidden="false" customHeight="true" outlineLevel="0" collapsed="false"/>
    <row r="4602" customFormat="false" ht="14.1" hidden="false" customHeight="true" outlineLevel="0" collapsed="false"/>
    <row r="4603" customFormat="false" ht="14.1" hidden="false" customHeight="true" outlineLevel="0" collapsed="false"/>
    <row r="4604" customFormat="false" ht="14.1" hidden="false" customHeight="true" outlineLevel="0" collapsed="false"/>
    <row r="4605" customFormat="false" ht="14.1" hidden="false" customHeight="true" outlineLevel="0" collapsed="false"/>
    <row r="4606" customFormat="false" ht="14.1" hidden="false" customHeight="true" outlineLevel="0" collapsed="false"/>
    <row r="4607" customFormat="false" ht="14.1" hidden="false" customHeight="true" outlineLevel="0" collapsed="false"/>
    <row r="4608" customFormat="false" ht="14.1" hidden="false" customHeight="true" outlineLevel="0" collapsed="false"/>
    <row r="4609" customFormat="false" ht="14.1" hidden="false" customHeight="true" outlineLevel="0" collapsed="false"/>
    <row r="4610" customFormat="false" ht="14.1" hidden="false" customHeight="true" outlineLevel="0" collapsed="false"/>
    <row r="4611" customFormat="false" ht="14.1" hidden="false" customHeight="true" outlineLevel="0" collapsed="false"/>
    <row r="4612" customFormat="false" ht="14.1" hidden="false" customHeight="true" outlineLevel="0" collapsed="false"/>
    <row r="4613" customFormat="false" ht="14.1" hidden="false" customHeight="true" outlineLevel="0" collapsed="false"/>
    <row r="4614" customFormat="false" ht="14.1" hidden="false" customHeight="true" outlineLevel="0" collapsed="false"/>
    <row r="4615" customFormat="false" ht="14.1" hidden="false" customHeight="true" outlineLevel="0" collapsed="false"/>
    <row r="4616" customFormat="false" ht="14.1" hidden="false" customHeight="true" outlineLevel="0" collapsed="false"/>
    <row r="4617" customFormat="false" ht="14.1" hidden="false" customHeight="true" outlineLevel="0" collapsed="false"/>
    <row r="4618" customFormat="false" ht="14.1" hidden="false" customHeight="true" outlineLevel="0" collapsed="false"/>
    <row r="4619" customFormat="false" ht="14.1" hidden="false" customHeight="true" outlineLevel="0" collapsed="false"/>
    <row r="4620" customFormat="false" ht="14.1" hidden="false" customHeight="true" outlineLevel="0" collapsed="false"/>
    <row r="4621" customFormat="false" ht="14.1" hidden="false" customHeight="true" outlineLevel="0" collapsed="false"/>
    <row r="4622" customFormat="false" ht="14.1" hidden="false" customHeight="true" outlineLevel="0" collapsed="false"/>
    <row r="4623" customFormat="false" ht="14.1" hidden="false" customHeight="true" outlineLevel="0" collapsed="false"/>
    <row r="4624" customFormat="false" ht="14.1" hidden="false" customHeight="true" outlineLevel="0" collapsed="false"/>
    <row r="4625" customFormat="false" ht="14.1" hidden="false" customHeight="true" outlineLevel="0" collapsed="false"/>
    <row r="4626" customFormat="false" ht="14.1" hidden="false" customHeight="true" outlineLevel="0" collapsed="false"/>
    <row r="4627" customFormat="false" ht="14.1" hidden="false" customHeight="true" outlineLevel="0" collapsed="false"/>
    <row r="4628" customFormat="false" ht="14.1" hidden="false" customHeight="true" outlineLevel="0" collapsed="false"/>
    <row r="4629" customFormat="false" ht="14.1" hidden="false" customHeight="true" outlineLevel="0" collapsed="false"/>
    <row r="4630" customFormat="false" ht="14.1" hidden="false" customHeight="true" outlineLevel="0" collapsed="false"/>
    <row r="4631" customFormat="false" ht="14.1" hidden="false" customHeight="true" outlineLevel="0" collapsed="false"/>
    <row r="4632" customFormat="false" ht="14.1" hidden="false" customHeight="true" outlineLevel="0" collapsed="false"/>
    <row r="4633" customFormat="false" ht="14.1" hidden="false" customHeight="true" outlineLevel="0" collapsed="false"/>
    <row r="4634" customFormat="false" ht="14.1" hidden="false" customHeight="true" outlineLevel="0" collapsed="false"/>
    <row r="4635" customFormat="false" ht="14.1" hidden="false" customHeight="true" outlineLevel="0" collapsed="false"/>
    <row r="4636" customFormat="false" ht="14.1" hidden="false" customHeight="true" outlineLevel="0" collapsed="false"/>
    <row r="4637" customFormat="false" ht="14.1" hidden="false" customHeight="true" outlineLevel="0" collapsed="false"/>
    <row r="4638" customFormat="false" ht="14.1" hidden="false" customHeight="true" outlineLevel="0" collapsed="false"/>
    <row r="4639" customFormat="false" ht="14.1" hidden="false" customHeight="true" outlineLevel="0" collapsed="false"/>
    <row r="4640" customFormat="false" ht="14.1" hidden="false" customHeight="true" outlineLevel="0" collapsed="false"/>
    <row r="4641" customFormat="false" ht="14.1" hidden="false" customHeight="true" outlineLevel="0" collapsed="false"/>
    <row r="4642" customFormat="false" ht="14.1" hidden="false" customHeight="true" outlineLevel="0" collapsed="false"/>
    <row r="4643" customFormat="false" ht="14.1" hidden="false" customHeight="true" outlineLevel="0" collapsed="false"/>
    <row r="4644" customFormat="false" ht="14.1" hidden="false" customHeight="true" outlineLevel="0" collapsed="false"/>
    <row r="4645" customFormat="false" ht="14.1" hidden="false" customHeight="true" outlineLevel="0" collapsed="false"/>
    <row r="4646" customFormat="false" ht="14.1" hidden="false" customHeight="true" outlineLevel="0" collapsed="false"/>
    <row r="4647" customFormat="false" ht="14.1" hidden="false" customHeight="true" outlineLevel="0" collapsed="false"/>
    <row r="4648" customFormat="false" ht="14.1" hidden="false" customHeight="true" outlineLevel="0" collapsed="false"/>
    <row r="4649" customFormat="false" ht="14.1" hidden="false" customHeight="true" outlineLevel="0" collapsed="false"/>
    <row r="4650" customFormat="false" ht="14.1" hidden="false" customHeight="true" outlineLevel="0" collapsed="false"/>
    <row r="4651" customFormat="false" ht="14.1" hidden="false" customHeight="true" outlineLevel="0" collapsed="false"/>
    <row r="4652" customFormat="false" ht="14.1" hidden="false" customHeight="true" outlineLevel="0" collapsed="false"/>
    <row r="4653" customFormat="false" ht="14.1" hidden="false" customHeight="true" outlineLevel="0" collapsed="false"/>
    <row r="4654" customFormat="false" ht="14.1" hidden="false" customHeight="true" outlineLevel="0" collapsed="false"/>
    <row r="4655" customFormat="false" ht="14.1" hidden="false" customHeight="true" outlineLevel="0" collapsed="false"/>
    <row r="4656" customFormat="false" ht="14.1" hidden="false" customHeight="true" outlineLevel="0" collapsed="false"/>
    <row r="4657" customFormat="false" ht="14.1" hidden="false" customHeight="true" outlineLevel="0" collapsed="false"/>
    <row r="4658" customFormat="false" ht="14.1" hidden="false" customHeight="true" outlineLevel="0" collapsed="false"/>
    <row r="4659" customFormat="false" ht="14.1" hidden="false" customHeight="true" outlineLevel="0" collapsed="false"/>
    <row r="4660" customFormat="false" ht="14.1" hidden="false" customHeight="true" outlineLevel="0" collapsed="false"/>
    <row r="4661" customFormat="false" ht="14.1" hidden="false" customHeight="true" outlineLevel="0" collapsed="false"/>
    <row r="4662" customFormat="false" ht="14.1" hidden="false" customHeight="true" outlineLevel="0" collapsed="false"/>
    <row r="4663" customFormat="false" ht="14.1" hidden="false" customHeight="true" outlineLevel="0" collapsed="false"/>
    <row r="4664" customFormat="false" ht="14.1" hidden="false" customHeight="true" outlineLevel="0" collapsed="false"/>
    <row r="4665" customFormat="false" ht="14.1" hidden="false" customHeight="true" outlineLevel="0" collapsed="false"/>
    <row r="4666" customFormat="false" ht="14.1" hidden="false" customHeight="true" outlineLevel="0" collapsed="false"/>
    <row r="4667" customFormat="false" ht="14.1" hidden="false" customHeight="true" outlineLevel="0" collapsed="false"/>
    <row r="4668" customFormat="false" ht="14.1" hidden="false" customHeight="true" outlineLevel="0" collapsed="false"/>
    <row r="4669" customFormat="false" ht="14.1" hidden="false" customHeight="true" outlineLevel="0" collapsed="false"/>
    <row r="4670" customFormat="false" ht="14.1" hidden="false" customHeight="true" outlineLevel="0" collapsed="false"/>
    <row r="4671" customFormat="false" ht="14.1" hidden="false" customHeight="true" outlineLevel="0" collapsed="false"/>
    <row r="4672" customFormat="false" ht="14.1" hidden="false" customHeight="true" outlineLevel="0" collapsed="false"/>
    <row r="4673" customFormat="false" ht="14.1" hidden="false" customHeight="true" outlineLevel="0" collapsed="false"/>
    <row r="4674" customFormat="false" ht="14.1" hidden="false" customHeight="true" outlineLevel="0" collapsed="false"/>
    <row r="4675" customFormat="false" ht="14.1" hidden="false" customHeight="true" outlineLevel="0" collapsed="false"/>
    <row r="4676" customFormat="false" ht="14.1" hidden="false" customHeight="true" outlineLevel="0" collapsed="false"/>
    <row r="4677" customFormat="false" ht="14.1" hidden="false" customHeight="true" outlineLevel="0" collapsed="false"/>
    <row r="4678" customFormat="false" ht="14.1" hidden="false" customHeight="true" outlineLevel="0" collapsed="false"/>
    <row r="4679" customFormat="false" ht="14.1" hidden="false" customHeight="true" outlineLevel="0" collapsed="false"/>
    <row r="4680" customFormat="false" ht="14.1" hidden="false" customHeight="true" outlineLevel="0" collapsed="false"/>
    <row r="4681" customFormat="false" ht="14.1" hidden="false" customHeight="true" outlineLevel="0" collapsed="false"/>
    <row r="4682" customFormat="false" ht="14.1" hidden="false" customHeight="true" outlineLevel="0" collapsed="false"/>
    <row r="4683" customFormat="false" ht="14.1" hidden="false" customHeight="true" outlineLevel="0" collapsed="false"/>
    <row r="4684" customFormat="false" ht="14.1" hidden="false" customHeight="true" outlineLevel="0" collapsed="false"/>
    <row r="4685" customFormat="false" ht="14.1" hidden="false" customHeight="true" outlineLevel="0" collapsed="false"/>
    <row r="4686" customFormat="false" ht="14.1" hidden="false" customHeight="true" outlineLevel="0" collapsed="false"/>
    <row r="4687" customFormat="false" ht="14.1" hidden="false" customHeight="true" outlineLevel="0" collapsed="false"/>
    <row r="4688" customFormat="false" ht="14.1" hidden="false" customHeight="true" outlineLevel="0" collapsed="false"/>
    <row r="4689" customFormat="false" ht="14.1" hidden="false" customHeight="true" outlineLevel="0" collapsed="false"/>
    <row r="4690" customFormat="false" ht="14.1" hidden="false" customHeight="true" outlineLevel="0" collapsed="false"/>
    <row r="4691" customFormat="false" ht="14.1" hidden="false" customHeight="true" outlineLevel="0" collapsed="false"/>
    <row r="4692" customFormat="false" ht="14.1" hidden="false" customHeight="true" outlineLevel="0" collapsed="false"/>
    <row r="4693" customFormat="false" ht="14.1" hidden="false" customHeight="true" outlineLevel="0" collapsed="false"/>
    <row r="4694" customFormat="false" ht="14.1" hidden="false" customHeight="true" outlineLevel="0" collapsed="false"/>
    <row r="4695" customFormat="false" ht="14.1" hidden="false" customHeight="true" outlineLevel="0" collapsed="false"/>
    <row r="4696" customFormat="false" ht="14.1" hidden="false" customHeight="true" outlineLevel="0" collapsed="false"/>
    <row r="4697" customFormat="false" ht="14.1" hidden="false" customHeight="true" outlineLevel="0" collapsed="false"/>
    <row r="4698" customFormat="false" ht="14.1" hidden="false" customHeight="true" outlineLevel="0" collapsed="false"/>
    <row r="4699" customFormat="false" ht="14.1" hidden="false" customHeight="true" outlineLevel="0" collapsed="false"/>
    <row r="4700" customFormat="false" ht="14.1" hidden="false" customHeight="true" outlineLevel="0" collapsed="false"/>
    <row r="4701" customFormat="false" ht="14.1" hidden="false" customHeight="true" outlineLevel="0" collapsed="false"/>
    <row r="4702" customFormat="false" ht="14.1" hidden="false" customHeight="true" outlineLevel="0" collapsed="false"/>
    <row r="4703" customFormat="false" ht="14.1" hidden="false" customHeight="true" outlineLevel="0" collapsed="false"/>
    <row r="4704" customFormat="false" ht="14.1" hidden="false" customHeight="true" outlineLevel="0" collapsed="false"/>
    <row r="4705" customFormat="false" ht="14.1" hidden="false" customHeight="true" outlineLevel="0" collapsed="false"/>
    <row r="4706" customFormat="false" ht="14.1" hidden="false" customHeight="true" outlineLevel="0" collapsed="false"/>
    <row r="4707" customFormat="false" ht="14.1" hidden="false" customHeight="true" outlineLevel="0" collapsed="false"/>
    <row r="4708" customFormat="false" ht="14.1" hidden="false" customHeight="true" outlineLevel="0" collapsed="false"/>
    <row r="4709" customFormat="false" ht="14.1" hidden="false" customHeight="true" outlineLevel="0" collapsed="false"/>
    <row r="4710" customFormat="false" ht="14.1" hidden="false" customHeight="true" outlineLevel="0" collapsed="false"/>
    <row r="4711" customFormat="false" ht="14.1" hidden="false" customHeight="true" outlineLevel="0" collapsed="false"/>
    <row r="4712" customFormat="false" ht="14.1" hidden="false" customHeight="true" outlineLevel="0" collapsed="false"/>
    <row r="4713" customFormat="false" ht="14.1" hidden="false" customHeight="true" outlineLevel="0" collapsed="false"/>
    <row r="4714" customFormat="false" ht="14.1" hidden="false" customHeight="true" outlineLevel="0" collapsed="false"/>
    <row r="4715" customFormat="false" ht="14.1" hidden="false" customHeight="true" outlineLevel="0" collapsed="false"/>
    <row r="4716" customFormat="false" ht="14.1" hidden="false" customHeight="true" outlineLevel="0" collapsed="false"/>
    <row r="4717" customFormat="false" ht="14.1" hidden="false" customHeight="true" outlineLevel="0" collapsed="false"/>
    <row r="4718" customFormat="false" ht="14.1" hidden="false" customHeight="true" outlineLevel="0" collapsed="false"/>
    <row r="4719" customFormat="false" ht="14.1" hidden="false" customHeight="true" outlineLevel="0" collapsed="false"/>
    <row r="4720" customFormat="false" ht="14.1" hidden="false" customHeight="true" outlineLevel="0" collapsed="false"/>
    <row r="4721" customFormat="false" ht="14.1" hidden="false" customHeight="true" outlineLevel="0" collapsed="false"/>
    <row r="4722" customFormat="false" ht="14.1" hidden="false" customHeight="true" outlineLevel="0" collapsed="false"/>
    <row r="4723" customFormat="false" ht="14.1" hidden="false" customHeight="true" outlineLevel="0" collapsed="false"/>
    <row r="4724" customFormat="false" ht="14.1" hidden="false" customHeight="true" outlineLevel="0" collapsed="false"/>
    <row r="4725" customFormat="false" ht="14.1" hidden="false" customHeight="true" outlineLevel="0" collapsed="false"/>
    <row r="4726" customFormat="false" ht="14.1" hidden="false" customHeight="true" outlineLevel="0" collapsed="false"/>
    <row r="4727" customFormat="false" ht="14.1" hidden="false" customHeight="true" outlineLevel="0" collapsed="false"/>
    <row r="4728" customFormat="false" ht="14.1" hidden="false" customHeight="true" outlineLevel="0" collapsed="false"/>
    <row r="4729" customFormat="false" ht="14.1" hidden="false" customHeight="true" outlineLevel="0" collapsed="false"/>
    <row r="4730" customFormat="false" ht="14.1" hidden="false" customHeight="true" outlineLevel="0" collapsed="false"/>
    <row r="4731" customFormat="false" ht="14.1" hidden="false" customHeight="true" outlineLevel="0" collapsed="false"/>
    <row r="4732" customFormat="false" ht="14.1" hidden="false" customHeight="true" outlineLevel="0" collapsed="false"/>
    <row r="4733" customFormat="false" ht="14.1" hidden="false" customHeight="true" outlineLevel="0" collapsed="false"/>
    <row r="4734" customFormat="false" ht="14.1" hidden="false" customHeight="true" outlineLevel="0" collapsed="false"/>
    <row r="4735" customFormat="false" ht="14.1" hidden="false" customHeight="true" outlineLevel="0" collapsed="false"/>
    <row r="4736" customFormat="false" ht="14.1" hidden="false" customHeight="true" outlineLevel="0" collapsed="false"/>
    <row r="4737" customFormat="false" ht="14.1" hidden="false" customHeight="true" outlineLevel="0" collapsed="false"/>
    <row r="4738" customFormat="false" ht="14.1" hidden="false" customHeight="true" outlineLevel="0" collapsed="false"/>
    <row r="4739" customFormat="false" ht="14.1" hidden="false" customHeight="true" outlineLevel="0" collapsed="false"/>
    <row r="4740" customFormat="false" ht="14.1" hidden="false" customHeight="true" outlineLevel="0" collapsed="false"/>
    <row r="4741" customFormat="false" ht="14.1" hidden="false" customHeight="true" outlineLevel="0" collapsed="false"/>
    <row r="4742" customFormat="false" ht="14.1" hidden="false" customHeight="true" outlineLevel="0" collapsed="false"/>
    <row r="4743" customFormat="false" ht="14.1" hidden="false" customHeight="true" outlineLevel="0" collapsed="false"/>
    <row r="4744" customFormat="false" ht="14.1" hidden="false" customHeight="true" outlineLevel="0" collapsed="false"/>
    <row r="4745" customFormat="false" ht="14.1" hidden="false" customHeight="true" outlineLevel="0" collapsed="false"/>
    <row r="4746" customFormat="false" ht="14.1" hidden="false" customHeight="true" outlineLevel="0" collapsed="false"/>
    <row r="4747" customFormat="false" ht="14.1" hidden="false" customHeight="true" outlineLevel="0" collapsed="false"/>
    <row r="4748" customFormat="false" ht="14.1" hidden="false" customHeight="true" outlineLevel="0" collapsed="false"/>
    <row r="4749" customFormat="false" ht="14.1" hidden="false" customHeight="true" outlineLevel="0" collapsed="false"/>
    <row r="4750" customFormat="false" ht="14.1" hidden="false" customHeight="true" outlineLevel="0" collapsed="false"/>
    <row r="4751" customFormat="false" ht="14.1" hidden="false" customHeight="true" outlineLevel="0" collapsed="false"/>
    <row r="4752" customFormat="false" ht="14.1" hidden="false" customHeight="true" outlineLevel="0" collapsed="false"/>
    <row r="4753" customFormat="false" ht="14.1" hidden="false" customHeight="true" outlineLevel="0" collapsed="false"/>
    <row r="4754" customFormat="false" ht="14.1" hidden="false" customHeight="true" outlineLevel="0" collapsed="false"/>
    <row r="4755" customFormat="false" ht="14.1" hidden="false" customHeight="true" outlineLevel="0" collapsed="false"/>
    <row r="4756" customFormat="false" ht="14.1" hidden="false" customHeight="true" outlineLevel="0" collapsed="false"/>
    <row r="4757" customFormat="false" ht="14.1" hidden="false" customHeight="true" outlineLevel="0" collapsed="false"/>
    <row r="4758" customFormat="false" ht="14.1" hidden="false" customHeight="true" outlineLevel="0" collapsed="false"/>
    <row r="4759" customFormat="false" ht="14.1" hidden="false" customHeight="true" outlineLevel="0" collapsed="false"/>
    <row r="4760" customFormat="false" ht="14.1" hidden="false" customHeight="true" outlineLevel="0" collapsed="false"/>
    <row r="4761" customFormat="false" ht="14.1" hidden="false" customHeight="true" outlineLevel="0" collapsed="false"/>
    <row r="4762" customFormat="false" ht="14.1" hidden="false" customHeight="true" outlineLevel="0" collapsed="false"/>
    <row r="4763" customFormat="false" ht="14.1" hidden="false" customHeight="true" outlineLevel="0" collapsed="false"/>
    <row r="4764" customFormat="false" ht="14.1" hidden="false" customHeight="true" outlineLevel="0" collapsed="false"/>
    <row r="4765" customFormat="false" ht="14.1" hidden="false" customHeight="true" outlineLevel="0" collapsed="false"/>
    <row r="4766" customFormat="false" ht="14.1" hidden="false" customHeight="true" outlineLevel="0" collapsed="false"/>
    <row r="4767" customFormat="false" ht="14.1" hidden="false" customHeight="true" outlineLevel="0" collapsed="false"/>
    <row r="4768" customFormat="false" ht="14.1" hidden="false" customHeight="true" outlineLevel="0" collapsed="false"/>
    <row r="4769" customFormat="false" ht="14.1" hidden="false" customHeight="true" outlineLevel="0" collapsed="false"/>
    <row r="4770" customFormat="false" ht="14.1" hidden="false" customHeight="true" outlineLevel="0" collapsed="false"/>
    <row r="4771" customFormat="false" ht="14.1" hidden="false" customHeight="true" outlineLevel="0" collapsed="false"/>
    <row r="4772" customFormat="false" ht="14.1" hidden="false" customHeight="true" outlineLevel="0" collapsed="false"/>
    <row r="4773" customFormat="false" ht="14.1" hidden="false" customHeight="true" outlineLevel="0" collapsed="false"/>
    <row r="4774" customFormat="false" ht="14.1" hidden="false" customHeight="true" outlineLevel="0" collapsed="false"/>
    <row r="4775" customFormat="false" ht="14.1" hidden="false" customHeight="true" outlineLevel="0" collapsed="false"/>
    <row r="4776" customFormat="false" ht="14.1" hidden="false" customHeight="true" outlineLevel="0" collapsed="false"/>
    <row r="4777" customFormat="false" ht="14.1" hidden="false" customHeight="true" outlineLevel="0" collapsed="false"/>
    <row r="4778" customFormat="false" ht="14.1" hidden="false" customHeight="true" outlineLevel="0" collapsed="false"/>
    <row r="4779" customFormat="false" ht="14.1" hidden="false" customHeight="true" outlineLevel="0" collapsed="false"/>
    <row r="4780" customFormat="false" ht="14.1" hidden="false" customHeight="true" outlineLevel="0" collapsed="false"/>
    <row r="4781" customFormat="false" ht="14.1" hidden="false" customHeight="true" outlineLevel="0" collapsed="false"/>
    <row r="4782" customFormat="false" ht="14.1" hidden="false" customHeight="true" outlineLevel="0" collapsed="false"/>
    <row r="4783" customFormat="false" ht="14.1" hidden="false" customHeight="true" outlineLevel="0" collapsed="false"/>
    <row r="4784" customFormat="false" ht="14.1" hidden="false" customHeight="true" outlineLevel="0" collapsed="false"/>
    <row r="4785" customFormat="false" ht="14.1" hidden="false" customHeight="true" outlineLevel="0" collapsed="false"/>
    <row r="4786" customFormat="false" ht="14.1" hidden="false" customHeight="true" outlineLevel="0" collapsed="false"/>
    <row r="4787" customFormat="false" ht="14.1" hidden="false" customHeight="true" outlineLevel="0" collapsed="false"/>
    <row r="4788" customFormat="false" ht="14.1" hidden="false" customHeight="true" outlineLevel="0" collapsed="false"/>
    <row r="4789" customFormat="false" ht="14.1" hidden="false" customHeight="true" outlineLevel="0" collapsed="false"/>
    <row r="4790" customFormat="false" ht="14.1" hidden="false" customHeight="true" outlineLevel="0" collapsed="false"/>
    <row r="4791" customFormat="false" ht="14.1" hidden="false" customHeight="true" outlineLevel="0" collapsed="false"/>
    <row r="4792" customFormat="false" ht="14.1" hidden="false" customHeight="true" outlineLevel="0" collapsed="false"/>
    <row r="4793" customFormat="false" ht="14.1" hidden="false" customHeight="true" outlineLevel="0" collapsed="false"/>
    <row r="4794" customFormat="false" ht="14.1" hidden="false" customHeight="true" outlineLevel="0" collapsed="false"/>
    <row r="4795" customFormat="false" ht="14.1" hidden="false" customHeight="true" outlineLevel="0" collapsed="false"/>
    <row r="4796" customFormat="false" ht="14.1" hidden="false" customHeight="true" outlineLevel="0" collapsed="false"/>
    <row r="4797" customFormat="false" ht="14.1" hidden="false" customHeight="true" outlineLevel="0" collapsed="false"/>
    <row r="4798" customFormat="false" ht="14.1" hidden="false" customHeight="true" outlineLevel="0" collapsed="false"/>
    <row r="4799" customFormat="false" ht="14.1" hidden="false" customHeight="true" outlineLevel="0" collapsed="false"/>
    <row r="4800" customFormat="false" ht="14.1" hidden="false" customHeight="true" outlineLevel="0" collapsed="false"/>
    <row r="4801" customFormat="false" ht="14.1" hidden="false" customHeight="true" outlineLevel="0" collapsed="false"/>
    <row r="4802" customFormat="false" ht="14.1" hidden="false" customHeight="true" outlineLevel="0" collapsed="false"/>
    <row r="4803" customFormat="false" ht="14.1" hidden="false" customHeight="true" outlineLevel="0" collapsed="false"/>
    <row r="4804" customFormat="false" ht="14.1" hidden="false" customHeight="true" outlineLevel="0" collapsed="false"/>
    <row r="4805" customFormat="false" ht="14.1" hidden="false" customHeight="true" outlineLevel="0" collapsed="false"/>
    <row r="4806" customFormat="false" ht="14.1" hidden="false" customHeight="true" outlineLevel="0" collapsed="false"/>
    <row r="4807" customFormat="false" ht="14.1" hidden="false" customHeight="true" outlineLevel="0" collapsed="false"/>
    <row r="4808" customFormat="false" ht="14.1" hidden="false" customHeight="true" outlineLevel="0" collapsed="false"/>
    <row r="4809" customFormat="false" ht="14.1" hidden="false" customHeight="true" outlineLevel="0" collapsed="false"/>
    <row r="4810" customFormat="false" ht="14.1" hidden="false" customHeight="true" outlineLevel="0" collapsed="false"/>
    <row r="4811" customFormat="false" ht="14.1" hidden="false" customHeight="true" outlineLevel="0" collapsed="false"/>
    <row r="4812" customFormat="false" ht="14.1" hidden="false" customHeight="true" outlineLevel="0" collapsed="false"/>
    <row r="4813" customFormat="false" ht="14.1" hidden="false" customHeight="true" outlineLevel="0" collapsed="false"/>
    <row r="4814" customFormat="false" ht="14.1" hidden="false" customHeight="true" outlineLevel="0" collapsed="false"/>
    <row r="4815" customFormat="false" ht="14.1" hidden="false" customHeight="true" outlineLevel="0" collapsed="false"/>
    <row r="4816" customFormat="false" ht="14.1" hidden="false" customHeight="true" outlineLevel="0" collapsed="false"/>
    <row r="4817" customFormat="false" ht="14.1" hidden="false" customHeight="true" outlineLevel="0" collapsed="false"/>
    <row r="4818" customFormat="false" ht="14.1" hidden="false" customHeight="true" outlineLevel="0" collapsed="false"/>
    <row r="4819" customFormat="false" ht="14.1" hidden="false" customHeight="true" outlineLevel="0" collapsed="false"/>
    <row r="4820" customFormat="false" ht="14.1" hidden="false" customHeight="true" outlineLevel="0" collapsed="false"/>
    <row r="4821" customFormat="false" ht="14.1" hidden="false" customHeight="true" outlineLevel="0" collapsed="false"/>
    <row r="4822" customFormat="false" ht="14.1" hidden="false" customHeight="true" outlineLevel="0" collapsed="false"/>
    <row r="4823" customFormat="false" ht="14.1" hidden="false" customHeight="true" outlineLevel="0" collapsed="false"/>
    <row r="4824" customFormat="false" ht="14.1" hidden="false" customHeight="true" outlineLevel="0" collapsed="false"/>
    <row r="4825" customFormat="false" ht="14.1" hidden="false" customHeight="true" outlineLevel="0" collapsed="false"/>
    <row r="4826" customFormat="false" ht="14.1" hidden="false" customHeight="true" outlineLevel="0" collapsed="false"/>
    <row r="4827" customFormat="false" ht="14.1" hidden="false" customHeight="true" outlineLevel="0" collapsed="false"/>
    <row r="4828" customFormat="false" ht="14.1" hidden="false" customHeight="true" outlineLevel="0" collapsed="false"/>
    <row r="4829" customFormat="false" ht="14.1" hidden="false" customHeight="true" outlineLevel="0" collapsed="false"/>
    <row r="4830" customFormat="false" ht="14.1" hidden="false" customHeight="true" outlineLevel="0" collapsed="false"/>
    <row r="4831" customFormat="false" ht="14.1" hidden="false" customHeight="true" outlineLevel="0" collapsed="false"/>
    <row r="4832" customFormat="false" ht="14.1" hidden="false" customHeight="true" outlineLevel="0" collapsed="false"/>
    <row r="4833" customFormat="false" ht="14.1" hidden="false" customHeight="true" outlineLevel="0" collapsed="false"/>
    <row r="4834" customFormat="false" ht="14.1" hidden="false" customHeight="true" outlineLevel="0" collapsed="false"/>
    <row r="4835" customFormat="false" ht="14.1" hidden="false" customHeight="true" outlineLevel="0" collapsed="false"/>
    <row r="4836" customFormat="false" ht="14.1" hidden="false" customHeight="true" outlineLevel="0" collapsed="false"/>
    <row r="4837" customFormat="false" ht="14.1" hidden="false" customHeight="true" outlineLevel="0" collapsed="false"/>
    <row r="4838" customFormat="false" ht="14.1" hidden="false" customHeight="true" outlineLevel="0" collapsed="false"/>
    <row r="4839" customFormat="false" ht="14.1" hidden="false" customHeight="true" outlineLevel="0" collapsed="false"/>
    <row r="4840" customFormat="false" ht="14.1" hidden="false" customHeight="true" outlineLevel="0" collapsed="false"/>
    <row r="4841" customFormat="false" ht="14.1" hidden="false" customHeight="true" outlineLevel="0" collapsed="false"/>
    <row r="4842" customFormat="false" ht="14.1" hidden="false" customHeight="true" outlineLevel="0" collapsed="false"/>
    <row r="4843" customFormat="false" ht="14.1" hidden="false" customHeight="true" outlineLevel="0" collapsed="false"/>
    <row r="4844" customFormat="false" ht="14.1" hidden="false" customHeight="true" outlineLevel="0" collapsed="false"/>
    <row r="4845" customFormat="false" ht="14.1" hidden="false" customHeight="true" outlineLevel="0" collapsed="false"/>
    <row r="4846" customFormat="false" ht="14.1" hidden="false" customHeight="true" outlineLevel="0" collapsed="false"/>
    <row r="4847" customFormat="false" ht="14.1" hidden="false" customHeight="true" outlineLevel="0" collapsed="false"/>
    <row r="4848" customFormat="false" ht="14.1" hidden="false" customHeight="true" outlineLevel="0" collapsed="false"/>
    <row r="4849" customFormat="false" ht="14.1" hidden="false" customHeight="true" outlineLevel="0" collapsed="false"/>
    <row r="4850" customFormat="false" ht="14.1" hidden="false" customHeight="true" outlineLevel="0" collapsed="false"/>
    <row r="4851" customFormat="false" ht="14.1" hidden="false" customHeight="true" outlineLevel="0" collapsed="false"/>
    <row r="4852" customFormat="false" ht="14.1" hidden="false" customHeight="true" outlineLevel="0" collapsed="false"/>
    <row r="4853" customFormat="false" ht="14.1" hidden="false" customHeight="true" outlineLevel="0" collapsed="false"/>
    <row r="4854" customFormat="false" ht="14.1" hidden="false" customHeight="true" outlineLevel="0" collapsed="false"/>
    <row r="4855" customFormat="false" ht="14.1" hidden="false" customHeight="true" outlineLevel="0" collapsed="false"/>
    <row r="4856" customFormat="false" ht="14.1" hidden="false" customHeight="true" outlineLevel="0" collapsed="false"/>
    <row r="4857" customFormat="false" ht="14.1" hidden="false" customHeight="true" outlineLevel="0" collapsed="false"/>
    <row r="4858" customFormat="false" ht="14.1" hidden="false" customHeight="true" outlineLevel="0" collapsed="false"/>
    <row r="4859" customFormat="false" ht="14.1" hidden="false" customHeight="true" outlineLevel="0" collapsed="false"/>
    <row r="4860" customFormat="false" ht="14.1" hidden="false" customHeight="true" outlineLevel="0" collapsed="false"/>
    <row r="4861" customFormat="false" ht="14.1" hidden="false" customHeight="true" outlineLevel="0" collapsed="false"/>
    <row r="4862" customFormat="false" ht="14.1" hidden="false" customHeight="true" outlineLevel="0" collapsed="false"/>
    <row r="4863" customFormat="false" ht="14.1" hidden="false" customHeight="true" outlineLevel="0" collapsed="false"/>
    <row r="4864" customFormat="false" ht="14.1" hidden="false" customHeight="true" outlineLevel="0" collapsed="false"/>
    <row r="4865" customFormat="false" ht="14.1" hidden="false" customHeight="true" outlineLevel="0" collapsed="false"/>
    <row r="4866" customFormat="false" ht="14.1" hidden="false" customHeight="true" outlineLevel="0" collapsed="false"/>
    <row r="4867" customFormat="false" ht="14.1" hidden="false" customHeight="true" outlineLevel="0" collapsed="false"/>
    <row r="4868" customFormat="false" ht="14.1" hidden="false" customHeight="true" outlineLevel="0" collapsed="false"/>
    <row r="4869" customFormat="false" ht="14.1" hidden="false" customHeight="true" outlineLevel="0" collapsed="false"/>
    <row r="4870" customFormat="false" ht="14.1" hidden="false" customHeight="true" outlineLevel="0" collapsed="false"/>
    <row r="4871" customFormat="false" ht="14.1" hidden="false" customHeight="true" outlineLevel="0" collapsed="false"/>
    <row r="4872" customFormat="false" ht="14.1" hidden="false" customHeight="true" outlineLevel="0" collapsed="false"/>
    <row r="4873" customFormat="false" ht="14.1" hidden="false" customHeight="true" outlineLevel="0" collapsed="false"/>
    <row r="4874" customFormat="false" ht="14.1" hidden="false" customHeight="true" outlineLevel="0" collapsed="false"/>
    <row r="4875" customFormat="false" ht="14.1" hidden="false" customHeight="true" outlineLevel="0" collapsed="false"/>
    <row r="4876" customFormat="false" ht="14.1" hidden="false" customHeight="true" outlineLevel="0" collapsed="false"/>
    <row r="4877" customFormat="false" ht="14.1" hidden="false" customHeight="true" outlineLevel="0" collapsed="false"/>
    <row r="4878" customFormat="false" ht="14.1" hidden="false" customHeight="true" outlineLevel="0" collapsed="false"/>
    <row r="4879" customFormat="false" ht="14.1" hidden="false" customHeight="true" outlineLevel="0" collapsed="false"/>
    <row r="4880" customFormat="false" ht="14.1" hidden="false" customHeight="true" outlineLevel="0" collapsed="false"/>
    <row r="4881" customFormat="false" ht="14.1" hidden="false" customHeight="true" outlineLevel="0" collapsed="false"/>
    <row r="4882" customFormat="false" ht="14.1" hidden="false" customHeight="true" outlineLevel="0" collapsed="false"/>
    <row r="4883" customFormat="false" ht="14.1" hidden="false" customHeight="true" outlineLevel="0" collapsed="false"/>
    <row r="4884" customFormat="false" ht="14.1" hidden="false" customHeight="true" outlineLevel="0" collapsed="false"/>
    <row r="4885" customFormat="false" ht="14.1" hidden="false" customHeight="true" outlineLevel="0" collapsed="false"/>
    <row r="4886" customFormat="false" ht="14.1" hidden="false" customHeight="true" outlineLevel="0" collapsed="false"/>
    <row r="4887" customFormat="false" ht="14.1" hidden="false" customHeight="true" outlineLevel="0" collapsed="false"/>
    <row r="4888" customFormat="false" ht="14.1" hidden="false" customHeight="true" outlineLevel="0" collapsed="false"/>
    <row r="4889" customFormat="false" ht="14.1" hidden="false" customHeight="true" outlineLevel="0" collapsed="false"/>
    <row r="4890" customFormat="false" ht="14.1" hidden="false" customHeight="true" outlineLevel="0" collapsed="false"/>
    <row r="4891" customFormat="false" ht="14.1" hidden="false" customHeight="true" outlineLevel="0" collapsed="false"/>
    <row r="4892" customFormat="false" ht="14.1" hidden="false" customHeight="true" outlineLevel="0" collapsed="false"/>
    <row r="4893" customFormat="false" ht="14.1" hidden="false" customHeight="true" outlineLevel="0" collapsed="false"/>
    <row r="4894" customFormat="false" ht="14.1" hidden="false" customHeight="true" outlineLevel="0" collapsed="false"/>
    <row r="4895" customFormat="false" ht="14.1" hidden="false" customHeight="true" outlineLevel="0" collapsed="false"/>
    <row r="4896" customFormat="false" ht="14.1" hidden="false" customHeight="true" outlineLevel="0" collapsed="false"/>
    <row r="4897" customFormat="false" ht="14.1" hidden="false" customHeight="true" outlineLevel="0" collapsed="false"/>
    <row r="4898" customFormat="false" ht="14.1" hidden="false" customHeight="true" outlineLevel="0" collapsed="false"/>
    <row r="4899" customFormat="false" ht="14.1" hidden="false" customHeight="true" outlineLevel="0" collapsed="false"/>
    <row r="4900" customFormat="false" ht="14.1" hidden="false" customHeight="true" outlineLevel="0" collapsed="false"/>
    <row r="4901" customFormat="false" ht="14.1" hidden="false" customHeight="true" outlineLevel="0" collapsed="false"/>
    <row r="4902" customFormat="false" ht="14.1" hidden="false" customHeight="true" outlineLevel="0" collapsed="false"/>
    <row r="4903" customFormat="false" ht="14.1" hidden="false" customHeight="true" outlineLevel="0" collapsed="false"/>
    <row r="4904" customFormat="false" ht="14.1" hidden="false" customHeight="true" outlineLevel="0" collapsed="false"/>
    <row r="4905" customFormat="false" ht="14.1" hidden="false" customHeight="true" outlineLevel="0" collapsed="false"/>
    <row r="4906" customFormat="false" ht="14.1" hidden="false" customHeight="true" outlineLevel="0" collapsed="false"/>
    <row r="4907" customFormat="false" ht="14.1" hidden="false" customHeight="true" outlineLevel="0" collapsed="false"/>
    <row r="4908" customFormat="false" ht="14.1" hidden="false" customHeight="true" outlineLevel="0" collapsed="false"/>
    <row r="4909" customFormat="false" ht="14.1" hidden="false" customHeight="true" outlineLevel="0" collapsed="false"/>
    <row r="4910" customFormat="false" ht="14.1" hidden="false" customHeight="true" outlineLevel="0" collapsed="false"/>
    <row r="4911" customFormat="false" ht="14.1" hidden="false" customHeight="true" outlineLevel="0" collapsed="false"/>
    <row r="4912" customFormat="false" ht="14.1" hidden="false" customHeight="true" outlineLevel="0" collapsed="false"/>
    <row r="4913" customFormat="false" ht="14.1" hidden="false" customHeight="true" outlineLevel="0" collapsed="false"/>
    <row r="4914" customFormat="false" ht="14.1" hidden="false" customHeight="true" outlineLevel="0" collapsed="false"/>
    <row r="4915" customFormat="false" ht="14.1" hidden="false" customHeight="true" outlineLevel="0" collapsed="false"/>
    <row r="4916" customFormat="false" ht="14.1" hidden="false" customHeight="true" outlineLevel="0" collapsed="false"/>
    <row r="4917" customFormat="false" ht="14.1" hidden="false" customHeight="true" outlineLevel="0" collapsed="false"/>
    <row r="4918" customFormat="false" ht="14.1" hidden="false" customHeight="true" outlineLevel="0" collapsed="false"/>
    <row r="4919" customFormat="false" ht="14.1" hidden="false" customHeight="true" outlineLevel="0" collapsed="false"/>
    <row r="4920" customFormat="false" ht="14.1" hidden="false" customHeight="true" outlineLevel="0" collapsed="false"/>
    <row r="4921" customFormat="false" ht="14.1" hidden="false" customHeight="true" outlineLevel="0" collapsed="false"/>
    <row r="4922" customFormat="false" ht="14.1" hidden="false" customHeight="true" outlineLevel="0" collapsed="false"/>
    <row r="4923" customFormat="false" ht="14.1" hidden="false" customHeight="true" outlineLevel="0" collapsed="false"/>
    <row r="4924" customFormat="false" ht="14.1" hidden="false" customHeight="true" outlineLevel="0" collapsed="false"/>
    <row r="4925" customFormat="false" ht="14.1" hidden="false" customHeight="true" outlineLevel="0" collapsed="false"/>
    <row r="4926" customFormat="false" ht="14.1" hidden="false" customHeight="true" outlineLevel="0" collapsed="false"/>
    <row r="4927" customFormat="false" ht="14.1" hidden="false" customHeight="true" outlineLevel="0" collapsed="false"/>
    <row r="4928" customFormat="false" ht="14.1" hidden="false" customHeight="true" outlineLevel="0" collapsed="false"/>
    <row r="4929" customFormat="false" ht="14.1" hidden="false" customHeight="true" outlineLevel="0" collapsed="false"/>
    <row r="4930" customFormat="false" ht="14.1" hidden="false" customHeight="true" outlineLevel="0" collapsed="false"/>
    <row r="4931" customFormat="false" ht="14.1" hidden="false" customHeight="true" outlineLevel="0" collapsed="false"/>
    <row r="4932" customFormat="false" ht="14.1" hidden="false" customHeight="true" outlineLevel="0" collapsed="false"/>
    <row r="4933" customFormat="false" ht="14.1" hidden="false" customHeight="true" outlineLevel="0" collapsed="false"/>
    <row r="4934" customFormat="false" ht="14.1" hidden="false" customHeight="true" outlineLevel="0" collapsed="false"/>
    <row r="4935" customFormat="false" ht="14.1" hidden="false" customHeight="true" outlineLevel="0" collapsed="false"/>
    <row r="4936" customFormat="false" ht="14.1" hidden="false" customHeight="true" outlineLevel="0" collapsed="false"/>
    <row r="4937" customFormat="false" ht="14.1" hidden="false" customHeight="true" outlineLevel="0" collapsed="false"/>
    <row r="4938" customFormat="false" ht="14.1" hidden="false" customHeight="true" outlineLevel="0" collapsed="false"/>
    <row r="4939" customFormat="false" ht="14.1" hidden="false" customHeight="true" outlineLevel="0" collapsed="false"/>
    <row r="4940" customFormat="false" ht="14.1" hidden="false" customHeight="true" outlineLevel="0" collapsed="false"/>
    <row r="4941" customFormat="false" ht="14.1" hidden="false" customHeight="true" outlineLevel="0" collapsed="false"/>
    <row r="4942" customFormat="false" ht="14.1" hidden="false" customHeight="true" outlineLevel="0" collapsed="false"/>
    <row r="4943" customFormat="false" ht="14.1" hidden="false" customHeight="true" outlineLevel="0" collapsed="false"/>
    <row r="4944" customFormat="false" ht="14.1" hidden="false" customHeight="true" outlineLevel="0" collapsed="false"/>
    <row r="4945" customFormat="false" ht="14.1" hidden="false" customHeight="true" outlineLevel="0" collapsed="false"/>
    <row r="4946" customFormat="false" ht="14.1" hidden="false" customHeight="true" outlineLevel="0" collapsed="false"/>
    <row r="4947" customFormat="false" ht="14.1" hidden="false" customHeight="true" outlineLevel="0" collapsed="false"/>
    <row r="4948" customFormat="false" ht="14.1" hidden="false" customHeight="true" outlineLevel="0" collapsed="false"/>
    <row r="4949" customFormat="false" ht="14.1" hidden="false" customHeight="true" outlineLevel="0" collapsed="false"/>
    <row r="4950" customFormat="false" ht="14.1" hidden="false" customHeight="true" outlineLevel="0" collapsed="false"/>
    <row r="4951" customFormat="false" ht="14.1" hidden="false" customHeight="true" outlineLevel="0" collapsed="false"/>
    <row r="4952" customFormat="false" ht="14.1" hidden="false" customHeight="true" outlineLevel="0" collapsed="false"/>
    <row r="4953" customFormat="false" ht="14.1" hidden="false" customHeight="true" outlineLevel="0" collapsed="false"/>
    <row r="4954" customFormat="false" ht="14.1" hidden="false" customHeight="true" outlineLevel="0" collapsed="false"/>
    <row r="4955" customFormat="false" ht="14.1" hidden="false" customHeight="true" outlineLevel="0" collapsed="false"/>
    <row r="4956" customFormat="false" ht="14.1" hidden="false" customHeight="true" outlineLevel="0" collapsed="false"/>
    <row r="4957" customFormat="false" ht="14.1" hidden="false" customHeight="true" outlineLevel="0" collapsed="false"/>
    <row r="4958" customFormat="false" ht="14.1" hidden="false" customHeight="true" outlineLevel="0" collapsed="false"/>
    <row r="4959" customFormat="false" ht="14.1" hidden="false" customHeight="true" outlineLevel="0" collapsed="false"/>
    <row r="4960" customFormat="false" ht="14.1" hidden="false" customHeight="true" outlineLevel="0" collapsed="false"/>
    <row r="4961" customFormat="false" ht="14.1" hidden="false" customHeight="true" outlineLevel="0" collapsed="false"/>
    <row r="4962" customFormat="false" ht="14.1" hidden="false" customHeight="true" outlineLevel="0" collapsed="false"/>
    <row r="4963" customFormat="false" ht="14.1" hidden="false" customHeight="true" outlineLevel="0" collapsed="false"/>
    <row r="4964" customFormat="false" ht="14.1" hidden="false" customHeight="true" outlineLevel="0" collapsed="false"/>
    <row r="4965" customFormat="false" ht="14.1" hidden="false" customHeight="true" outlineLevel="0" collapsed="false"/>
    <row r="4966" customFormat="false" ht="14.1" hidden="false" customHeight="true" outlineLevel="0" collapsed="false"/>
    <row r="4967" customFormat="false" ht="14.1" hidden="false" customHeight="true" outlineLevel="0" collapsed="false"/>
    <row r="4968" customFormat="false" ht="14.1" hidden="false" customHeight="true" outlineLevel="0" collapsed="false"/>
    <row r="4969" customFormat="false" ht="14.1" hidden="false" customHeight="true" outlineLevel="0" collapsed="false"/>
    <row r="4970" customFormat="false" ht="14.1" hidden="false" customHeight="true" outlineLevel="0" collapsed="false"/>
    <row r="4971" customFormat="false" ht="14.1" hidden="false" customHeight="true" outlineLevel="0" collapsed="false"/>
    <row r="4972" customFormat="false" ht="14.1" hidden="false" customHeight="true" outlineLevel="0" collapsed="false"/>
    <row r="4973" customFormat="false" ht="14.1" hidden="false" customHeight="true" outlineLevel="0" collapsed="false"/>
    <row r="4974" customFormat="false" ht="14.1" hidden="false" customHeight="true" outlineLevel="0" collapsed="false"/>
    <row r="4975" customFormat="false" ht="14.1" hidden="false" customHeight="true" outlineLevel="0" collapsed="false"/>
    <row r="4976" customFormat="false" ht="14.1" hidden="false" customHeight="true" outlineLevel="0" collapsed="false"/>
    <row r="4977" customFormat="false" ht="14.1" hidden="false" customHeight="true" outlineLevel="0" collapsed="false"/>
    <row r="4978" customFormat="false" ht="14.1" hidden="false" customHeight="true" outlineLevel="0" collapsed="false"/>
    <row r="4979" customFormat="false" ht="14.1" hidden="false" customHeight="true" outlineLevel="0" collapsed="false"/>
    <row r="4980" customFormat="false" ht="14.1" hidden="false" customHeight="true" outlineLevel="0" collapsed="false"/>
    <row r="4981" customFormat="false" ht="14.1" hidden="false" customHeight="true" outlineLevel="0" collapsed="false"/>
    <row r="4982" customFormat="false" ht="14.1" hidden="false" customHeight="true" outlineLevel="0" collapsed="false"/>
    <row r="4983" customFormat="false" ht="14.1" hidden="false" customHeight="true" outlineLevel="0" collapsed="false"/>
    <row r="4984" customFormat="false" ht="14.1" hidden="false" customHeight="true" outlineLevel="0" collapsed="false"/>
    <row r="4985" customFormat="false" ht="14.1" hidden="false" customHeight="true" outlineLevel="0" collapsed="false"/>
    <row r="4986" customFormat="false" ht="14.1" hidden="false" customHeight="true" outlineLevel="0" collapsed="false"/>
    <row r="4987" customFormat="false" ht="14.1" hidden="false" customHeight="true" outlineLevel="0" collapsed="false"/>
    <row r="4988" customFormat="false" ht="14.1" hidden="false" customHeight="true" outlineLevel="0" collapsed="false"/>
    <row r="4989" customFormat="false" ht="14.1" hidden="false" customHeight="true" outlineLevel="0" collapsed="false"/>
    <row r="4990" customFormat="false" ht="14.1" hidden="false" customHeight="true" outlineLevel="0" collapsed="false"/>
    <row r="4991" customFormat="false" ht="14.1" hidden="false" customHeight="true" outlineLevel="0" collapsed="false"/>
    <row r="4992" customFormat="false" ht="14.1" hidden="false" customHeight="true" outlineLevel="0" collapsed="false"/>
    <row r="4993" customFormat="false" ht="14.1" hidden="false" customHeight="true" outlineLevel="0" collapsed="false"/>
    <row r="4994" customFormat="false" ht="14.1" hidden="false" customHeight="true" outlineLevel="0" collapsed="false"/>
    <row r="4995" customFormat="false" ht="14.1" hidden="false" customHeight="true" outlineLevel="0" collapsed="false"/>
    <row r="4996" customFormat="false" ht="14.1" hidden="false" customHeight="true" outlineLevel="0" collapsed="false"/>
    <row r="4997" customFormat="false" ht="14.1" hidden="false" customHeight="true" outlineLevel="0" collapsed="false"/>
    <row r="4998" customFormat="false" ht="14.1" hidden="false" customHeight="true" outlineLevel="0" collapsed="false"/>
    <row r="4999" customFormat="false" ht="14.1" hidden="false" customHeight="true" outlineLevel="0" collapsed="false"/>
    <row r="5000" customFormat="false" ht="14.1" hidden="false" customHeight="true" outlineLevel="0" collapsed="false"/>
    <row r="5001" customFormat="false" ht="14.1" hidden="false" customHeight="true" outlineLevel="0" collapsed="false"/>
    <row r="5002" customFormat="false" ht="14.1" hidden="false" customHeight="true" outlineLevel="0" collapsed="false"/>
    <row r="5003" customFormat="false" ht="14.1" hidden="false" customHeight="true" outlineLevel="0" collapsed="false"/>
    <row r="5004" customFormat="false" ht="14.1" hidden="false" customHeight="true" outlineLevel="0" collapsed="false"/>
    <row r="5005" customFormat="false" ht="14.1" hidden="false" customHeight="true" outlineLevel="0" collapsed="false"/>
    <row r="5006" customFormat="false" ht="14.1" hidden="false" customHeight="true" outlineLevel="0" collapsed="false"/>
    <row r="5007" customFormat="false" ht="14.1" hidden="false" customHeight="true" outlineLevel="0" collapsed="false"/>
    <row r="5008" customFormat="false" ht="14.1" hidden="false" customHeight="true" outlineLevel="0" collapsed="false"/>
    <row r="5009" customFormat="false" ht="14.1" hidden="false" customHeight="true" outlineLevel="0" collapsed="false"/>
    <row r="5010" customFormat="false" ht="14.1" hidden="false" customHeight="true" outlineLevel="0" collapsed="false"/>
    <row r="5011" customFormat="false" ht="14.1" hidden="false" customHeight="true" outlineLevel="0" collapsed="false"/>
    <row r="5012" customFormat="false" ht="14.1" hidden="false" customHeight="true" outlineLevel="0" collapsed="false"/>
    <row r="5013" customFormat="false" ht="14.1" hidden="false" customHeight="true" outlineLevel="0" collapsed="false"/>
    <row r="5014" customFormat="false" ht="14.1" hidden="false" customHeight="true" outlineLevel="0" collapsed="false"/>
    <row r="5015" customFormat="false" ht="14.1" hidden="false" customHeight="true" outlineLevel="0" collapsed="false"/>
    <row r="5016" customFormat="false" ht="14.1" hidden="false" customHeight="true" outlineLevel="0" collapsed="false"/>
    <row r="5017" customFormat="false" ht="14.1" hidden="false" customHeight="true" outlineLevel="0" collapsed="false"/>
    <row r="5018" customFormat="false" ht="14.1" hidden="false" customHeight="true" outlineLevel="0" collapsed="false"/>
    <row r="5019" customFormat="false" ht="14.1" hidden="false" customHeight="true" outlineLevel="0" collapsed="false"/>
    <row r="5020" customFormat="false" ht="14.1" hidden="false" customHeight="true" outlineLevel="0" collapsed="false"/>
    <row r="5021" customFormat="false" ht="14.1" hidden="false" customHeight="true" outlineLevel="0" collapsed="false"/>
    <row r="5022" customFormat="false" ht="14.1" hidden="false" customHeight="true" outlineLevel="0" collapsed="false"/>
    <row r="5023" customFormat="false" ht="14.1" hidden="false" customHeight="true" outlineLevel="0" collapsed="false"/>
    <row r="5024" customFormat="false" ht="14.1" hidden="false" customHeight="true" outlineLevel="0" collapsed="false"/>
    <row r="5025" customFormat="false" ht="14.1" hidden="false" customHeight="true" outlineLevel="0" collapsed="false"/>
    <row r="5026" customFormat="false" ht="14.1" hidden="false" customHeight="true" outlineLevel="0" collapsed="false"/>
    <row r="5027" customFormat="false" ht="14.1" hidden="false" customHeight="true" outlineLevel="0" collapsed="false"/>
    <row r="5028" customFormat="false" ht="14.1" hidden="false" customHeight="true" outlineLevel="0" collapsed="false"/>
    <row r="5029" customFormat="false" ht="14.1" hidden="false" customHeight="true" outlineLevel="0" collapsed="false"/>
    <row r="5030" customFormat="false" ht="14.1" hidden="false" customHeight="true" outlineLevel="0" collapsed="false"/>
    <row r="5031" customFormat="false" ht="14.1" hidden="false" customHeight="true" outlineLevel="0" collapsed="false"/>
    <row r="5032" customFormat="false" ht="14.1" hidden="false" customHeight="true" outlineLevel="0" collapsed="false"/>
    <row r="5033" customFormat="false" ht="14.1" hidden="false" customHeight="true" outlineLevel="0" collapsed="false"/>
    <row r="5034" customFormat="false" ht="14.1" hidden="false" customHeight="true" outlineLevel="0" collapsed="false"/>
    <row r="5035" customFormat="false" ht="14.1" hidden="false" customHeight="true" outlineLevel="0" collapsed="false"/>
    <row r="5036" customFormat="false" ht="14.1" hidden="false" customHeight="true" outlineLevel="0" collapsed="false"/>
    <row r="5037" customFormat="false" ht="14.1" hidden="false" customHeight="true" outlineLevel="0" collapsed="false"/>
    <row r="5038" customFormat="false" ht="14.1" hidden="false" customHeight="true" outlineLevel="0" collapsed="false"/>
    <row r="5039" customFormat="false" ht="14.1" hidden="false" customHeight="true" outlineLevel="0" collapsed="false"/>
    <row r="5040" customFormat="false" ht="14.1" hidden="false" customHeight="true" outlineLevel="0" collapsed="false"/>
    <row r="5041" customFormat="false" ht="14.1" hidden="false" customHeight="true" outlineLevel="0" collapsed="false"/>
    <row r="5042" customFormat="false" ht="14.1" hidden="false" customHeight="true" outlineLevel="0" collapsed="false"/>
    <row r="5043" customFormat="false" ht="14.1" hidden="false" customHeight="true" outlineLevel="0" collapsed="false"/>
    <row r="5044" customFormat="false" ht="14.1" hidden="false" customHeight="true" outlineLevel="0" collapsed="false"/>
    <row r="5045" customFormat="false" ht="14.1" hidden="false" customHeight="true" outlineLevel="0" collapsed="false"/>
    <row r="5046" customFormat="false" ht="14.1" hidden="false" customHeight="true" outlineLevel="0" collapsed="false"/>
    <row r="5047" customFormat="false" ht="14.1" hidden="false" customHeight="true" outlineLevel="0" collapsed="false"/>
    <row r="5048" customFormat="false" ht="14.1" hidden="false" customHeight="true" outlineLevel="0" collapsed="false"/>
    <row r="5049" customFormat="false" ht="14.1" hidden="false" customHeight="true" outlineLevel="0" collapsed="false"/>
    <row r="5050" customFormat="false" ht="14.1" hidden="false" customHeight="true" outlineLevel="0" collapsed="false"/>
    <row r="5051" customFormat="false" ht="14.1" hidden="false" customHeight="true" outlineLevel="0" collapsed="false"/>
    <row r="5052" customFormat="false" ht="14.1" hidden="false" customHeight="true" outlineLevel="0" collapsed="false"/>
    <row r="5053" customFormat="false" ht="14.1" hidden="false" customHeight="true" outlineLevel="0" collapsed="false"/>
    <row r="5054" customFormat="false" ht="14.1" hidden="false" customHeight="true" outlineLevel="0" collapsed="false"/>
    <row r="5055" customFormat="false" ht="14.1" hidden="false" customHeight="true" outlineLevel="0" collapsed="false"/>
    <row r="5056" customFormat="false" ht="14.1" hidden="false" customHeight="true" outlineLevel="0" collapsed="false"/>
    <row r="5057" customFormat="false" ht="14.1" hidden="false" customHeight="true" outlineLevel="0" collapsed="false"/>
    <row r="5058" customFormat="false" ht="14.1" hidden="false" customHeight="true" outlineLevel="0" collapsed="false"/>
    <row r="5059" customFormat="false" ht="14.1" hidden="false" customHeight="true" outlineLevel="0" collapsed="false"/>
    <row r="5060" customFormat="false" ht="14.1" hidden="false" customHeight="true" outlineLevel="0" collapsed="false"/>
    <row r="5061" customFormat="false" ht="14.1" hidden="false" customHeight="true" outlineLevel="0" collapsed="false"/>
    <row r="5062" customFormat="false" ht="14.1" hidden="false" customHeight="true" outlineLevel="0" collapsed="false"/>
    <row r="5063" customFormat="false" ht="14.1" hidden="false" customHeight="true" outlineLevel="0" collapsed="false"/>
    <row r="5064" customFormat="false" ht="14.1" hidden="false" customHeight="true" outlineLevel="0" collapsed="false"/>
    <row r="5065" customFormat="false" ht="14.1" hidden="false" customHeight="true" outlineLevel="0" collapsed="false"/>
    <row r="5066" customFormat="false" ht="14.1" hidden="false" customHeight="true" outlineLevel="0" collapsed="false"/>
    <row r="5067" customFormat="false" ht="14.1" hidden="false" customHeight="true" outlineLevel="0" collapsed="false"/>
    <row r="5068" customFormat="false" ht="14.1" hidden="false" customHeight="true" outlineLevel="0" collapsed="false"/>
    <row r="5069" customFormat="false" ht="14.1" hidden="false" customHeight="true" outlineLevel="0" collapsed="false"/>
    <row r="5070" customFormat="false" ht="14.1" hidden="false" customHeight="true" outlineLevel="0" collapsed="false"/>
    <row r="5071" customFormat="false" ht="14.1" hidden="false" customHeight="true" outlineLevel="0" collapsed="false"/>
    <row r="5072" customFormat="false" ht="14.1" hidden="false" customHeight="true" outlineLevel="0" collapsed="false"/>
    <row r="5073" customFormat="false" ht="14.1" hidden="false" customHeight="true" outlineLevel="0" collapsed="false"/>
    <row r="5074" customFormat="false" ht="14.1" hidden="false" customHeight="true" outlineLevel="0" collapsed="false"/>
    <row r="5075" customFormat="false" ht="14.1" hidden="false" customHeight="true" outlineLevel="0" collapsed="false"/>
    <row r="5076" customFormat="false" ht="14.1" hidden="false" customHeight="true" outlineLevel="0" collapsed="false"/>
    <row r="5077" customFormat="false" ht="14.1" hidden="false" customHeight="true" outlineLevel="0" collapsed="false"/>
    <row r="5078" customFormat="false" ht="14.1" hidden="false" customHeight="true" outlineLevel="0" collapsed="false"/>
    <row r="5079" customFormat="false" ht="14.1" hidden="false" customHeight="true" outlineLevel="0" collapsed="false"/>
    <row r="5080" customFormat="false" ht="14.1" hidden="false" customHeight="true" outlineLevel="0" collapsed="false"/>
    <row r="5081" customFormat="false" ht="14.1" hidden="false" customHeight="true" outlineLevel="0" collapsed="false"/>
    <row r="5082" customFormat="false" ht="14.1" hidden="false" customHeight="true" outlineLevel="0" collapsed="false"/>
    <row r="5083" customFormat="false" ht="14.1" hidden="false" customHeight="true" outlineLevel="0" collapsed="false"/>
    <row r="5084" customFormat="false" ht="14.1" hidden="false" customHeight="true" outlineLevel="0" collapsed="false"/>
    <row r="5085" customFormat="false" ht="14.1" hidden="false" customHeight="true" outlineLevel="0" collapsed="false"/>
    <row r="5086" customFormat="false" ht="14.1" hidden="false" customHeight="true" outlineLevel="0" collapsed="false"/>
    <row r="5087" customFormat="false" ht="14.1" hidden="false" customHeight="true" outlineLevel="0" collapsed="false"/>
    <row r="5088" customFormat="false" ht="14.1" hidden="false" customHeight="true" outlineLevel="0" collapsed="false"/>
    <row r="5089" customFormat="false" ht="14.1" hidden="false" customHeight="true" outlineLevel="0" collapsed="false"/>
    <row r="5090" customFormat="false" ht="14.1" hidden="false" customHeight="true" outlineLevel="0" collapsed="false"/>
    <row r="5091" customFormat="false" ht="14.1" hidden="false" customHeight="true" outlineLevel="0" collapsed="false"/>
    <row r="5092" customFormat="false" ht="14.1" hidden="false" customHeight="true" outlineLevel="0" collapsed="false"/>
    <row r="5093" customFormat="false" ht="14.1" hidden="false" customHeight="true" outlineLevel="0" collapsed="false"/>
    <row r="5094" customFormat="false" ht="14.1" hidden="false" customHeight="true" outlineLevel="0" collapsed="false"/>
    <row r="5095" customFormat="false" ht="14.1" hidden="false" customHeight="true" outlineLevel="0" collapsed="false"/>
    <row r="5096" customFormat="false" ht="14.1" hidden="false" customHeight="true" outlineLevel="0" collapsed="false"/>
    <row r="5097" customFormat="false" ht="14.1" hidden="false" customHeight="true" outlineLevel="0" collapsed="false"/>
    <row r="5098" customFormat="false" ht="14.1" hidden="false" customHeight="true" outlineLevel="0" collapsed="false"/>
    <row r="5099" customFormat="false" ht="14.1" hidden="false" customHeight="true" outlineLevel="0" collapsed="false"/>
    <row r="5100" customFormat="false" ht="14.1" hidden="false" customHeight="true" outlineLevel="0" collapsed="false"/>
    <row r="5101" customFormat="false" ht="14.1" hidden="false" customHeight="true" outlineLevel="0" collapsed="false"/>
    <row r="5102" customFormat="false" ht="14.1" hidden="false" customHeight="true" outlineLevel="0" collapsed="false"/>
    <row r="5103" customFormat="false" ht="14.1" hidden="false" customHeight="true" outlineLevel="0" collapsed="false"/>
    <row r="5104" customFormat="false" ht="14.1" hidden="false" customHeight="true" outlineLevel="0" collapsed="false"/>
    <row r="5105" customFormat="false" ht="14.1" hidden="false" customHeight="true" outlineLevel="0" collapsed="false"/>
    <row r="5106" customFormat="false" ht="14.1" hidden="false" customHeight="true" outlineLevel="0" collapsed="false"/>
    <row r="5107" customFormat="false" ht="14.1" hidden="false" customHeight="true" outlineLevel="0" collapsed="false"/>
    <row r="5108" customFormat="false" ht="14.1" hidden="false" customHeight="true" outlineLevel="0" collapsed="false"/>
    <row r="5109" customFormat="false" ht="14.1" hidden="false" customHeight="true" outlineLevel="0" collapsed="false"/>
    <row r="5110" customFormat="false" ht="14.1" hidden="false" customHeight="true" outlineLevel="0" collapsed="false"/>
    <row r="5111" customFormat="false" ht="14.1" hidden="false" customHeight="true" outlineLevel="0" collapsed="false"/>
    <row r="5112" customFormat="false" ht="14.1" hidden="false" customHeight="true" outlineLevel="0" collapsed="false"/>
    <row r="5113" customFormat="false" ht="14.1" hidden="false" customHeight="true" outlineLevel="0" collapsed="false"/>
    <row r="5114" customFormat="false" ht="14.1" hidden="false" customHeight="true" outlineLevel="0" collapsed="false"/>
    <row r="5115" customFormat="false" ht="14.1" hidden="false" customHeight="true" outlineLevel="0" collapsed="false"/>
    <row r="5116" customFormat="false" ht="14.1" hidden="false" customHeight="true" outlineLevel="0" collapsed="false"/>
    <row r="5117" customFormat="false" ht="14.1" hidden="false" customHeight="true" outlineLevel="0" collapsed="false"/>
    <row r="5118" customFormat="false" ht="14.1" hidden="false" customHeight="true" outlineLevel="0" collapsed="false"/>
    <row r="5119" customFormat="false" ht="14.1" hidden="false" customHeight="true" outlineLevel="0" collapsed="false"/>
    <row r="5120" customFormat="false" ht="14.1" hidden="false" customHeight="true" outlineLevel="0" collapsed="false"/>
    <row r="5121" customFormat="false" ht="14.1" hidden="false" customHeight="true" outlineLevel="0" collapsed="false"/>
    <row r="5122" customFormat="false" ht="14.1" hidden="false" customHeight="true" outlineLevel="0" collapsed="false"/>
    <row r="5123" customFormat="false" ht="14.1" hidden="false" customHeight="true" outlineLevel="0" collapsed="false"/>
    <row r="5124" customFormat="false" ht="14.1" hidden="false" customHeight="true" outlineLevel="0" collapsed="false"/>
    <row r="5125" customFormat="false" ht="14.1" hidden="false" customHeight="true" outlineLevel="0" collapsed="false"/>
    <row r="5126" customFormat="false" ht="14.1" hidden="false" customHeight="true" outlineLevel="0" collapsed="false"/>
    <row r="5127" customFormat="false" ht="14.1" hidden="false" customHeight="true" outlineLevel="0" collapsed="false"/>
    <row r="5128" customFormat="false" ht="14.1" hidden="false" customHeight="true" outlineLevel="0" collapsed="false"/>
    <row r="5129" customFormat="false" ht="14.1" hidden="false" customHeight="true" outlineLevel="0" collapsed="false"/>
    <row r="5130" customFormat="false" ht="14.1" hidden="false" customHeight="true" outlineLevel="0" collapsed="false"/>
    <row r="5131" customFormat="false" ht="14.1" hidden="false" customHeight="true" outlineLevel="0" collapsed="false"/>
    <row r="5132" customFormat="false" ht="14.1" hidden="false" customHeight="true" outlineLevel="0" collapsed="false"/>
    <row r="5133" customFormat="false" ht="14.1" hidden="false" customHeight="true" outlineLevel="0" collapsed="false"/>
    <row r="5134" customFormat="false" ht="14.1" hidden="false" customHeight="true" outlineLevel="0" collapsed="false"/>
    <row r="5135" customFormat="false" ht="14.1" hidden="false" customHeight="true" outlineLevel="0" collapsed="false"/>
    <row r="5136" customFormat="false" ht="14.1" hidden="false" customHeight="true" outlineLevel="0" collapsed="false"/>
    <row r="5137" customFormat="false" ht="14.1" hidden="false" customHeight="true" outlineLevel="0" collapsed="false"/>
    <row r="5138" customFormat="false" ht="14.1" hidden="false" customHeight="true" outlineLevel="0" collapsed="false"/>
    <row r="5139" customFormat="false" ht="14.1" hidden="false" customHeight="true" outlineLevel="0" collapsed="false"/>
    <row r="5140" customFormat="false" ht="14.1" hidden="false" customHeight="true" outlineLevel="0" collapsed="false"/>
    <row r="5141" customFormat="false" ht="14.1" hidden="false" customHeight="true" outlineLevel="0" collapsed="false"/>
    <row r="5142" customFormat="false" ht="14.1" hidden="false" customHeight="true" outlineLevel="0" collapsed="false"/>
    <row r="5143" customFormat="false" ht="14.1" hidden="false" customHeight="true" outlineLevel="0" collapsed="false"/>
    <row r="5144" customFormat="false" ht="14.1" hidden="false" customHeight="true" outlineLevel="0" collapsed="false"/>
    <row r="5145" customFormat="false" ht="14.1" hidden="false" customHeight="true" outlineLevel="0" collapsed="false"/>
    <row r="5146" customFormat="false" ht="14.1" hidden="false" customHeight="true" outlineLevel="0" collapsed="false"/>
    <row r="5147" customFormat="false" ht="14.1" hidden="false" customHeight="true" outlineLevel="0" collapsed="false"/>
    <row r="5148" customFormat="false" ht="14.1" hidden="false" customHeight="true" outlineLevel="0" collapsed="false"/>
    <row r="5149" customFormat="false" ht="14.1" hidden="false" customHeight="true" outlineLevel="0" collapsed="false"/>
    <row r="5150" customFormat="false" ht="14.1" hidden="false" customHeight="true" outlineLevel="0" collapsed="false"/>
    <row r="5151" customFormat="false" ht="14.1" hidden="false" customHeight="true" outlineLevel="0" collapsed="false"/>
    <row r="5152" customFormat="false" ht="14.1" hidden="false" customHeight="true" outlineLevel="0" collapsed="false"/>
    <row r="5153" customFormat="false" ht="14.1" hidden="false" customHeight="true" outlineLevel="0" collapsed="false"/>
    <row r="5154" customFormat="false" ht="14.1" hidden="false" customHeight="true" outlineLevel="0" collapsed="false"/>
    <row r="5155" customFormat="false" ht="14.1" hidden="false" customHeight="true" outlineLevel="0" collapsed="false"/>
    <row r="5156" customFormat="false" ht="14.1" hidden="false" customHeight="true" outlineLevel="0" collapsed="false"/>
    <row r="5157" customFormat="false" ht="14.1" hidden="false" customHeight="true" outlineLevel="0" collapsed="false"/>
    <row r="5158" customFormat="false" ht="14.1" hidden="false" customHeight="true" outlineLevel="0" collapsed="false"/>
    <row r="5159" customFormat="false" ht="14.1" hidden="false" customHeight="true" outlineLevel="0" collapsed="false"/>
    <row r="5160" customFormat="false" ht="14.1" hidden="false" customHeight="true" outlineLevel="0" collapsed="false"/>
    <row r="5161" customFormat="false" ht="14.1" hidden="false" customHeight="true" outlineLevel="0" collapsed="false"/>
    <row r="5162" customFormat="false" ht="14.1" hidden="false" customHeight="true" outlineLevel="0" collapsed="false"/>
    <row r="5163" customFormat="false" ht="14.1" hidden="false" customHeight="true" outlineLevel="0" collapsed="false"/>
    <row r="5164" customFormat="false" ht="14.1" hidden="false" customHeight="true" outlineLevel="0" collapsed="false"/>
    <row r="5165" customFormat="false" ht="14.1" hidden="false" customHeight="true" outlineLevel="0" collapsed="false"/>
    <row r="5166" customFormat="false" ht="14.1" hidden="false" customHeight="true" outlineLevel="0" collapsed="false"/>
    <row r="5167" customFormat="false" ht="14.1" hidden="false" customHeight="true" outlineLevel="0" collapsed="false"/>
    <row r="5168" customFormat="false" ht="14.1" hidden="false" customHeight="true" outlineLevel="0" collapsed="false"/>
    <row r="5169" customFormat="false" ht="14.1" hidden="false" customHeight="true" outlineLevel="0" collapsed="false"/>
    <row r="5170" customFormat="false" ht="14.1" hidden="false" customHeight="true" outlineLevel="0" collapsed="false"/>
    <row r="5171" customFormat="false" ht="14.1" hidden="false" customHeight="true" outlineLevel="0" collapsed="false"/>
    <row r="5172" customFormat="false" ht="14.1" hidden="false" customHeight="true" outlineLevel="0" collapsed="false"/>
    <row r="5173" customFormat="false" ht="14.1" hidden="false" customHeight="true" outlineLevel="0" collapsed="false"/>
    <row r="5174" customFormat="false" ht="14.1" hidden="false" customHeight="true" outlineLevel="0" collapsed="false"/>
    <row r="5175" customFormat="false" ht="14.1" hidden="false" customHeight="true" outlineLevel="0" collapsed="false"/>
    <row r="5176" customFormat="false" ht="14.1" hidden="false" customHeight="true" outlineLevel="0" collapsed="false"/>
    <row r="5177" customFormat="false" ht="14.1" hidden="false" customHeight="true" outlineLevel="0" collapsed="false"/>
    <row r="5178" customFormat="false" ht="14.1" hidden="false" customHeight="true" outlineLevel="0" collapsed="false"/>
    <row r="5179" customFormat="false" ht="14.1" hidden="false" customHeight="true" outlineLevel="0" collapsed="false"/>
    <row r="5180" customFormat="false" ht="14.1" hidden="false" customHeight="true" outlineLevel="0" collapsed="false"/>
    <row r="5181" customFormat="false" ht="14.1" hidden="false" customHeight="true" outlineLevel="0" collapsed="false"/>
    <row r="5182" customFormat="false" ht="14.1" hidden="false" customHeight="true" outlineLevel="0" collapsed="false"/>
    <row r="5183" customFormat="false" ht="14.1" hidden="false" customHeight="true" outlineLevel="0" collapsed="false"/>
    <row r="5184" customFormat="false" ht="14.1" hidden="false" customHeight="true" outlineLevel="0" collapsed="false"/>
    <row r="5185" customFormat="false" ht="14.1" hidden="false" customHeight="true" outlineLevel="0" collapsed="false"/>
    <row r="5186" customFormat="false" ht="14.1" hidden="false" customHeight="true" outlineLevel="0" collapsed="false"/>
    <row r="5187" customFormat="false" ht="14.1" hidden="false" customHeight="true" outlineLevel="0" collapsed="false"/>
    <row r="5188" customFormat="false" ht="14.1" hidden="false" customHeight="true" outlineLevel="0" collapsed="false"/>
    <row r="5189" customFormat="false" ht="14.1" hidden="false" customHeight="true" outlineLevel="0" collapsed="false"/>
    <row r="5190" customFormat="false" ht="14.1" hidden="false" customHeight="true" outlineLevel="0" collapsed="false"/>
    <row r="5191" customFormat="false" ht="14.1" hidden="false" customHeight="true" outlineLevel="0" collapsed="false"/>
    <row r="5192" customFormat="false" ht="14.1" hidden="false" customHeight="true" outlineLevel="0" collapsed="false"/>
    <row r="5193" customFormat="false" ht="14.1" hidden="false" customHeight="true" outlineLevel="0" collapsed="false"/>
    <row r="5194" customFormat="false" ht="14.1" hidden="false" customHeight="true" outlineLevel="0" collapsed="false"/>
    <row r="5195" customFormat="false" ht="14.1" hidden="false" customHeight="true" outlineLevel="0" collapsed="false"/>
    <row r="5196" customFormat="false" ht="14.1" hidden="false" customHeight="true" outlineLevel="0" collapsed="false"/>
    <row r="5197" customFormat="false" ht="14.1" hidden="false" customHeight="true" outlineLevel="0" collapsed="false"/>
    <row r="5198" customFormat="false" ht="14.1" hidden="false" customHeight="true" outlineLevel="0" collapsed="false"/>
    <row r="5199" customFormat="false" ht="14.1" hidden="false" customHeight="true" outlineLevel="0" collapsed="false"/>
    <row r="5200" customFormat="false" ht="14.1" hidden="false" customHeight="true" outlineLevel="0" collapsed="false"/>
    <row r="5201" customFormat="false" ht="14.1" hidden="false" customHeight="true" outlineLevel="0" collapsed="false"/>
    <row r="5202" customFormat="false" ht="14.1" hidden="false" customHeight="true" outlineLevel="0" collapsed="false"/>
    <row r="5203" customFormat="false" ht="14.1" hidden="false" customHeight="true" outlineLevel="0" collapsed="false"/>
    <row r="5204" customFormat="false" ht="14.1" hidden="false" customHeight="true" outlineLevel="0" collapsed="false"/>
    <row r="5205" customFormat="false" ht="14.1" hidden="false" customHeight="true" outlineLevel="0" collapsed="false"/>
    <row r="5206" customFormat="false" ht="14.1" hidden="false" customHeight="true" outlineLevel="0" collapsed="false"/>
    <row r="5207" customFormat="false" ht="14.1" hidden="false" customHeight="true" outlineLevel="0" collapsed="false"/>
    <row r="5208" customFormat="false" ht="14.1" hidden="false" customHeight="true" outlineLevel="0" collapsed="false"/>
    <row r="5209" customFormat="false" ht="14.1" hidden="false" customHeight="true" outlineLevel="0" collapsed="false"/>
    <row r="5210" customFormat="false" ht="14.1" hidden="false" customHeight="true" outlineLevel="0" collapsed="false"/>
    <row r="5211" customFormat="false" ht="14.1" hidden="false" customHeight="true" outlineLevel="0" collapsed="false"/>
    <row r="5212" customFormat="false" ht="14.1" hidden="false" customHeight="true" outlineLevel="0" collapsed="false"/>
    <row r="5213" customFormat="false" ht="14.1" hidden="false" customHeight="true" outlineLevel="0" collapsed="false"/>
    <row r="5214" customFormat="false" ht="14.1" hidden="false" customHeight="true" outlineLevel="0" collapsed="false"/>
    <row r="5215" customFormat="false" ht="14.1" hidden="false" customHeight="true" outlineLevel="0" collapsed="false"/>
    <row r="5216" customFormat="false" ht="14.1" hidden="false" customHeight="true" outlineLevel="0" collapsed="false"/>
    <row r="5217" customFormat="false" ht="14.1" hidden="false" customHeight="true" outlineLevel="0" collapsed="false"/>
    <row r="5218" customFormat="false" ht="14.1" hidden="false" customHeight="true" outlineLevel="0" collapsed="false"/>
    <row r="5219" customFormat="false" ht="14.1" hidden="false" customHeight="true" outlineLevel="0" collapsed="false"/>
    <row r="5220" customFormat="false" ht="14.1" hidden="false" customHeight="true" outlineLevel="0" collapsed="false"/>
    <row r="5221" customFormat="false" ht="14.1" hidden="false" customHeight="true" outlineLevel="0" collapsed="false"/>
    <row r="5222" customFormat="false" ht="14.1" hidden="false" customHeight="true" outlineLevel="0" collapsed="false"/>
    <row r="5223" customFormat="false" ht="14.1" hidden="false" customHeight="true" outlineLevel="0" collapsed="false"/>
    <row r="5224" customFormat="false" ht="14.1" hidden="false" customHeight="true" outlineLevel="0" collapsed="false"/>
    <row r="5225" customFormat="false" ht="14.1" hidden="false" customHeight="true" outlineLevel="0" collapsed="false"/>
    <row r="5226" customFormat="false" ht="14.1" hidden="false" customHeight="true" outlineLevel="0" collapsed="false"/>
    <row r="5227" customFormat="false" ht="14.1" hidden="false" customHeight="true" outlineLevel="0" collapsed="false"/>
    <row r="5228" customFormat="false" ht="14.1" hidden="false" customHeight="true" outlineLevel="0" collapsed="false"/>
    <row r="5229" customFormat="false" ht="14.1" hidden="false" customHeight="true" outlineLevel="0" collapsed="false"/>
    <row r="5230" customFormat="false" ht="14.1" hidden="false" customHeight="true" outlineLevel="0" collapsed="false"/>
    <row r="5231" customFormat="false" ht="14.1" hidden="false" customHeight="true" outlineLevel="0" collapsed="false"/>
    <row r="5232" customFormat="false" ht="14.1" hidden="false" customHeight="true" outlineLevel="0" collapsed="false"/>
    <row r="5233" customFormat="false" ht="14.1" hidden="false" customHeight="true" outlineLevel="0" collapsed="false"/>
    <row r="5234" customFormat="false" ht="14.1" hidden="false" customHeight="true" outlineLevel="0" collapsed="false"/>
    <row r="5235" customFormat="false" ht="14.1" hidden="false" customHeight="true" outlineLevel="0" collapsed="false"/>
    <row r="5236" customFormat="false" ht="14.1" hidden="false" customHeight="true" outlineLevel="0" collapsed="false"/>
    <row r="5237" customFormat="false" ht="14.1" hidden="false" customHeight="true" outlineLevel="0" collapsed="false"/>
    <row r="5238" customFormat="false" ht="14.1" hidden="false" customHeight="true" outlineLevel="0" collapsed="false"/>
    <row r="5239" customFormat="false" ht="14.1" hidden="false" customHeight="true" outlineLevel="0" collapsed="false"/>
    <row r="5240" customFormat="false" ht="14.1" hidden="false" customHeight="true" outlineLevel="0" collapsed="false"/>
    <row r="5241" customFormat="false" ht="14.1" hidden="false" customHeight="true" outlineLevel="0" collapsed="false"/>
    <row r="5242" customFormat="false" ht="14.1" hidden="false" customHeight="true" outlineLevel="0" collapsed="false"/>
    <row r="5243" customFormat="false" ht="14.1" hidden="false" customHeight="true" outlineLevel="0" collapsed="false"/>
    <row r="5244" customFormat="false" ht="14.1" hidden="false" customHeight="true" outlineLevel="0" collapsed="false"/>
    <row r="5245" customFormat="false" ht="14.1" hidden="false" customHeight="true" outlineLevel="0" collapsed="false"/>
    <row r="5246" customFormat="false" ht="14.1" hidden="false" customHeight="true" outlineLevel="0" collapsed="false"/>
    <row r="5247" customFormat="false" ht="14.1" hidden="false" customHeight="true" outlineLevel="0" collapsed="false"/>
    <row r="5248" customFormat="false" ht="14.1" hidden="false" customHeight="true" outlineLevel="0" collapsed="false"/>
    <row r="5249" customFormat="false" ht="14.1" hidden="false" customHeight="true" outlineLevel="0" collapsed="false"/>
    <row r="5250" customFormat="false" ht="14.1" hidden="false" customHeight="true" outlineLevel="0" collapsed="false"/>
    <row r="5251" customFormat="false" ht="14.1" hidden="false" customHeight="true" outlineLevel="0" collapsed="false"/>
    <row r="5252" customFormat="false" ht="14.1" hidden="false" customHeight="true" outlineLevel="0" collapsed="false"/>
    <row r="5253" customFormat="false" ht="14.1" hidden="false" customHeight="true" outlineLevel="0" collapsed="false"/>
    <row r="5254" customFormat="false" ht="14.1" hidden="false" customHeight="true" outlineLevel="0" collapsed="false"/>
    <row r="5255" customFormat="false" ht="14.1" hidden="false" customHeight="true" outlineLevel="0" collapsed="false"/>
    <row r="5256" customFormat="false" ht="14.1" hidden="false" customHeight="true" outlineLevel="0" collapsed="false"/>
    <row r="5257" customFormat="false" ht="14.1" hidden="false" customHeight="true" outlineLevel="0" collapsed="false"/>
    <row r="5258" customFormat="false" ht="14.1" hidden="false" customHeight="true" outlineLevel="0" collapsed="false"/>
    <row r="5259" customFormat="false" ht="14.1" hidden="false" customHeight="true" outlineLevel="0" collapsed="false"/>
    <row r="5260" customFormat="false" ht="14.1" hidden="false" customHeight="true" outlineLevel="0" collapsed="false"/>
    <row r="5261" customFormat="false" ht="14.1" hidden="false" customHeight="true" outlineLevel="0" collapsed="false"/>
    <row r="5262" customFormat="false" ht="14.1" hidden="false" customHeight="true" outlineLevel="0" collapsed="false"/>
    <row r="5263" customFormat="false" ht="14.1" hidden="false" customHeight="true" outlineLevel="0" collapsed="false"/>
    <row r="5264" customFormat="false" ht="14.1" hidden="false" customHeight="true" outlineLevel="0" collapsed="false"/>
    <row r="5265" customFormat="false" ht="14.1" hidden="false" customHeight="true" outlineLevel="0" collapsed="false"/>
    <row r="5266" customFormat="false" ht="14.1" hidden="false" customHeight="true" outlineLevel="0" collapsed="false"/>
    <row r="5267" customFormat="false" ht="14.1" hidden="false" customHeight="true" outlineLevel="0" collapsed="false"/>
    <row r="5268" customFormat="false" ht="14.1" hidden="false" customHeight="true" outlineLevel="0" collapsed="false"/>
    <row r="5269" customFormat="false" ht="14.1" hidden="false" customHeight="true" outlineLevel="0" collapsed="false"/>
    <row r="5270" customFormat="false" ht="14.1" hidden="false" customHeight="true" outlineLevel="0" collapsed="false"/>
    <row r="5271" customFormat="false" ht="14.1" hidden="false" customHeight="true" outlineLevel="0" collapsed="false"/>
    <row r="5272" customFormat="false" ht="14.1" hidden="false" customHeight="true" outlineLevel="0" collapsed="false"/>
    <row r="5273" customFormat="false" ht="14.1" hidden="false" customHeight="true" outlineLevel="0" collapsed="false"/>
    <row r="5274" customFormat="false" ht="14.1" hidden="false" customHeight="true" outlineLevel="0" collapsed="false"/>
    <row r="5275" customFormat="false" ht="14.1" hidden="false" customHeight="true" outlineLevel="0" collapsed="false"/>
    <row r="5276" customFormat="false" ht="14.1" hidden="false" customHeight="true" outlineLevel="0" collapsed="false"/>
    <row r="5277" customFormat="false" ht="14.1" hidden="false" customHeight="true" outlineLevel="0" collapsed="false"/>
    <row r="5278" customFormat="false" ht="14.1" hidden="false" customHeight="true" outlineLevel="0" collapsed="false"/>
    <row r="5279" customFormat="false" ht="14.1" hidden="false" customHeight="true" outlineLevel="0" collapsed="false"/>
    <row r="5280" customFormat="false" ht="14.1" hidden="false" customHeight="true" outlineLevel="0" collapsed="false"/>
    <row r="5281" customFormat="false" ht="14.1" hidden="false" customHeight="true" outlineLevel="0" collapsed="false"/>
    <row r="5282" customFormat="false" ht="14.1" hidden="false" customHeight="true" outlineLevel="0" collapsed="false"/>
    <row r="5283" customFormat="false" ht="14.1" hidden="false" customHeight="true" outlineLevel="0" collapsed="false"/>
    <row r="5284" customFormat="false" ht="14.1" hidden="false" customHeight="true" outlineLevel="0" collapsed="false"/>
    <row r="5285" customFormat="false" ht="14.1" hidden="false" customHeight="true" outlineLevel="0" collapsed="false"/>
    <row r="5286" customFormat="false" ht="14.1" hidden="false" customHeight="true" outlineLevel="0" collapsed="false"/>
    <row r="5287" customFormat="false" ht="14.1" hidden="false" customHeight="true" outlineLevel="0" collapsed="false"/>
    <row r="5288" customFormat="false" ht="14.1" hidden="false" customHeight="true" outlineLevel="0" collapsed="false"/>
    <row r="5289" customFormat="false" ht="14.1" hidden="false" customHeight="true" outlineLevel="0" collapsed="false"/>
    <row r="5290" customFormat="false" ht="14.1" hidden="false" customHeight="true" outlineLevel="0" collapsed="false"/>
    <row r="5291" customFormat="false" ht="14.1" hidden="false" customHeight="true" outlineLevel="0" collapsed="false"/>
    <row r="5292" customFormat="false" ht="14.1" hidden="false" customHeight="true" outlineLevel="0" collapsed="false"/>
    <row r="5293" customFormat="false" ht="14.1" hidden="false" customHeight="true" outlineLevel="0" collapsed="false"/>
    <row r="5294" customFormat="false" ht="14.1" hidden="false" customHeight="true" outlineLevel="0" collapsed="false"/>
    <row r="5295" customFormat="false" ht="14.1" hidden="false" customHeight="true" outlineLevel="0" collapsed="false"/>
    <row r="5296" customFormat="false" ht="14.1" hidden="false" customHeight="true" outlineLevel="0" collapsed="false"/>
    <row r="5297" customFormat="false" ht="14.1" hidden="false" customHeight="true" outlineLevel="0" collapsed="false"/>
    <row r="5298" customFormat="false" ht="14.1" hidden="false" customHeight="true" outlineLevel="0" collapsed="false"/>
    <row r="5299" customFormat="false" ht="14.1" hidden="false" customHeight="true" outlineLevel="0" collapsed="false"/>
    <row r="5300" customFormat="false" ht="14.1" hidden="false" customHeight="true" outlineLevel="0" collapsed="false"/>
    <row r="5301" customFormat="false" ht="14.1" hidden="false" customHeight="true" outlineLevel="0" collapsed="false"/>
    <row r="5302" customFormat="false" ht="14.1" hidden="false" customHeight="true" outlineLevel="0" collapsed="false"/>
    <row r="5303" customFormat="false" ht="14.1" hidden="false" customHeight="true" outlineLevel="0" collapsed="false"/>
    <row r="5304" customFormat="false" ht="14.1" hidden="false" customHeight="true" outlineLevel="0" collapsed="false"/>
    <row r="5305" customFormat="false" ht="14.1" hidden="false" customHeight="true" outlineLevel="0" collapsed="false"/>
    <row r="5306" customFormat="false" ht="14.1" hidden="false" customHeight="true" outlineLevel="0" collapsed="false"/>
    <row r="5307" customFormat="false" ht="14.1" hidden="false" customHeight="true" outlineLevel="0" collapsed="false"/>
    <row r="5308" customFormat="false" ht="14.1" hidden="false" customHeight="true" outlineLevel="0" collapsed="false"/>
    <row r="5309" customFormat="false" ht="14.1" hidden="false" customHeight="true" outlineLevel="0" collapsed="false"/>
    <row r="5310" customFormat="false" ht="14.1" hidden="false" customHeight="true" outlineLevel="0" collapsed="false"/>
    <row r="5311" customFormat="false" ht="14.1" hidden="false" customHeight="true" outlineLevel="0" collapsed="false"/>
    <row r="5312" customFormat="false" ht="14.1" hidden="false" customHeight="true" outlineLevel="0" collapsed="false"/>
    <row r="5313" customFormat="false" ht="14.1" hidden="false" customHeight="true" outlineLevel="0" collapsed="false"/>
    <row r="5314" customFormat="false" ht="14.1" hidden="false" customHeight="true" outlineLevel="0" collapsed="false"/>
    <row r="5315" customFormat="false" ht="14.1" hidden="false" customHeight="true" outlineLevel="0" collapsed="false"/>
    <row r="5316" customFormat="false" ht="14.1" hidden="false" customHeight="true" outlineLevel="0" collapsed="false"/>
    <row r="5317" customFormat="false" ht="14.1" hidden="false" customHeight="true" outlineLevel="0" collapsed="false"/>
    <row r="5318" customFormat="false" ht="14.1" hidden="false" customHeight="true" outlineLevel="0" collapsed="false"/>
    <row r="5319" customFormat="false" ht="14.1" hidden="false" customHeight="true" outlineLevel="0" collapsed="false"/>
    <row r="5320" customFormat="false" ht="14.1" hidden="false" customHeight="true" outlineLevel="0" collapsed="false"/>
    <row r="5321" customFormat="false" ht="14.1" hidden="false" customHeight="true" outlineLevel="0" collapsed="false"/>
    <row r="5322" customFormat="false" ht="14.1" hidden="false" customHeight="true" outlineLevel="0" collapsed="false"/>
    <row r="5323" customFormat="false" ht="14.1" hidden="false" customHeight="true" outlineLevel="0" collapsed="false"/>
    <row r="5324" customFormat="false" ht="14.1" hidden="false" customHeight="true" outlineLevel="0" collapsed="false"/>
    <row r="5325" customFormat="false" ht="14.1" hidden="false" customHeight="true" outlineLevel="0" collapsed="false"/>
    <row r="5326" customFormat="false" ht="14.1" hidden="false" customHeight="true" outlineLevel="0" collapsed="false"/>
    <row r="5327" customFormat="false" ht="14.1" hidden="false" customHeight="true" outlineLevel="0" collapsed="false"/>
    <row r="5328" customFormat="false" ht="14.1" hidden="false" customHeight="true" outlineLevel="0" collapsed="false"/>
    <row r="5329" customFormat="false" ht="14.1" hidden="false" customHeight="true" outlineLevel="0" collapsed="false"/>
    <row r="5330" customFormat="false" ht="14.1" hidden="false" customHeight="true" outlineLevel="0" collapsed="false"/>
    <row r="5331" customFormat="false" ht="14.1" hidden="false" customHeight="true" outlineLevel="0" collapsed="false"/>
    <row r="5332" customFormat="false" ht="14.1" hidden="false" customHeight="true" outlineLevel="0" collapsed="false"/>
    <row r="5333" customFormat="false" ht="14.1" hidden="false" customHeight="true" outlineLevel="0" collapsed="false"/>
    <row r="5334" customFormat="false" ht="14.1" hidden="false" customHeight="true" outlineLevel="0" collapsed="false"/>
    <row r="5335" customFormat="false" ht="14.1" hidden="false" customHeight="true" outlineLevel="0" collapsed="false"/>
    <row r="5336" customFormat="false" ht="14.1" hidden="false" customHeight="true" outlineLevel="0" collapsed="false"/>
    <row r="5337" customFormat="false" ht="14.1" hidden="false" customHeight="true" outlineLevel="0" collapsed="false"/>
    <row r="5338" customFormat="false" ht="14.1" hidden="false" customHeight="true" outlineLevel="0" collapsed="false"/>
    <row r="5339" customFormat="false" ht="14.1" hidden="false" customHeight="true" outlineLevel="0" collapsed="false"/>
    <row r="5340" customFormat="false" ht="14.1" hidden="false" customHeight="true" outlineLevel="0" collapsed="false"/>
    <row r="5341" customFormat="false" ht="14.1" hidden="false" customHeight="true" outlineLevel="0" collapsed="false"/>
    <row r="5342" customFormat="false" ht="14.1" hidden="false" customHeight="true" outlineLevel="0" collapsed="false"/>
    <row r="5343" customFormat="false" ht="14.1" hidden="false" customHeight="true" outlineLevel="0" collapsed="false"/>
    <row r="5344" customFormat="false" ht="14.1" hidden="false" customHeight="true" outlineLevel="0" collapsed="false"/>
    <row r="5345" customFormat="false" ht="14.1" hidden="false" customHeight="true" outlineLevel="0" collapsed="false"/>
    <row r="5346" customFormat="false" ht="14.1" hidden="false" customHeight="true" outlineLevel="0" collapsed="false"/>
    <row r="5347" customFormat="false" ht="14.1" hidden="false" customHeight="true" outlineLevel="0" collapsed="false"/>
    <row r="5348" customFormat="false" ht="14.1" hidden="false" customHeight="true" outlineLevel="0" collapsed="false"/>
    <row r="5349" customFormat="false" ht="14.1" hidden="false" customHeight="true" outlineLevel="0" collapsed="false"/>
    <row r="5350" customFormat="false" ht="14.1" hidden="false" customHeight="true" outlineLevel="0" collapsed="false"/>
    <row r="5351" customFormat="false" ht="14.1" hidden="false" customHeight="true" outlineLevel="0" collapsed="false"/>
    <row r="5352" customFormat="false" ht="14.1" hidden="false" customHeight="true" outlineLevel="0" collapsed="false"/>
    <row r="5353" customFormat="false" ht="14.1" hidden="false" customHeight="true" outlineLevel="0" collapsed="false"/>
    <row r="5354" customFormat="false" ht="14.1" hidden="false" customHeight="true" outlineLevel="0" collapsed="false"/>
    <row r="5355" customFormat="false" ht="14.1" hidden="false" customHeight="true" outlineLevel="0" collapsed="false"/>
    <row r="5356" customFormat="false" ht="14.1" hidden="false" customHeight="true" outlineLevel="0" collapsed="false"/>
    <row r="5357" customFormat="false" ht="14.1" hidden="false" customHeight="true" outlineLevel="0" collapsed="false"/>
    <row r="5358" customFormat="false" ht="14.1" hidden="false" customHeight="true" outlineLevel="0" collapsed="false"/>
    <row r="5359" customFormat="false" ht="14.1" hidden="false" customHeight="true" outlineLevel="0" collapsed="false"/>
    <row r="5360" customFormat="false" ht="14.1" hidden="false" customHeight="true" outlineLevel="0" collapsed="false"/>
    <row r="5361" customFormat="false" ht="14.1" hidden="false" customHeight="true" outlineLevel="0" collapsed="false"/>
    <row r="5362" customFormat="false" ht="14.1" hidden="false" customHeight="true" outlineLevel="0" collapsed="false"/>
    <row r="5363" customFormat="false" ht="14.1" hidden="false" customHeight="true" outlineLevel="0" collapsed="false"/>
    <row r="5364" customFormat="false" ht="14.1" hidden="false" customHeight="true" outlineLevel="0" collapsed="false"/>
    <row r="5365" customFormat="false" ht="14.1" hidden="false" customHeight="true" outlineLevel="0" collapsed="false"/>
    <row r="5366" customFormat="false" ht="14.1" hidden="false" customHeight="true" outlineLevel="0" collapsed="false"/>
    <row r="5367" customFormat="false" ht="14.1" hidden="false" customHeight="true" outlineLevel="0" collapsed="false"/>
    <row r="5368" customFormat="false" ht="14.1" hidden="false" customHeight="true" outlineLevel="0" collapsed="false"/>
    <row r="5369" customFormat="false" ht="14.1" hidden="false" customHeight="true" outlineLevel="0" collapsed="false"/>
    <row r="5370" customFormat="false" ht="14.1" hidden="false" customHeight="true" outlineLevel="0" collapsed="false"/>
    <row r="5371" customFormat="false" ht="14.1" hidden="false" customHeight="true" outlineLevel="0" collapsed="false"/>
    <row r="5372" customFormat="false" ht="14.1" hidden="false" customHeight="true" outlineLevel="0" collapsed="false"/>
    <row r="5373" customFormat="false" ht="14.1" hidden="false" customHeight="true" outlineLevel="0" collapsed="false"/>
    <row r="5374" customFormat="false" ht="14.1" hidden="false" customHeight="true" outlineLevel="0" collapsed="false"/>
    <row r="5375" customFormat="false" ht="14.1" hidden="false" customHeight="true" outlineLevel="0" collapsed="false"/>
    <row r="5376" customFormat="false" ht="14.1" hidden="false" customHeight="true" outlineLevel="0" collapsed="false"/>
    <row r="5377" customFormat="false" ht="14.1" hidden="false" customHeight="true" outlineLevel="0" collapsed="false"/>
    <row r="5378" customFormat="false" ht="14.1" hidden="false" customHeight="true" outlineLevel="0" collapsed="false"/>
    <row r="5379" customFormat="false" ht="14.1" hidden="false" customHeight="true" outlineLevel="0" collapsed="false"/>
    <row r="5380" customFormat="false" ht="14.1" hidden="false" customHeight="true" outlineLevel="0" collapsed="false"/>
    <row r="5381" customFormat="false" ht="14.1" hidden="false" customHeight="true" outlineLevel="0" collapsed="false"/>
    <row r="5382" customFormat="false" ht="14.1" hidden="false" customHeight="true" outlineLevel="0" collapsed="false"/>
    <row r="5383" customFormat="false" ht="14.1" hidden="false" customHeight="true" outlineLevel="0" collapsed="false"/>
    <row r="5384" customFormat="false" ht="14.1" hidden="false" customHeight="true" outlineLevel="0" collapsed="false"/>
    <row r="5385" customFormat="false" ht="14.1" hidden="false" customHeight="true" outlineLevel="0" collapsed="false"/>
    <row r="5386" customFormat="false" ht="14.1" hidden="false" customHeight="true" outlineLevel="0" collapsed="false"/>
    <row r="5387" customFormat="false" ht="14.1" hidden="false" customHeight="true" outlineLevel="0" collapsed="false"/>
    <row r="5388" customFormat="false" ht="14.1" hidden="false" customHeight="true" outlineLevel="0" collapsed="false"/>
    <row r="5389" customFormat="false" ht="14.1" hidden="false" customHeight="true" outlineLevel="0" collapsed="false"/>
    <row r="5390" customFormat="false" ht="14.1" hidden="false" customHeight="true" outlineLevel="0" collapsed="false"/>
    <row r="5391" customFormat="false" ht="14.1" hidden="false" customHeight="true" outlineLevel="0" collapsed="false"/>
    <row r="5392" customFormat="false" ht="14.1" hidden="false" customHeight="true" outlineLevel="0" collapsed="false"/>
    <row r="5393" customFormat="false" ht="14.1" hidden="false" customHeight="true" outlineLevel="0" collapsed="false"/>
    <row r="5394" customFormat="false" ht="14.1" hidden="false" customHeight="true" outlineLevel="0" collapsed="false"/>
    <row r="5395" customFormat="false" ht="14.1" hidden="false" customHeight="true" outlineLevel="0" collapsed="false"/>
    <row r="5396" customFormat="false" ht="14.1" hidden="false" customHeight="true" outlineLevel="0" collapsed="false"/>
    <row r="5397" customFormat="false" ht="14.1" hidden="false" customHeight="true" outlineLevel="0" collapsed="false"/>
    <row r="5398" customFormat="false" ht="14.1" hidden="false" customHeight="true" outlineLevel="0" collapsed="false"/>
    <row r="5399" customFormat="false" ht="14.1" hidden="false" customHeight="true" outlineLevel="0" collapsed="false"/>
    <row r="5400" customFormat="false" ht="14.1" hidden="false" customHeight="true" outlineLevel="0" collapsed="false"/>
    <row r="5401" customFormat="false" ht="14.1" hidden="false" customHeight="true" outlineLevel="0" collapsed="false"/>
    <row r="5402" customFormat="false" ht="14.1" hidden="false" customHeight="true" outlineLevel="0" collapsed="false"/>
    <row r="5403" customFormat="false" ht="14.1" hidden="false" customHeight="true" outlineLevel="0" collapsed="false"/>
    <row r="5404" customFormat="false" ht="14.1" hidden="false" customHeight="true" outlineLevel="0" collapsed="false"/>
    <row r="5405" customFormat="false" ht="14.1" hidden="false" customHeight="true" outlineLevel="0" collapsed="false"/>
    <row r="5406" customFormat="false" ht="14.1" hidden="false" customHeight="true" outlineLevel="0" collapsed="false"/>
    <row r="5407" customFormat="false" ht="14.1" hidden="false" customHeight="true" outlineLevel="0" collapsed="false"/>
    <row r="5408" customFormat="false" ht="14.1" hidden="false" customHeight="true" outlineLevel="0" collapsed="false"/>
    <row r="5409" customFormat="false" ht="14.1" hidden="false" customHeight="true" outlineLevel="0" collapsed="false"/>
    <row r="5410" customFormat="false" ht="14.1" hidden="false" customHeight="true" outlineLevel="0" collapsed="false"/>
    <row r="5411" customFormat="false" ht="14.1" hidden="false" customHeight="true" outlineLevel="0" collapsed="false"/>
    <row r="5412" customFormat="false" ht="14.1" hidden="false" customHeight="true" outlineLevel="0" collapsed="false"/>
    <row r="5413" customFormat="false" ht="14.1" hidden="false" customHeight="true" outlineLevel="0" collapsed="false"/>
    <row r="5414" customFormat="false" ht="14.1" hidden="false" customHeight="true" outlineLevel="0" collapsed="false"/>
    <row r="5415" customFormat="false" ht="14.1" hidden="false" customHeight="true" outlineLevel="0" collapsed="false"/>
    <row r="5416" customFormat="false" ht="14.1" hidden="false" customHeight="true" outlineLevel="0" collapsed="false"/>
    <row r="5417" customFormat="false" ht="14.1" hidden="false" customHeight="true" outlineLevel="0" collapsed="false"/>
    <row r="5418" customFormat="false" ht="14.1" hidden="false" customHeight="true" outlineLevel="0" collapsed="false"/>
    <row r="5419" customFormat="false" ht="14.1" hidden="false" customHeight="true" outlineLevel="0" collapsed="false"/>
    <row r="5420" customFormat="false" ht="14.1" hidden="false" customHeight="true" outlineLevel="0" collapsed="false"/>
    <row r="5421" customFormat="false" ht="14.1" hidden="false" customHeight="true" outlineLevel="0" collapsed="false"/>
    <row r="5422" customFormat="false" ht="14.1" hidden="false" customHeight="true" outlineLevel="0" collapsed="false"/>
    <row r="5423" customFormat="false" ht="14.1" hidden="false" customHeight="true" outlineLevel="0" collapsed="false"/>
    <row r="5424" customFormat="false" ht="14.1" hidden="false" customHeight="true" outlineLevel="0" collapsed="false"/>
    <row r="5425" customFormat="false" ht="14.1" hidden="false" customHeight="true" outlineLevel="0" collapsed="false"/>
    <row r="5426" customFormat="false" ht="14.1" hidden="false" customHeight="true" outlineLevel="0" collapsed="false"/>
    <row r="5427" customFormat="false" ht="14.1" hidden="false" customHeight="true" outlineLevel="0" collapsed="false"/>
    <row r="5428" customFormat="false" ht="14.1" hidden="false" customHeight="true" outlineLevel="0" collapsed="false"/>
    <row r="5429" customFormat="false" ht="14.1" hidden="false" customHeight="true" outlineLevel="0" collapsed="false"/>
    <row r="5430" customFormat="false" ht="14.1" hidden="false" customHeight="true" outlineLevel="0" collapsed="false"/>
    <row r="5431" customFormat="false" ht="14.1" hidden="false" customHeight="true" outlineLevel="0" collapsed="false"/>
    <row r="5432" customFormat="false" ht="14.1" hidden="false" customHeight="true" outlineLevel="0" collapsed="false"/>
    <row r="5433" customFormat="false" ht="14.1" hidden="false" customHeight="true" outlineLevel="0" collapsed="false"/>
    <row r="5434" customFormat="false" ht="14.1" hidden="false" customHeight="true" outlineLevel="0" collapsed="false"/>
    <row r="5435" customFormat="false" ht="14.1" hidden="false" customHeight="true" outlineLevel="0" collapsed="false"/>
    <row r="5436" customFormat="false" ht="14.1" hidden="false" customHeight="true" outlineLevel="0" collapsed="false"/>
    <row r="5437" customFormat="false" ht="14.1" hidden="false" customHeight="true" outlineLevel="0" collapsed="false"/>
    <row r="5438" customFormat="false" ht="14.1" hidden="false" customHeight="true" outlineLevel="0" collapsed="false"/>
    <row r="5439" customFormat="false" ht="14.1" hidden="false" customHeight="true" outlineLevel="0" collapsed="false"/>
    <row r="5440" customFormat="false" ht="14.1" hidden="false" customHeight="true" outlineLevel="0" collapsed="false"/>
    <row r="5441" customFormat="false" ht="14.1" hidden="false" customHeight="true" outlineLevel="0" collapsed="false"/>
    <row r="5442" customFormat="false" ht="14.1" hidden="false" customHeight="true" outlineLevel="0" collapsed="false"/>
    <row r="5443" customFormat="false" ht="14.1" hidden="false" customHeight="true" outlineLevel="0" collapsed="false"/>
    <row r="5444" customFormat="false" ht="14.1" hidden="false" customHeight="true" outlineLevel="0" collapsed="false"/>
    <row r="5445" customFormat="false" ht="14.1" hidden="false" customHeight="true" outlineLevel="0" collapsed="false"/>
    <row r="5446" customFormat="false" ht="14.1" hidden="false" customHeight="true" outlineLevel="0" collapsed="false"/>
    <row r="5447" customFormat="false" ht="14.1" hidden="false" customHeight="true" outlineLevel="0" collapsed="false"/>
    <row r="5448" customFormat="false" ht="14.1" hidden="false" customHeight="true" outlineLevel="0" collapsed="false"/>
    <row r="5449" customFormat="false" ht="14.1" hidden="false" customHeight="true" outlineLevel="0" collapsed="false"/>
    <row r="5450" customFormat="false" ht="14.1" hidden="false" customHeight="true" outlineLevel="0" collapsed="false"/>
    <row r="5451" customFormat="false" ht="14.1" hidden="false" customHeight="true" outlineLevel="0" collapsed="false"/>
    <row r="5452" customFormat="false" ht="14.1" hidden="false" customHeight="true" outlineLevel="0" collapsed="false"/>
    <row r="5453" customFormat="false" ht="14.1" hidden="false" customHeight="true" outlineLevel="0" collapsed="false"/>
    <row r="5454" customFormat="false" ht="14.1" hidden="false" customHeight="true" outlineLevel="0" collapsed="false"/>
    <row r="5455" customFormat="false" ht="14.1" hidden="false" customHeight="true" outlineLevel="0" collapsed="false"/>
    <row r="5456" customFormat="false" ht="14.1" hidden="false" customHeight="true" outlineLevel="0" collapsed="false"/>
    <row r="5457" customFormat="false" ht="14.1" hidden="false" customHeight="true" outlineLevel="0" collapsed="false"/>
    <row r="5458" customFormat="false" ht="14.1" hidden="false" customHeight="true" outlineLevel="0" collapsed="false"/>
    <row r="5459" customFormat="false" ht="14.1" hidden="false" customHeight="true" outlineLevel="0" collapsed="false"/>
    <row r="5460" customFormat="false" ht="14.1" hidden="false" customHeight="true" outlineLevel="0" collapsed="false"/>
    <row r="5461" customFormat="false" ht="14.1" hidden="false" customHeight="true" outlineLevel="0" collapsed="false"/>
    <row r="5462" customFormat="false" ht="14.1" hidden="false" customHeight="true" outlineLevel="0" collapsed="false"/>
    <row r="5463" customFormat="false" ht="14.1" hidden="false" customHeight="true" outlineLevel="0" collapsed="false"/>
    <row r="5464" customFormat="false" ht="14.1" hidden="false" customHeight="true" outlineLevel="0" collapsed="false"/>
    <row r="5465" customFormat="false" ht="14.1" hidden="false" customHeight="true" outlineLevel="0" collapsed="false"/>
    <row r="5466" customFormat="false" ht="14.1" hidden="false" customHeight="true" outlineLevel="0" collapsed="false"/>
    <row r="5467" customFormat="false" ht="14.1" hidden="false" customHeight="true" outlineLevel="0" collapsed="false"/>
    <row r="5468" customFormat="false" ht="14.1" hidden="false" customHeight="true" outlineLevel="0" collapsed="false"/>
    <row r="5469" customFormat="false" ht="14.1" hidden="false" customHeight="true" outlineLevel="0" collapsed="false"/>
    <row r="5470" customFormat="false" ht="14.1" hidden="false" customHeight="true" outlineLevel="0" collapsed="false"/>
    <row r="5471" customFormat="false" ht="14.1" hidden="false" customHeight="true" outlineLevel="0" collapsed="false"/>
    <row r="5472" customFormat="false" ht="14.1" hidden="false" customHeight="true" outlineLevel="0" collapsed="false"/>
    <row r="5473" customFormat="false" ht="14.1" hidden="false" customHeight="true" outlineLevel="0" collapsed="false"/>
    <row r="5474" customFormat="false" ht="14.1" hidden="false" customHeight="true" outlineLevel="0" collapsed="false"/>
    <row r="5475" customFormat="false" ht="14.1" hidden="false" customHeight="true" outlineLevel="0" collapsed="false"/>
    <row r="5476" customFormat="false" ht="14.1" hidden="false" customHeight="true" outlineLevel="0" collapsed="false"/>
    <row r="5477" customFormat="false" ht="14.1" hidden="false" customHeight="true" outlineLevel="0" collapsed="false"/>
    <row r="5478" customFormat="false" ht="14.1" hidden="false" customHeight="true" outlineLevel="0" collapsed="false"/>
    <row r="5479" customFormat="false" ht="14.1" hidden="false" customHeight="true" outlineLevel="0" collapsed="false"/>
    <row r="5480" customFormat="false" ht="14.1" hidden="false" customHeight="true" outlineLevel="0" collapsed="false"/>
    <row r="5481" customFormat="false" ht="14.1" hidden="false" customHeight="true" outlineLevel="0" collapsed="false"/>
    <row r="5482" customFormat="false" ht="14.1" hidden="false" customHeight="true" outlineLevel="0" collapsed="false"/>
    <row r="5483" customFormat="false" ht="14.1" hidden="false" customHeight="true" outlineLevel="0" collapsed="false"/>
    <row r="5484" customFormat="false" ht="14.1" hidden="false" customHeight="true" outlineLevel="0" collapsed="false"/>
    <row r="5485" customFormat="false" ht="14.1" hidden="false" customHeight="true" outlineLevel="0" collapsed="false"/>
    <row r="5486" customFormat="false" ht="14.1" hidden="false" customHeight="true" outlineLevel="0" collapsed="false"/>
    <row r="5487" customFormat="false" ht="14.1" hidden="false" customHeight="true" outlineLevel="0" collapsed="false"/>
    <row r="5488" customFormat="false" ht="14.1" hidden="false" customHeight="true" outlineLevel="0" collapsed="false"/>
    <row r="5489" customFormat="false" ht="14.1" hidden="false" customHeight="true" outlineLevel="0" collapsed="false"/>
    <row r="5490" customFormat="false" ht="14.1" hidden="false" customHeight="true" outlineLevel="0" collapsed="false"/>
    <row r="5491" customFormat="false" ht="14.1" hidden="false" customHeight="true" outlineLevel="0" collapsed="false"/>
    <row r="5492" customFormat="false" ht="14.1" hidden="false" customHeight="true" outlineLevel="0" collapsed="false"/>
    <row r="5493" customFormat="false" ht="14.1" hidden="false" customHeight="true" outlineLevel="0" collapsed="false"/>
    <row r="5494" customFormat="false" ht="14.1" hidden="false" customHeight="true" outlineLevel="0" collapsed="false"/>
    <row r="5495" customFormat="false" ht="14.1" hidden="false" customHeight="true" outlineLevel="0" collapsed="false"/>
    <row r="5496" customFormat="false" ht="14.1" hidden="false" customHeight="true" outlineLevel="0" collapsed="false"/>
    <row r="5497" customFormat="false" ht="14.1" hidden="false" customHeight="true" outlineLevel="0" collapsed="false"/>
    <row r="5498" customFormat="false" ht="14.1" hidden="false" customHeight="true" outlineLevel="0" collapsed="false"/>
    <row r="5499" customFormat="false" ht="14.1" hidden="false" customHeight="true" outlineLevel="0" collapsed="false"/>
    <row r="5500" customFormat="false" ht="14.1" hidden="false" customHeight="true" outlineLevel="0" collapsed="false"/>
    <row r="5501" customFormat="false" ht="14.1" hidden="false" customHeight="true" outlineLevel="0" collapsed="false"/>
    <row r="5502" customFormat="false" ht="14.1" hidden="false" customHeight="true" outlineLevel="0" collapsed="false"/>
    <row r="5503" customFormat="false" ht="14.1" hidden="false" customHeight="true" outlineLevel="0" collapsed="false"/>
    <row r="5504" customFormat="false" ht="14.1" hidden="false" customHeight="true" outlineLevel="0" collapsed="false"/>
    <row r="5505" customFormat="false" ht="14.1" hidden="false" customHeight="true" outlineLevel="0" collapsed="false"/>
    <row r="5506" customFormat="false" ht="14.1" hidden="false" customHeight="true" outlineLevel="0" collapsed="false"/>
    <row r="5507" customFormat="false" ht="14.1" hidden="false" customHeight="true" outlineLevel="0" collapsed="false"/>
    <row r="5508" customFormat="false" ht="14.1" hidden="false" customHeight="true" outlineLevel="0" collapsed="false"/>
    <row r="5509" customFormat="false" ht="14.1" hidden="false" customHeight="true" outlineLevel="0" collapsed="false"/>
    <row r="5510" customFormat="false" ht="14.1" hidden="false" customHeight="true" outlineLevel="0" collapsed="false"/>
    <row r="5511" customFormat="false" ht="14.1" hidden="false" customHeight="true" outlineLevel="0" collapsed="false"/>
    <row r="5512" customFormat="false" ht="14.1" hidden="false" customHeight="true" outlineLevel="0" collapsed="false"/>
    <row r="5513" customFormat="false" ht="14.1" hidden="false" customHeight="true" outlineLevel="0" collapsed="false"/>
    <row r="5514" customFormat="false" ht="14.1" hidden="false" customHeight="true" outlineLevel="0" collapsed="false"/>
    <row r="5515" customFormat="false" ht="14.1" hidden="false" customHeight="true" outlineLevel="0" collapsed="false"/>
    <row r="5516" customFormat="false" ht="14.1" hidden="false" customHeight="true" outlineLevel="0" collapsed="false"/>
    <row r="5517" customFormat="false" ht="14.1" hidden="false" customHeight="true" outlineLevel="0" collapsed="false"/>
    <row r="5518" customFormat="false" ht="14.1" hidden="false" customHeight="true" outlineLevel="0" collapsed="false"/>
    <row r="5519" customFormat="false" ht="14.1" hidden="false" customHeight="true" outlineLevel="0" collapsed="false"/>
    <row r="5520" customFormat="false" ht="14.1" hidden="false" customHeight="true" outlineLevel="0" collapsed="false"/>
    <row r="5521" customFormat="false" ht="14.1" hidden="false" customHeight="true" outlineLevel="0" collapsed="false"/>
    <row r="5522" customFormat="false" ht="14.1" hidden="false" customHeight="true" outlineLevel="0" collapsed="false"/>
    <row r="5523" customFormat="false" ht="14.1" hidden="false" customHeight="true" outlineLevel="0" collapsed="false"/>
    <row r="5524" customFormat="false" ht="14.1" hidden="false" customHeight="true" outlineLevel="0" collapsed="false"/>
    <row r="5525" customFormat="false" ht="14.1" hidden="false" customHeight="true" outlineLevel="0" collapsed="false"/>
    <row r="5526" customFormat="false" ht="14.1" hidden="false" customHeight="true" outlineLevel="0" collapsed="false"/>
    <row r="5527" customFormat="false" ht="14.1" hidden="false" customHeight="true" outlineLevel="0" collapsed="false"/>
    <row r="5528" customFormat="false" ht="14.1" hidden="false" customHeight="true" outlineLevel="0" collapsed="false"/>
    <row r="5529" customFormat="false" ht="14.1" hidden="false" customHeight="true" outlineLevel="0" collapsed="false"/>
    <row r="5530" customFormat="false" ht="14.1" hidden="false" customHeight="true" outlineLevel="0" collapsed="false"/>
    <row r="5531" customFormat="false" ht="14.1" hidden="false" customHeight="true" outlineLevel="0" collapsed="false"/>
    <row r="5532" customFormat="false" ht="14.1" hidden="false" customHeight="true" outlineLevel="0" collapsed="false"/>
    <row r="5533" customFormat="false" ht="14.1" hidden="false" customHeight="true" outlineLevel="0" collapsed="false"/>
    <row r="5534" customFormat="false" ht="14.1" hidden="false" customHeight="true" outlineLevel="0" collapsed="false"/>
    <row r="5535" customFormat="false" ht="14.1" hidden="false" customHeight="true" outlineLevel="0" collapsed="false"/>
    <row r="5536" customFormat="false" ht="14.1" hidden="false" customHeight="true" outlineLevel="0" collapsed="false"/>
    <row r="5537" customFormat="false" ht="14.1" hidden="false" customHeight="true" outlineLevel="0" collapsed="false"/>
    <row r="5538" customFormat="false" ht="14.1" hidden="false" customHeight="true" outlineLevel="0" collapsed="false"/>
    <row r="5539" customFormat="false" ht="14.1" hidden="false" customHeight="true" outlineLevel="0" collapsed="false"/>
    <row r="5540" customFormat="false" ht="14.1" hidden="false" customHeight="true" outlineLevel="0" collapsed="false"/>
    <row r="5541" customFormat="false" ht="14.1" hidden="false" customHeight="true" outlineLevel="0" collapsed="false"/>
    <row r="5542" customFormat="false" ht="14.1" hidden="false" customHeight="true" outlineLevel="0" collapsed="false"/>
    <row r="5543" customFormat="false" ht="14.1" hidden="false" customHeight="true" outlineLevel="0" collapsed="false"/>
    <row r="5544" customFormat="false" ht="14.1" hidden="false" customHeight="true" outlineLevel="0" collapsed="false"/>
    <row r="5545" customFormat="false" ht="14.1" hidden="false" customHeight="true" outlineLevel="0" collapsed="false"/>
    <row r="5546" customFormat="false" ht="14.1" hidden="false" customHeight="true" outlineLevel="0" collapsed="false"/>
    <row r="5547" customFormat="false" ht="14.1" hidden="false" customHeight="true" outlineLevel="0" collapsed="false"/>
    <row r="5548" customFormat="false" ht="14.1" hidden="false" customHeight="true" outlineLevel="0" collapsed="false"/>
    <row r="5549" customFormat="false" ht="14.1" hidden="false" customHeight="true" outlineLevel="0" collapsed="false"/>
    <row r="5550" customFormat="false" ht="14.1" hidden="false" customHeight="true" outlineLevel="0" collapsed="false"/>
    <row r="5551" customFormat="false" ht="14.1" hidden="false" customHeight="true" outlineLevel="0" collapsed="false"/>
    <row r="5552" customFormat="false" ht="14.1" hidden="false" customHeight="true" outlineLevel="0" collapsed="false"/>
    <row r="5553" customFormat="false" ht="14.1" hidden="false" customHeight="true" outlineLevel="0" collapsed="false"/>
    <row r="5554" customFormat="false" ht="14.1" hidden="false" customHeight="true" outlineLevel="0" collapsed="false"/>
    <row r="5555" customFormat="false" ht="14.1" hidden="false" customHeight="true" outlineLevel="0" collapsed="false"/>
    <row r="5556" customFormat="false" ht="14.1" hidden="false" customHeight="true" outlineLevel="0" collapsed="false"/>
    <row r="5557" customFormat="false" ht="14.1" hidden="false" customHeight="true" outlineLevel="0" collapsed="false"/>
    <row r="5558" customFormat="false" ht="14.1" hidden="false" customHeight="true" outlineLevel="0" collapsed="false"/>
    <row r="5559" customFormat="false" ht="14.1" hidden="false" customHeight="true" outlineLevel="0" collapsed="false"/>
    <row r="5560" customFormat="false" ht="14.1" hidden="false" customHeight="true" outlineLevel="0" collapsed="false"/>
    <row r="5561" customFormat="false" ht="14.1" hidden="false" customHeight="true" outlineLevel="0" collapsed="false"/>
    <row r="5562" customFormat="false" ht="14.1" hidden="false" customHeight="true" outlineLevel="0" collapsed="false"/>
    <row r="5563" customFormat="false" ht="14.1" hidden="false" customHeight="true" outlineLevel="0" collapsed="false"/>
    <row r="5564" customFormat="false" ht="14.1" hidden="false" customHeight="true" outlineLevel="0" collapsed="false"/>
    <row r="5565" customFormat="false" ht="14.1" hidden="false" customHeight="true" outlineLevel="0" collapsed="false"/>
    <row r="5566" customFormat="false" ht="14.1" hidden="false" customHeight="true" outlineLevel="0" collapsed="false"/>
    <row r="5567" customFormat="false" ht="14.1" hidden="false" customHeight="true" outlineLevel="0" collapsed="false"/>
    <row r="5568" customFormat="false" ht="14.1" hidden="false" customHeight="true" outlineLevel="0" collapsed="false"/>
    <row r="5569" customFormat="false" ht="14.1" hidden="false" customHeight="true" outlineLevel="0" collapsed="false"/>
    <row r="5570" customFormat="false" ht="14.1" hidden="false" customHeight="true" outlineLevel="0" collapsed="false"/>
    <row r="5571" customFormat="false" ht="14.1" hidden="false" customHeight="true" outlineLevel="0" collapsed="false"/>
    <row r="5572" customFormat="false" ht="14.1" hidden="false" customHeight="true" outlineLevel="0" collapsed="false"/>
    <row r="5573" customFormat="false" ht="14.1" hidden="false" customHeight="true" outlineLevel="0" collapsed="false"/>
    <row r="5574" customFormat="false" ht="14.1" hidden="false" customHeight="true" outlineLevel="0" collapsed="false"/>
    <row r="5575" customFormat="false" ht="14.1" hidden="false" customHeight="true" outlineLevel="0" collapsed="false"/>
    <row r="5576" customFormat="false" ht="14.1" hidden="false" customHeight="true" outlineLevel="0" collapsed="false"/>
    <row r="5577" customFormat="false" ht="14.1" hidden="false" customHeight="true" outlineLevel="0" collapsed="false"/>
    <row r="5578" customFormat="false" ht="14.1" hidden="false" customHeight="true" outlineLevel="0" collapsed="false"/>
    <row r="5579" customFormat="false" ht="14.1" hidden="false" customHeight="true" outlineLevel="0" collapsed="false"/>
    <row r="5580" customFormat="false" ht="14.1" hidden="false" customHeight="true" outlineLevel="0" collapsed="false"/>
    <row r="5581" customFormat="false" ht="14.1" hidden="false" customHeight="true" outlineLevel="0" collapsed="false"/>
    <row r="5582" customFormat="false" ht="14.1" hidden="false" customHeight="true" outlineLevel="0" collapsed="false"/>
    <row r="5583" customFormat="false" ht="14.1" hidden="false" customHeight="true" outlineLevel="0" collapsed="false"/>
    <row r="5584" customFormat="false" ht="14.1" hidden="false" customHeight="true" outlineLevel="0" collapsed="false"/>
    <row r="5585" customFormat="false" ht="14.1" hidden="false" customHeight="true" outlineLevel="0" collapsed="false"/>
    <row r="5586" customFormat="false" ht="14.1" hidden="false" customHeight="true" outlineLevel="0" collapsed="false"/>
    <row r="5587" customFormat="false" ht="14.1" hidden="false" customHeight="true" outlineLevel="0" collapsed="false"/>
    <row r="5588" customFormat="false" ht="14.1" hidden="false" customHeight="true" outlineLevel="0" collapsed="false"/>
    <row r="5589" customFormat="false" ht="14.1" hidden="false" customHeight="true" outlineLevel="0" collapsed="false"/>
    <row r="5590" customFormat="false" ht="14.1" hidden="false" customHeight="true" outlineLevel="0" collapsed="false"/>
    <row r="5591" customFormat="false" ht="14.1" hidden="false" customHeight="true" outlineLevel="0" collapsed="false"/>
    <row r="5592" customFormat="false" ht="14.1" hidden="false" customHeight="true" outlineLevel="0" collapsed="false"/>
    <row r="5593" customFormat="false" ht="14.1" hidden="false" customHeight="true" outlineLevel="0" collapsed="false"/>
    <row r="5594" customFormat="false" ht="14.1" hidden="false" customHeight="true" outlineLevel="0" collapsed="false"/>
    <row r="5595" customFormat="false" ht="14.1" hidden="false" customHeight="true" outlineLevel="0" collapsed="false"/>
    <row r="5596" customFormat="false" ht="14.1" hidden="false" customHeight="true" outlineLevel="0" collapsed="false"/>
    <row r="5597" customFormat="false" ht="14.1" hidden="false" customHeight="true" outlineLevel="0" collapsed="false"/>
    <row r="5598" customFormat="false" ht="14.1" hidden="false" customHeight="true" outlineLevel="0" collapsed="false"/>
    <row r="5599" customFormat="false" ht="14.1" hidden="false" customHeight="true" outlineLevel="0" collapsed="false"/>
    <row r="5600" customFormat="false" ht="14.1" hidden="false" customHeight="true" outlineLevel="0" collapsed="false"/>
    <row r="5601" customFormat="false" ht="14.1" hidden="false" customHeight="true" outlineLevel="0" collapsed="false"/>
    <row r="5602" customFormat="false" ht="14.1" hidden="false" customHeight="true" outlineLevel="0" collapsed="false"/>
    <row r="5603" customFormat="false" ht="14.1" hidden="false" customHeight="true" outlineLevel="0" collapsed="false"/>
    <row r="5604" customFormat="false" ht="14.1" hidden="false" customHeight="true" outlineLevel="0" collapsed="false"/>
    <row r="5605" customFormat="false" ht="14.1" hidden="false" customHeight="true" outlineLevel="0" collapsed="false"/>
    <row r="5606" customFormat="false" ht="14.1" hidden="false" customHeight="true" outlineLevel="0" collapsed="false"/>
    <row r="5607" customFormat="false" ht="14.1" hidden="false" customHeight="true" outlineLevel="0" collapsed="false"/>
    <row r="5608" customFormat="false" ht="14.1" hidden="false" customHeight="true" outlineLevel="0" collapsed="false"/>
    <row r="5609" customFormat="false" ht="14.1" hidden="false" customHeight="true" outlineLevel="0" collapsed="false"/>
    <row r="5610" customFormat="false" ht="14.1" hidden="false" customHeight="true" outlineLevel="0" collapsed="false"/>
    <row r="5611" customFormat="false" ht="14.1" hidden="false" customHeight="true" outlineLevel="0" collapsed="false"/>
    <row r="5612" customFormat="false" ht="14.1" hidden="false" customHeight="true" outlineLevel="0" collapsed="false"/>
    <row r="5613" customFormat="false" ht="14.1" hidden="false" customHeight="true" outlineLevel="0" collapsed="false"/>
    <row r="5614" customFormat="false" ht="14.1" hidden="false" customHeight="true" outlineLevel="0" collapsed="false"/>
    <row r="5615" customFormat="false" ht="14.1" hidden="false" customHeight="true" outlineLevel="0" collapsed="false"/>
    <row r="5616" customFormat="false" ht="14.1" hidden="false" customHeight="true" outlineLevel="0" collapsed="false"/>
    <row r="5617" customFormat="false" ht="14.1" hidden="false" customHeight="true" outlineLevel="0" collapsed="false"/>
    <row r="5618" customFormat="false" ht="14.1" hidden="false" customHeight="true" outlineLevel="0" collapsed="false"/>
    <row r="5619" customFormat="false" ht="14.1" hidden="false" customHeight="true" outlineLevel="0" collapsed="false"/>
    <row r="5620" customFormat="false" ht="14.1" hidden="false" customHeight="true" outlineLevel="0" collapsed="false"/>
    <row r="5621" customFormat="false" ht="14.1" hidden="false" customHeight="true" outlineLevel="0" collapsed="false"/>
    <row r="5622" customFormat="false" ht="14.1" hidden="false" customHeight="true" outlineLevel="0" collapsed="false"/>
    <row r="5623" customFormat="false" ht="14.1" hidden="false" customHeight="true" outlineLevel="0" collapsed="false"/>
    <row r="5624" customFormat="false" ht="14.1" hidden="false" customHeight="true" outlineLevel="0" collapsed="false"/>
    <row r="5625" customFormat="false" ht="14.1" hidden="false" customHeight="true" outlineLevel="0" collapsed="false"/>
    <row r="5626" customFormat="false" ht="14.1" hidden="false" customHeight="true" outlineLevel="0" collapsed="false"/>
    <row r="5627" customFormat="false" ht="14.1" hidden="false" customHeight="true" outlineLevel="0" collapsed="false"/>
    <row r="5628" customFormat="false" ht="14.1" hidden="false" customHeight="true" outlineLevel="0" collapsed="false"/>
    <row r="5629" customFormat="false" ht="14.1" hidden="false" customHeight="true" outlineLevel="0" collapsed="false"/>
    <row r="5630" customFormat="false" ht="14.1" hidden="false" customHeight="true" outlineLevel="0" collapsed="false"/>
    <row r="5631" customFormat="false" ht="14.1" hidden="false" customHeight="true" outlineLevel="0" collapsed="false"/>
    <row r="5632" customFormat="false" ht="14.1" hidden="false" customHeight="true" outlineLevel="0" collapsed="false"/>
    <row r="5633" customFormat="false" ht="14.1" hidden="false" customHeight="true" outlineLevel="0" collapsed="false"/>
    <row r="5634" customFormat="false" ht="14.1" hidden="false" customHeight="true" outlineLevel="0" collapsed="false"/>
    <row r="5635" customFormat="false" ht="14.1" hidden="false" customHeight="true" outlineLevel="0" collapsed="false"/>
    <row r="5636" customFormat="false" ht="14.1" hidden="false" customHeight="true" outlineLevel="0" collapsed="false"/>
    <row r="5637" customFormat="false" ht="14.1" hidden="false" customHeight="true" outlineLevel="0" collapsed="false"/>
    <row r="5638" customFormat="false" ht="14.1" hidden="false" customHeight="true" outlineLevel="0" collapsed="false"/>
    <row r="5639" customFormat="false" ht="14.1" hidden="false" customHeight="true" outlineLevel="0" collapsed="false"/>
    <row r="5640" customFormat="false" ht="14.1" hidden="false" customHeight="true" outlineLevel="0" collapsed="false"/>
    <row r="5641" customFormat="false" ht="14.1" hidden="false" customHeight="true" outlineLevel="0" collapsed="false"/>
    <row r="5642" customFormat="false" ht="14.1" hidden="false" customHeight="true" outlineLevel="0" collapsed="false"/>
    <row r="5643" customFormat="false" ht="14.1" hidden="false" customHeight="true" outlineLevel="0" collapsed="false"/>
    <row r="5644" customFormat="false" ht="14.1" hidden="false" customHeight="true" outlineLevel="0" collapsed="false"/>
    <row r="5645" customFormat="false" ht="14.1" hidden="false" customHeight="true" outlineLevel="0" collapsed="false"/>
    <row r="5646" customFormat="false" ht="14.1" hidden="false" customHeight="true" outlineLevel="0" collapsed="false"/>
    <row r="5647" customFormat="false" ht="14.1" hidden="false" customHeight="true" outlineLevel="0" collapsed="false"/>
    <row r="5648" customFormat="false" ht="14.1" hidden="false" customHeight="true" outlineLevel="0" collapsed="false"/>
    <row r="5649" customFormat="false" ht="14.1" hidden="false" customHeight="true" outlineLevel="0" collapsed="false"/>
    <row r="5650" customFormat="false" ht="14.1" hidden="false" customHeight="true" outlineLevel="0" collapsed="false"/>
    <row r="5651" customFormat="false" ht="14.1" hidden="false" customHeight="true" outlineLevel="0" collapsed="false"/>
    <row r="5652" customFormat="false" ht="14.1" hidden="false" customHeight="true" outlineLevel="0" collapsed="false"/>
    <row r="5653" customFormat="false" ht="14.1" hidden="false" customHeight="true" outlineLevel="0" collapsed="false"/>
    <row r="5654" customFormat="false" ht="14.1" hidden="false" customHeight="true" outlineLevel="0" collapsed="false"/>
    <row r="5655" customFormat="false" ht="14.1" hidden="false" customHeight="true" outlineLevel="0" collapsed="false"/>
    <row r="5656" customFormat="false" ht="14.1" hidden="false" customHeight="true" outlineLevel="0" collapsed="false"/>
    <row r="5657" customFormat="false" ht="14.1" hidden="false" customHeight="true" outlineLevel="0" collapsed="false"/>
    <row r="5658" customFormat="false" ht="14.1" hidden="false" customHeight="true" outlineLevel="0" collapsed="false"/>
    <row r="5659" customFormat="false" ht="14.1" hidden="false" customHeight="true" outlineLevel="0" collapsed="false"/>
    <row r="5660" customFormat="false" ht="14.1" hidden="false" customHeight="true" outlineLevel="0" collapsed="false"/>
    <row r="5661" customFormat="false" ht="14.1" hidden="false" customHeight="true" outlineLevel="0" collapsed="false"/>
    <row r="5662" customFormat="false" ht="14.1" hidden="false" customHeight="true" outlineLevel="0" collapsed="false"/>
    <row r="5663" customFormat="false" ht="14.1" hidden="false" customHeight="true" outlineLevel="0" collapsed="false"/>
    <row r="5664" customFormat="false" ht="14.1" hidden="false" customHeight="true" outlineLevel="0" collapsed="false"/>
    <row r="5665" customFormat="false" ht="14.1" hidden="false" customHeight="true" outlineLevel="0" collapsed="false"/>
    <row r="5666" customFormat="false" ht="14.1" hidden="false" customHeight="true" outlineLevel="0" collapsed="false"/>
    <row r="5667" customFormat="false" ht="14.1" hidden="false" customHeight="true" outlineLevel="0" collapsed="false"/>
    <row r="5668" customFormat="false" ht="14.1" hidden="false" customHeight="true" outlineLevel="0" collapsed="false"/>
    <row r="5669" customFormat="false" ht="14.1" hidden="false" customHeight="true" outlineLevel="0" collapsed="false"/>
    <row r="5670" customFormat="false" ht="14.1" hidden="false" customHeight="true" outlineLevel="0" collapsed="false"/>
    <row r="5671" customFormat="false" ht="14.1" hidden="false" customHeight="true" outlineLevel="0" collapsed="false"/>
    <row r="5672" customFormat="false" ht="14.1" hidden="false" customHeight="true" outlineLevel="0" collapsed="false"/>
    <row r="5673" customFormat="false" ht="14.1" hidden="false" customHeight="true" outlineLevel="0" collapsed="false"/>
    <row r="5674" customFormat="false" ht="14.1" hidden="false" customHeight="true" outlineLevel="0" collapsed="false"/>
    <row r="5675" customFormat="false" ht="14.1" hidden="false" customHeight="true" outlineLevel="0" collapsed="false"/>
    <row r="5676" customFormat="false" ht="14.1" hidden="false" customHeight="true" outlineLevel="0" collapsed="false"/>
    <row r="5677" customFormat="false" ht="14.1" hidden="false" customHeight="true" outlineLevel="0" collapsed="false"/>
    <row r="5678" customFormat="false" ht="14.1" hidden="false" customHeight="true" outlineLevel="0" collapsed="false"/>
    <row r="5679" customFormat="false" ht="14.1" hidden="false" customHeight="true" outlineLevel="0" collapsed="false"/>
    <row r="5680" customFormat="false" ht="14.1" hidden="false" customHeight="true" outlineLevel="0" collapsed="false"/>
    <row r="5681" customFormat="false" ht="14.1" hidden="false" customHeight="true" outlineLevel="0" collapsed="false"/>
    <row r="5682" customFormat="false" ht="14.1" hidden="false" customHeight="true" outlineLevel="0" collapsed="false"/>
    <row r="5683" customFormat="false" ht="14.1" hidden="false" customHeight="true" outlineLevel="0" collapsed="false"/>
    <row r="5684" customFormat="false" ht="14.1" hidden="false" customHeight="true" outlineLevel="0" collapsed="false"/>
    <row r="5685" customFormat="false" ht="14.1" hidden="false" customHeight="true" outlineLevel="0" collapsed="false"/>
    <row r="5686" customFormat="false" ht="14.1" hidden="false" customHeight="true" outlineLevel="0" collapsed="false"/>
    <row r="5687" customFormat="false" ht="14.1" hidden="false" customHeight="true" outlineLevel="0" collapsed="false"/>
    <row r="5688" customFormat="false" ht="14.1" hidden="false" customHeight="true" outlineLevel="0" collapsed="false"/>
    <row r="5689" customFormat="false" ht="14.1" hidden="false" customHeight="true" outlineLevel="0" collapsed="false"/>
    <row r="5690" customFormat="false" ht="14.1" hidden="false" customHeight="true" outlineLevel="0" collapsed="false"/>
    <row r="5691" customFormat="false" ht="14.1" hidden="false" customHeight="true" outlineLevel="0" collapsed="false"/>
    <row r="5692" customFormat="false" ht="14.1" hidden="false" customHeight="true" outlineLevel="0" collapsed="false"/>
    <row r="5693" customFormat="false" ht="14.1" hidden="false" customHeight="true" outlineLevel="0" collapsed="false"/>
    <row r="5694" customFormat="false" ht="14.1" hidden="false" customHeight="true" outlineLevel="0" collapsed="false"/>
    <row r="5695" customFormat="false" ht="14.1" hidden="false" customHeight="true" outlineLevel="0" collapsed="false"/>
    <row r="5696" customFormat="false" ht="14.1" hidden="false" customHeight="true" outlineLevel="0" collapsed="false"/>
    <row r="5697" customFormat="false" ht="14.1" hidden="false" customHeight="true" outlineLevel="0" collapsed="false"/>
    <row r="5698" customFormat="false" ht="14.1" hidden="false" customHeight="true" outlineLevel="0" collapsed="false"/>
    <row r="5699" customFormat="false" ht="14.1" hidden="false" customHeight="true" outlineLevel="0" collapsed="false"/>
    <row r="5700" customFormat="false" ht="14.1" hidden="false" customHeight="true" outlineLevel="0" collapsed="false"/>
    <row r="5701" customFormat="false" ht="14.1" hidden="false" customHeight="true" outlineLevel="0" collapsed="false"/>
    <row r="5702" customFormat="false" ht="14.1" hidden="false" customHeight="true" outlineLevel="0" collapsed="false"/>
    <row r="5703" customFormat="false" ht="14.1" hidden="false" customHeight="true" outlineLevel="0" collapsed="false"/>
    <row r="5704" customFormat="false" ht="14.1" hidden="false" customHeight="true" outlineLevel="0" collapsed="false"/>
    <row r="5705" customFormat="false" ht="14.1" hidden="false" customHeight="true" outlineLevel="0" collapsed="false"/>
    <row r="5706" customFormat="false" ht="14.1" hidden="false" customHeight="true" outlineLevel="0" collapsed="false"/>
    <row r="5707" customFormat="false" ht="14.1" hidden="false" customHeight="true" outlineLevel="0" collapsed="false"/>
    <row r="5708" customFormat="false" ht="14.1" hidden="false" customHeight="true" outlineLevel="0" collapsed="false"/>
    <row r="5709" customFormat="false" ht="14.1" hidden="false" customHeight="true" outlineLevel="0" collapsed="false"/>
    <row r="5710" customFormat="false" ht="14.1" hidden="false" customHeight="true" outlineLevel="0" collapsed="false"/>
    <row r="5711" customFormat="false" ht="14.1" hidden="false" customHeight="true" outlineLevel="0" collapsed="false"/>
    <row r="5712" customFormat="false" ht="14.1" hidden="false" customHeight="true" outlineLevel="0" collapsed="false"/>
    <row r="5713" customFormat="false" ht="14.1" hidden="false" customHeight="true" outlineLevel="0" collapsed="false"/>
    <row r="5714" customFormat="false" ht="14.1" hidden="false" customHeight="true" outlineLevel="0" collapsed="false"/>
    <row r="5715" customFormat="false" ht="14.1" hidden="false" customHeight="true" outlineLevel="0" collapsed="false"/>
    <row r="5716" customFormat="false" ht="14.1" hidden="false" customHeight="true" outlineLevel="0" collapsed="false"/>
    <row r="5717" customFormat="false" ht="14.1" hidden="false" customHeight="true" outlineLevel="0" collapsed="false"/>
    <row r="5718" customFormat="false" ht="14.1" hidden="false" customHeight="true" outlineLevel="0" collapsed="false"/>
    <row r="5719" customFormat="false" ht="14.1" hidden="false" customHeight="true" outlineLevel="0" collapsed="false"/>
    <row r="5720" customFormat="false" ht="14.1" hidden="false" customHeight="true" outlineLevel="0" collapsed="false"/>
    <row r="5721" customFormat="false" ht="14.1" hidden="false" customHeight="true" outlineLevel="0" collapsed="false"/>
    <row r="5722" customFormat="false" ht="14.1" hidden="false" customHeight="true" outlineLevel="0" collapsed="false"/>
    <row r="5723" customFormat="false" ht="14.1" hidden="false" customHeight="true" outlineLevel="0" collapsed="false"/>
    <row r="5724" customFormat="false" ht="14.1" hidden="false" customHeight="true" outlineLevel="0" collapsed="false"/>
    <row r="5725" customFormat="false" ht="14.1" hidden="false" customHeight="true" outlineLevel="0" collapsed="false"/>
    <row r="5726" customFormat="false" ht="14.1" hidden="false" customHeight="true" outlineLevel="0" collapsed="false"/>
    <row r="5727" customFormat="false" ht="14.1" hidden="false" customHeight="true" outlineLevel="0" collapsed="false"/>
    <row r="5728" customFormat="false" ht="14.1" hidden="false" customHeight="true" outlineLevel="0" collapsed="false"/>
    <row r="5729" customFormat="false" ht="14.1" hidden="false" customHeight="true" outlineLevel="0" collapsed="false"/>
    <row r="5730" customFormat="false" ht="14.1" hidden="false" customHeight="true" outlineLevel="0" collapsed="false"/>
    <row r="5731" customFormat="false" ht="14.1" hidden="false" customHeight="true" outlineLevel="0" collapsed="false"/>
    <row r="5732" customFormat="false" ht="14.1" hidden="false" customHeight="true" outlineLevel="0" collapsed="false"/>
    <row r="5733" customFormat="false" ht="14.1" hidden="false" customHeight="true" outlineLevel="0" collapsed="false"/>
    <row r="5734" customFormat="false" ht="14.1" hidden="false" customHeight="true" outlineLevel="0" collapsed="false"/>
    <row r="5735" customFormat="false" ht="14.1" hidden="false" customHeight="true" outlineLevel="0" collapsed="false"/>
    <row r="5736" customFormat="false" ht="14.1" hidden="false" customHeight="true" outlineLevel="0" collapsed="false"/>
    <row r="5737" customFormat="false" ht="14.1" hidden="false" customHeight="true" outlineLevel="0" collapsed="false"/>
    <row r="5738" customFormat="false" ht="14.1" hidden="false" customHeight="true" outlineLevel="0" collapsed="false"/>
    <row r="5739" customFormat="false" ht="14.1" hidden="false" customHeight="true" outlineLevel="0" collapsed="false"/>
    <row r="5740" customFormat="false" ht="14.1" hidden="false" customHeight="true" outlineLevel="0" collapsed="false"/>
    <row r="5741" customFormat="false" ht="14.1" hidden="false" customHeight="true" outlineLevel="0" collapsed="false"/>
    <row r="5742" customFormat="false" ht="14.1" hidden="false" customHeight="true" outlineLevel="0" collapsed="false"/>
    <row r="5743" customFormat="false" ht="14.1" hidden="false" customHeight="true" outlineLevel="0" collapsed="false"/>
    <row r="5744" customFormat="false" ht="14.1" hidden="false" customHeight="true" outlineLevel="0" collapsed="false"/>
    <row r="5745" customFormat="false" ht="14.1" hidden="false" customHeight="true" outlineLevel="0" collapsed="false"/>
    <row r="5746" customFormat="false" ht="14.1" hidden="false" customHeight="true" outlineLevel="0" collapsed="false"/>
    <row r="5747" customFormat="false" ht="14.1" hidden="false" customHeight="true" outlineLevel="0" collapsed="false"/>
    <row r="5748" customFormat="false" ht="14.1" hidden="false" customHeight="true" outlineLevel="0" collapsed="false"/>
    <row r="5749" customFormat="false" ht="14.1" hidden="false" customHeight="true" outlineLevel="0" collapsed="false"/>
    <row r="5750" customFormat="false" ht="14.1" hidden="false" customHeight="true" outlineLevel="0" collapsed="false"/>
    <row r="5751" customFormat="false" ht="14.1" hidden="false" customHeight="true" outlineLevel="0" collapsed="false"/>
    <row r="5752" customFormat="false" ht="14.1" hidden="false" customHeight="true" outlineLevel="0" collapsed="false"/>
    <row r="5753" customFormat="false" ht="14.1" hidden="false" customHeight="true" outlineLevel="0" collapsed="false"/>
    <row r="5754" customFormat="false" ht="14.1" hidden="false" customHeight="true" outlineLevel="0" collapsed="false"/>
    <row r="5755" customFormat="false" ht="14.1" hidden="false" customHeight="true" outlineLevel="0" collapsed="false"/>
    <row r="5756" customFormat="false" ht="14.1" hidden="false" customHeight="true" outlineLevel="0" collapsed="false"/>
    <row r="5757" customFormat="false" ht="14.1" hidden="false" customHeight="true" outlineLevel="0" collapsed="false"/>
    <row r="5758" customFormat="false" ht="14.1" hidden="false" customHeight="true" outlineLevel="0" collapsed="false"/>
    <row r="5759" customFormat="false" ht="14.1" hidden="false" customHeight="true" outlineLevel="0" collapsed="false"/>
    <row r="5760" customFormat="false" ht="14.1" hidden="false" customHeight="true" outlineLevel="0" collapsed="false"/>
    <row r="5761" customFormat="false" ht="14.1" hidden="false" customHeight="true" outlineLevel="0" collapsed="false"/>
    <row r="5762" customFormat="false" ht="14.1" hidden="false" customHeight="true" outlineLevel="0" collapsed="false"/>
    <row r="5763" customFormat="false" ht="14.1" hidden="false" customHeight="true" outlineLevel="0" collapsed="false"/>
    <row r="5764" customFormat="false" ht="14.1" hidden="false" customHeight="true" outlineLevel="0" collapsed="false"/>
    <row r="5765" customFormat="false" ht="14.1" hidden="false" customHeight="true" outlineLevel="0" collapsed="false"/>
    <row r="5766" customFormat="false" ht="14.1" hidden="false" customHeight="true" outlineLevel="0" collapsed="false"/>
    <row r="5767" customFormat="false" ht="14.1" hidden="false" customHeight="true" outlineLevel="0" collapsed="false"/>
    <row r="5768" customFormat="false" ht="14.1" hidden="false" customHeight="true" outlineLevel="0" collapsed="false"/>
    <row r="5769" customFormat="false" ht="14.1" hidden="false" customHeight="true" outlineLevel="0" collapsed="false"/>
    <row r="5770" customFormat="false" ht="14.1" hidden="false" customHeight="true" outlineLevel="0" collapsed="false"/>
    <row r="5771" customFormat="false" ht="14.1" hidden="false" customHeight="true" outlineLevel="0" collapsed="false"/>
    <row r="5772" customFormat="false" ht="14.1" hidden="false" customHeight="true" outlineLevel="0" collapsed="false"/>
    <row r="5773" customFormat="false" ht="14.1" hidden="false" customHeight="true" outlineLevel="0" collapsed="false"/>
    <row r="5774" customFormat="false" ht="14.1" hidden="false" customHeight="true" outlineLevel="0" collapsed="false"/>
    <row r="5775" customFormat="false" ht="14.1" hidden="false" customHeight="true" outlineLevel="0" collapsed="false"/>
    <row r="5776" customFormat="false" ht="14.1" hidden="false" customHeight="true" outlineLevel="0" collapsed="false"/>
    <row r="5777" customFormat="false" ht="14.1" hidden="false" customHeight="true" outlineLevel="0" collapsed="false"/>
    <row r="5778" customFormat="false" ht="14.1" hidden="false" customHeight="true" outlineLevel="0" collapsed="false"/>
    <row r="5779" customFormat="false" ht="14.1" hidden="false" customHeight="true" outlineLevel="0" collapsed="false"/>
    <row r="5780" customFormat="false" ht="14.1" hidden="false" customHeight="true" outlineLevel="0" collapsed="false"/>
    <row r="5781" customFormat="false" ht="14.1" hidden="false" customHeight="true" outlineLevel="0" collapsed="false"/>
    <row r="5782" customFormat="false" ht="14.1" hidden="false" customHeight="true" outlineLevel="0" collapsed="false"/>
    <row r="5783" customFormat="false" ht="14.1" hidden="false" customHeight="true" outlineLevel="0" collapsed="false"/>
    <row r="5784" customFormat="false" ht="14.1" hidden="false" customHeight="true" outlineLevel="0" collapsed="false"/>
    <row r="5785" customFormat="false" ht="14.1" hidden="false" customHeight="true" outlineLevel="0" collapsed="false"/>
    <row r="5786" customFormat="false" ht="14.1" hidden="false" customHeight="true" outlineLevel="0" collapsed="false"/>
    <row r="5787" customFormat="false" ht="14.1" hidden="false" customHeight="true" outlineLevel="0" collapsed="false"/>
    <row r="5788" customFormat="false" ht="14.1" hidden="false" customHeight="true" outlineLevel="0" collapsed="false"/>
    <row r="5789" customFormat="false" ht="14.1" hidden="false" customHeight="true" outlineLevel="0" collapsed="false"/>
    <row r="5790" customFormat="false" ht="14.1" hidden="false" customHeight="true" outlineLevel="0" collapsed="false"/>
    <row r="5791" customFormat="false" ht="14.1" hidden="false" customHeight="true" outlineLevel="0" collapsed="false"/>
    <row r="5792" customFormat="false" ht="14.1" hidden="false" customHeight="true" outlineLevel="0" collapsed="false"/>
    <row r="5793" customFormat="false" ht="14.1" hidden="false" customHeight="true" outlineLevel="0" collapsed="false"/>
    <row r="5794" customFormat="false" ht="14.1" hidden="false" customHeight="true" outlineLevel="0" collapsed="false"/>
    <row r="5795" customFormat="false" ht="14.1" hidden="false" customHeight="true" outlineLevel="0" collapsed="false"/>
    <row r="5796" customFormat="false" ht="14.1" hidden="false" customHeight="true" outlineLevel="0" collapsed="false"/>
    <row r="5797" customFormat="false" ht="14.1" hidden="false" customHeight="true" outlineLevel="0" collapsed="false"/>
    <row r="5798" customFormat="false" ht="14.1" hidden="false" customHeight="true" outlineLevel="0" collapsed="false"/>
    <row r="5799" customFormat="false" ht="14.1" hidden="false" customHeight="true" outlineLevel="0" collapsed="false"/>
    <row r="5800" customFormat="false" ht="14.1" hidden="false" customHeight="true" outlineLevel="0" collapsed="false"/>
    <row r="5801" customFormat="false" ht="14.1" hidden="false" customHeight="true" outlineLevel="0" collapsed="false"/>
    <row r="5802" customFormat="false" ht="14.1" hidden="false" customHeight="true" outlineLevel="0" collapsed="false"/>
    <row r="5803" customFormat="false" ht="14.1" hidden="false" customHeight="true" outlineLevel="0" collapsed="false"/>
    <row r="5804" customFormat="false" ht="14.1" hidden="false" customHeight="true" outlineLevel="0" collapsed="false"/>
    <row r="5805" customFormat="false" ht="14.1" hidden="false" customHeight="true" outlineLevel="0" collapsed="false"/>
    <row r="5806" customFormat="false" ht="14.1" hidden="false" customHeight="true" outlineLevel="0" collapsed="false"/>
    <row r="5807" customFormat="false" ht="14.1" hidden="false" customHeight="true" outlineLevel="0" collapsed="false"/>
    <row r="5808" customFormat="false" ht="14.1" hidden="false" customHeight="true" outlineLevel="0" collapsed="false"/>
    <row r="5809" customFormat="false" ht="14.1" hidden="false" customHeight="true" outlineLevel="0" collapsed="false"/>
    <row r="5810" customFormat="false" ht="14.1" hidden="false" customHeight="true" outlineLevel="0" collapsed="false"/>
    <row r="5811" customFormat="false" ht="14.1" hidden="false" customHeight="true" outlineLevel="0" collapsed="false"/>
    <row r="5812" customFormat="false" ht="14.1" hidden="false" customHeight="true" outlineLevel="0" collapsed="false"/>
    <row r="5813" customFormat="false" ht="14.1" hidden="false" customHeight="true" outlineLevel="0" collapsed="false"/>
    <row r="5814" customFormat="false" ht="14.1" hidden="false" customHeight="true" outlineLevel="0" collapsed="false"/>
    <row r="5815" customFormat="false" ht="14.1" hidden="false" customHeight="true" outlineLevel="0" collapsed="false"/>
    <row r="5816" customFormat="false" ht="14.1" hidden="false" customHeight="true" outlineLevel="0" collapsed="false"/>
    <row r="5817" customFormat="false" ht="14.1" hidden="false" customHeight="true" outlineLevel="0" collapsed="false"/>
    <row r="5818" customFormat="false" ht="14.1" hidden="false" customHeight="true" outlineLevel="0" collapsed="false"/>
    <row r="5819" customFormat="false" ht="14.1" hidden="false" customHeight="true" outlineLevel="0" collapsed="false"/>
    <row r="5820" customFormat="false" ht="14.1" hidden="false" customHeight="true" outlineLevel="0" collapsed="false"/>
    <row r="5821" customFormat="false" ht="14.1" hidden="false" customHeight="true" outlineLevel="0" collapsed="false"/>
    <row r="5822" customFormat="false" ht="14.1" hidden="false" customHeight="true" outlineLevel="0" collapsed="false"/>
    <row r="5823" customFormat="false" ht="14.1" hidden="false" customHeight="true" outlineLevel="0" collapsed="false"/>
    <row r="5824" customFormat="false" ht="14.1" hidden="false" customHeight="true" outlineLevel="0" collapsed="false"/>
    <row r="5825" customFormat="false" ht="14.1" hidden="false" customHeight="true" outlineLevel="0" collapsed="false"/>
    <row r="5826" customFormat="false" ht="14.1" hidden="false" customHeight="true" outlineLevel="0" collapsed="false"/>
    <row r="5827" customFormat="false" ht="14.1" hidden="false" customHeight="true" outlineLevel="0" collapsed="false"/>
    <row r="5828" customFormat="false" ht="14.1" hidden="false" customHeight="true" outlineLevel="0" collapsed="false"/>
    <row r="5829" customFormat="false" ht="14.1" hidden="false" customHeight="true" outlineLevel="0" collapsed="false"/>
    <row r="5830" customFormat="false" ht="14.1" hidden="false" customHeight="true" outlineLevel="0" collapsed="false"/>
    <row r="5831" customFormat="false" ht="14.1" hidden="false" customHeight="true" outlineLevel="0" collapsed="false"/>
    <row r="5832" customFormat="false" ht="14.1" hidden="false" customHeight="true" outlineLevel="0" collapsed="false"/>
    <row r="5833" customFormat="false" ht="14.1" hidden="false" customHeight="true" outlineLevel="0" collapsed="false"/>
    <row r="5834" customFormat="false" ht="14.1" hidden="false" customHeight="true" outlineLevel="0" collapsed="false"/>
    <row r="5835" customFormat="false" ht="14.1" hidden="false" customHeight="true" outlineLevel="0" collapsed="false"/>
    <row r="5836" customFormat="false" ht="14.1" hidden="false" customHeight="true" outlineLevel="0" collapsed="false"/>
    <row r="5837" customFormat="false" ht="14.1" hidden="false" customHeight="true" outlineLevel="0" collapsed="false"/>
    <row r="5838" customFormat="false" ht="14.1" hidden="false" customHeight="true" outlineLevel="0" collapsed="false"/>
    <row r="5839" customFormat="false" ht="14.1" hidden="false" customHeight="true" outlineLevel="0" collapsed="false"/>
    <row r="5840" customFormat="false" ht="14.1" hidden="false" customHeight="true" outlineLevel="0" collapsed="false"/>
    <row r="5841" customFormat="false" ht="14.1" hidden="false" customHeight="true" outlineLevel="0" collapsed="false"/>
    <row r="5842" customFormat="false" ht="14.1" hidden="false" customHeight="true" outlineLevel="0" collapsed="false"/>
    <row r="5843" customFormat="false" ht="14.1" hidden="false" customHeight="true" outlineLevel="0" collapsed="false"/>
    <row r="5844" customFormat="false" ht="14.1" hidden="false" customHeight="true" outlineLevel="0" collapsed="false"/>
    <row r="5845" customFormat="false" ht="14.1" hidden="false" customHeight="true" outlineLevel="0" collapsed="false"/>
    <row r="5846" customFormat="false" ht="14.1" hidden="false" customHeight="true" outlineLevel="0" collapsed="false"/>
    <row r="5847" customFormat="false" ht="14.1" hidden="false" customHeight="true" outlineLevel="0" collapsed="false"/>
    <row r="5848" customFormat="false" ht="14.1" hidden="false" customHeight="true" outlineLevel="0" collapsed="false"/>
    <row r="5849" customFormat="false" ht="14.1" hidden="false" customHeight="true" outlineLevel="0" collapsed="false"/>
    <row r="5850" customFormat="false" ht="14.1" hidden="false" customHeight="true" outlineLevel="0" collapsed="false"/>
    <row r="5851" customFormat="false" ht="14.1" hidden="false" customHeight="true" outlineLevel="0" collapsed="false"/>
    <row r="5852" customFormat="false" ht="14.1" hidden="false" customHeight="true" outlineLevel="0" collapsed="false"/>
    <row r="5853" customFormat="false" ht="14.1" hidden="false" customHeight="true" outlineLevel="0" collapsed="false"/>
    <row r="5854" customFormat="false" ht="14.1" hidden="false" customHeight="true" outlineLevel="0" collapsed="false"/>
    <row r="5855" customFormat="false" ht="14.1" hidden="false" customHeight="true" outlineLevel="0" collapsed="false"/>
    <row r="5856" customFormat="false" ht="14.1" hidden="false" customHeight="true" outlineLevel="0" collapsed="false"/>
    <row r="5857" customFormat="false" ht="14.1" hidden="false" customHeight="true" outlineLevel="0" collapsed="false"/>
    <row r="5858" customFormat="false" ht="14.1" hidden="false" customHeight="true" outlineLevel="0" collapsed="false"/>
    <row r="5859" customFormat="false" ht="14.1" hidden="false" customHeight="true" outlineLevel="0" collapsed="false"/>
    <row r="5860" customFormat="false" ht="14.1" hidden="false" customHeight="true" outlineLevel="0" collapsed="false"/>
    <row r="5861" customFormat="false" ht="14.1" hidden="false" customHeight="true" outlineLevel="0" collapsed="false"/>
    <row r="5862" customFormat="false" ht="14.1" hidden="false" customHeight="true" outlineLevel="0" collapsed="false"/>
    <row r="5863" customFormat="false" ht="14.1" hidden="false" customHeight="true" outlineLevel="0" collapsed="false"/>
    <row r="5864" customFormat="false" ht="14.1" hidden="false" customHeight="true" outlineLevel="0" collapsed="false"/>
    <row r="5865" customFormat="false" ht="14.1" hidden="false" customHeight="true" outlineLevel="0" collapsed="false"/>
    <row r="5866" customFormat="false" ht="14.1" hidden="false" customHeight="true" outlineLevel="0" collapsed="false"/>
    <row r="5867" customFormat="false" ht="14.1" hidden="false" customHeight="true" outlineLevel="0" collapsed="false"/>
    <row r="5868" customFormat="false" ht="14.1" hidden="false" customHeight="true" outlineLevel="0" collapsed="false"/>
    <row r="5869" customFormat="false" ht="14.1" hidden="false" customHeight="true" outlineLevel="0" collapsed="false"/>
    <row r="5870" customFormat="false" ht="14.1" hidden="false" customHeight="true" outlineLevel="0" collapsed="false"/>
    <row r="5871" customFormat="false" ht="14.1" hidden="false" customHeight="true" outlineLevel="0" collapsed="false"/>
    <row r="5872" customFormat="false" ht="14.1" hidden="false" customHeight="true" outlineLevel="0" collapsed="false"/>
    <row r="5873" customFormat="false" ht="14.1" hidden="false" customHeight="true" outlineLevel="0" collapsed="false"/>
    <row r="5874" customFormat="false" ht="14.1" hidden="false" customHeight="true" outlineLevel="0" collapsed="false"/>
    <row r="5875" customFormat="false" ht="14.1" hidden="false" customHeight="true" outlineLevel="0" collapsed="false"/>
    <row r="5876" customFormat="false" ht="14.1" hidden="false" customHeight="true" outlineLevel="0" collapsed="false"/>
    <row r="5877" customFormat="false" ht="14.1" hidden="false" customHeight="true" outlineLevel="0" collapsed="false"/>
    <row r="5878" customFormat="false" ht="14.1" hidden="false" customHeight="true" outlineLevel="0" collapsed="false"/>
    <row r="5879" customFormat="false" ht="14.1" hidden="false" customHeight="true" outlineLevel="0" collapsed="false"/>
    <row r="5880" customFormat="false" ht="14.1" hidden="false" customHeight="true" outlineLevel="0" collapsed="false"/>
    <row r="5881" customFormat="false" ht="14.1" hidden="false" customHeight="true" outlineLevel="0" collapsed="false"/>
    <row r="5882" customFormat="false" ht="14.1" hidden="false" customHeight="true" outlineLevel="0" collapsed="false"/>
    <row r="5883" customFormat="false" ht="14.1" hidden="false" customHeight="true" outlineLevel="0" collapsed="false"/>
    <row r="5884" customFormat="false" ht="14.1" hidden="false" customHeight="true" outlineLevel="0" collapsed="false"/>
    <row r="5885" customFormat="false" ht="14.1" hidden="false" customHeight="true" outlineLevel="0" collapsed="false"/>
    <row r="5886" customFormat="false" ht="14.1" hidden="false" customHeight="true" outlineLevel="0" collapsed="false"/>
    <row r="5887" customFormat="false" ht="14.1" hidden="false" customHeight="true" outlineLevel="0" collapsed="false"/>
    <row r="5888" customFormat="false" ht="14.1" hidden="false" customHeight="true" outlineLevel="0" collapsed="false"/>
    <row r="5889" customFormat="false" ht="14.1" hidden="false" customHeight="true" outlineLevel="0" collapsed="false"/>
    <row r="5890" customFormat="false" ht="14.1" hidden="false" customHeight="true" outlineLevel="0" collapsed="false"/>
    <row r="5891" customFormat="false" ht="14.1" hidden="false" customHeight="true" outlineLevel="0" collapsed="false"/>
    <row r="5892" customFormat="false" ht="14.1" hidden="false" customHeight="true" outlineLevel="0" collapsed="false"/>
    <row r="5893" customFormat="false" ht="14.1" hidden="false" customHeight="true" outlineLevel="0" collapsed="false"/>
    <row r="5894" customFormat="false" ht="14.1" hidden="false" customHeight="true" outlineLevel="0" collapsed="false"/>
    <row r="5895" customFormat="false" ht="14.1" hidden="false" customHeight="true" outlineLevel="0" collapsed="false"/>
    <row r="5896" customFormat="false" ht="14.1" hidden="false" customHeight="true" outlineLevel="0" collapsed="false"/>
    <row r="5897" customFormat="false" ht="14.1" hidden="false" customHeight="true" outlineLevel="0" collapsed="false"/>
    <row r="5898" customFormat="false" ht="14.1" hidden="false" customHeight="true" outlineLevel="0" collapsed="false"/>
    <row r="5899" customFormat="false" ht="14.1" hidden="false" customHeight="true" outlineLevel="0" collapsed="false"/>
    <row r="5900" customFormat="false" ht="14.1" hidden="false" customHeight="true" outlineLevel="0" collapsed="false"/>
    <row r="5901" customFormat="false" ht="14.1" hidden="false" customHeight="true" outlineLevel="0" collapsed="false"/>
    <row r="5902" customFormat="false" ht="14.1" hidden="false" customHeight="true" outlineLevel="0" collapsed="false"/>
    <row r="5903" customFormat="false" ht="14.1" hidden="false" customHeight="true" outlineLevel="0" collapsed="false"/>
    <row r="5904" customFormat="false" ht="14.1" hidden="false" customHeight="true" outlineLevel="0" collapsed="false"/>
    <row r="5905" customFormat="false" ht="14.1" hidden="false" customHeight="true" outlineLevel="0" collapsed="false"/>
    <row r="5906" customFormat="false" ht="14.1" hidden="false" customHeight="true" outlineLevel="0" collapsed="false"/>
    <row r="5907" customFormat="false" ht="14.1" hidden="false" customHeight="true" outlineLevel="0" collapsed="false"/>
    <row r="5908" customFormat="false" ht="14.1" hidden="false" customHeight="true" outlineLevel="0" collapsed="false"/>
    <row r="5909" customFormat="false" ht="14.1" hidden="false" customHeight="true" outlineLevel="0" collapsed="false"/>
    <row r="5910" customFormat="false" ht="14.1" hidden="false" customHeight="true" outlineLevel="0" collapsed="false"/>
    <row r="5911" customFormat="false" ht="14.1" hidden="false" customHeight="true" outlineLevel="0" collapsed="false"/>
    <row r="5912" customFormat="false" ht="14.1" hidden="false" customHeight="true" outlineLevel="0" collapsed="false"/>
    <row r="5913" customFormat="false" ht="14.1" hidden="false" customHeight="true" outlineLevel="0" collapsed="false"/>
    <row r="5914" customFormat="false" ht="14.1" hidden="false" customHeight="true" outlineLevel="0" collapsed="false"/>
    <row r="5915" customFormat="false" ht="14.1" hidden="false" customHeight="true" outlineLevel="0" collapsed="false"/>
    <row r="5916" customFormat="false" ht="14.1" hidden="false" customHeight="true" outlineLevel="0" collapsed="false"/>
    <row r="5917" customFormat="false" ht="14.1" hidden="false" customHeight="true" outlineLevel="0" collapsed="false"/>
    <row r="5918" customFormat="false" ht="14.1" hidden="false" customHeight="true" outlineLevel="0" collapsed="false"/>
    <row r="5919" customFormat="false" ht="14.1" hidden="false" customHeight="true" outlineLevel="0" collapsed="false"/>
    <row r="5920" customFormat="false" ht="14.1" hidden="false" customHeight="true" outlineLevel="0" collapsed="false"/>
    <row r="5921" customFormat="false" ht="14.1" hidden="false" customHeight="true" outlineLevel="0" collapsed="false"/>
    <row r="5922" customFormat="false" ht="14.1" hidden="false" customHeight="true" outlineLevel="0" collapsed="false"/>
    <row r="5923" customFormat="false" ht="14.1" hidden="false" customHeight="true" outlineLevel="0" collapsed="false"/>
    <row r="5924" customFormat="false" ht="14.1" hidden="false" customHeight="true" outlineLevel="0" collapsed="false"/>
    <row r="5925" customFormat="false" ht="14.1" hidden="false" customHeight="true" outlineLevel="0" collapsed="false"/>
    <row r="5926" customFormat="false" ht="14.1" hidden="false" customHeight="true" outlineLevel="0" collapsed="false"/>
    <row r="5927" customFormat="false" ht="14.1" hidden="false" customHeight="true" outlineLevel="0" collapsed="false"/>
    <row r="5928" customFormat="false" ht="14.1" hidden="false" customHeight="true" outlineLevel="0" collapsed="false"/>
    <row r="5929" customFormat="false" ht="14.1" hidden="false" customHeight="true" outlineLevel="0" collapsed="false"/>
    <row r="5930" customFormat="false" ht="14.1" hidden="false" customHeight="true" outlineLevel="0" collapsed="false"/>
    <row r="5931" customFormat="false" ht="14.1" hidden="false" customHeight="true" outlineLevel="0" collapsed="false"/>
    <row r="5932" customFormat="false" ht="14.1" hidden="false" customHeight="true" outlineLevel="0" collapsed="false"/>
    <row r="5933" customFormat="false" ht="14.1" hidden="false" customHeight="true" outlineLevel="0" collapsed="false"/>
    <row r="5934" customFormat="false" ht="14.1" hidden="false" customHeight="true" outlineLevel="0" collapsed="false"/>
    <row r="5935" customFormat="false" ht="14.1" hidden="false" customHeight="true" outlineLevel="0" collapsed="false"/>
    <row r="5936" customFormat="false" ht="14.1" hidden="false" customHeight="true" outlineLevel="0" collapsed="false"/>
    <row r="5937" customFormat="false" ht="14.1" hidden="false" customHeight="true" outlineLevel="0" collapsed="false"/>
    <row r="5938" customFormat="false" ht="14.1" hidden="false" customHeight="true" outlineLevel="0" collapsed="false"/>
    <row r="5939" customFormat="false" ht="14.1" hidden="false" customHeight="true" outlineLevel="0" collapsed="false"/>
    <row r="5940" customFormat="false" ht="14.1" hidden="false" customHeight="true" outlineLevel="0" collapsed="false"/>
    <row r="5941" customFormat="false" ht="14.1" hidden="false" customHeight="true" outlineLevel="0" collapsed="false"/>
    <row r="5942" customFormat="false" ht="14.1" hidden="false" customHeight="true" outlineLevel="0" collapsed="false"/>
    <row r="5943" customFormat="false" ht="14.1" hidden="false" customHeight="true" outlineLevel="0" collapsed="false"/>
    <row r="5944" customFormat="false" ht="14.1" hidden="false" customHeight="true" outlineLevel="0" collapsed="false"/>
    <row r="5945" customFormat="false" ht="14.1" hidden="false" customHeight="true" outlineLevel="0" collapsed="false"/>
    <row r="5946" customFormat="false" ht="14.1" hidden="false" customHeight="true" outlineLevel="0" collapsed="false"/>
    <row r="5947" customFormat="false" ht="14.1" hidden="false" customHeight="true" outlineLevel="0" collapsed="false"/>
    <row r="5948" customFormat="false" ht="14.1" hidden="false" customHeight="true" outlineLevel="0" collapsed="false"/>
    <row r="5949" customFormat="false" ht="14.1" hidden="false" customHeight="true" outlineLevel="0" collapsed="false"/>
    <row r="5950" customFormat="false" ht="14.1" hidden="false" customHeight="true" outlineLevel="0" collapsed="false"/>
    <row r="5951" customFormat="false" ht="14.1" hidden="false" customHeight="true" outlineLevel="0" collapsed="false"/>
    <row r="5952" customFormat="false" ht="14.1" hidden="false" customHeight="true" outlineLevel="0" collapsed="false"/>
    <row r="5953" customFormat="false" ht="14.1" hidden="false" customHeight="true" outlineLevel="0" collapsed="false"/>
    <row r="5954" customFormat="false" ht="14.1" hidden="false" customHeight="true" outlineLevel="0" collapsed="false"/>
    <row r="5955" customFormat="false" ht="14.1" hidden="false" customHeight="true" outlineLevel="0" collapsed="false"/>
    <row r="5956" customFormat="false" ht="14.1" hidden="false" customHeight="true" outlineLevel="0" collapsed="false"/>
    <row r="5957" customFormat="false" ht="14.1" hidden="false" customHeight="true" outlineLevel="0" collapsed="false"/>
    <row r="5958" customFormat="false" ht="14.1" hidden="false" customHeight="true" outlineLevel="0" collapsed="false"/>
    <row r="5959" customFormat="false" ht="14.1" hidden="false" customHeight="true" outlineLevel="0" collapsed="false"/>
    <row r="5960" customFormat="false" ht="14.1" hidden="false" customHeight="true" outlineLevel="0" collapsed="false"/>
    <row r="5961" customFormat="false" ht="14.1" hidden="false" customHeight="true" outlineLevel="0" collapsed="false"/>
    <row r="5962" customFormat="false" ht="14.1" hidden="false" customHeight="true" outlineLevel="0" collapsed="false"/>
    <row r="5963" customFormat="false" ht="14.1" hidden="false" customHeight="true" outlineLevel="0" collapsed="false"/>
    <row r="5964" customFormat="false" ht="14.1" hidden="false" customHeight="true" outlineLevel="0" collapsed="false"/>
    <row r="5965" customFormat="false" ht="14.1" hidden="false" customHeight="true" outlineLevel="0" collapsed="false"/>
    <row r="5966" customFormat="false" ht="14.1" hidden="false" customHeight="true" outlineLevel="0" collapsed="false"/>
    <row r="5967" customFormat="false" ht="14.1" hidden="false" customHeight="true" outlineLevel="0" collapsed="false"/>
    <row r="5968" customFormat="false" ht="14.1" hidden="false" customHeight="true" outlineLevel="0" collapsed="false"/>
    <row r="5969" customFormat="false" ht="14.1" hidden="false" customHeight="true" outlineLevel="0" collapsed="false"/>
    <row r="5970" customFormat="false" ht="14.1" hidden="false" customHeight="true" outlineLevel="0" collapsed="false"/>
    <row r="5971" customFormat="false" ht="14.1" hidden="false" customHeight="true" outlineLevel="0" collapsed="false"/>
    <row r="5972" customFormat="false" ht="14.1" hidden="false" customHeight="true" outlineLevel="0" collapsed="false"/>
    <row r="5973" customFormat="false" ht="14.1" hidden="false" customHeight="true" outlineLevel="0" collapsed="false"/>
    <row r="5974" customFormat="false" ht="14.1" hidden="false" customHeight="true" outlineLevel="0" collapsed="false"/>
    <row r="5975" customFormat="false" ht="14.1" hidden="false" customHeight="true" outlineLevel="0" collapsed="false"/>
    <row r="5976" customFormat="false" ht="14.1" hidden="false" customHeight="true" outlineLevel="0" collapsed="false"/>
    <row r="5977" customFormat="false" ht="14.1" hidden="false" customHeight="true" outlineLevel="0" collapsed="false"/>
    <row r="5978" customFormat="false" ht="14.1" hidden="false" customHeight="true" outlineLevel="0" collapsed="false"/>
    <row r="5979" customFormat="false" ht="14.1" hidden="false" customHeight="true" outlineLevel="0" collapsed="false"/>
    <row r="5980" customFormat="false" ht="14.1" hidden="false" customHeight="true" outlineLevel="0" collapsed="false"/>
    <row r="5981" customFormat="false" ht="14.1" hidden="false" customHeight="true" outlineLevel="0" collapsed="false"/>
    <row r="5982" customFormat="false" ht="14.1" hidden="false" customHeight="true" outlineLevel="0" collapsed="false"/>
    <row r="5983" customFormat="false" ht="14.1" hidden="false" customHeight="true" outlineLevel="0" collapsed="false"/>
    <row r="5984" customFormat="false" ht="14.1" hidden="false" customHeight="true" outlineLevel="0" collapsed="false"/>
    <row r="5985" customFormat="false" ht="14.1" hidden="false" customHeight="true" outlineLevel="0" collapsed="false"/>
    <row r="5986" customFormat="false" ht="14.1" hidden="false" customHeight="true" outlineLevel="0" collapsed="false"/>
    <row r="5987" customFormat="false" ht="14.1" hidden="false" customHeight="true" outlineLevel="0" collapsed="false"/>
    <row r="5988" customFormat="false" ht="14.1" hidden="false" customHeight="true" outlineLevel="0" collapsed="false"/>
    <row r="5989" customFormat="false" ht="14.1" hidden="false" customHeight="true" outlineLevel="0" collapsed="false"/>
    <row r="5990" customFormat="false" ht="14.1" hidden="false" customHeight="true" outlineLevel="0" collapsed="false"/>
    <row r="5991" customFormat="false" ht="14.1" hidden="false" customHeight="true" outlineLevel="0" collapsed="false"/>
    <row r="5992" customFormat="false" ht="14.1" hidden="false" customHeight="true" outlineLevel="0" collapsed="false"/>
    <row r="5993" customFormat="false" ht="14.1" hidden="false" customHeight="true" outlineLevel="0" collapsed="false"/>
    <row r="5994" customFormat="false" ht="14.1" hidden="false" customHeight="true" outlineLevel="0" collapsed="false"/>
    <row r="5995" customFormat="false" ht="14.1" hidden="false" customHeight="true" outlineLevel="0" collapsed="false"/>
    <row r="5996" customFormat="false" ht="14.1" hidden="false" customHeight="true" outlineLevel="0" collapsed="false"/>
    <row r="5997" customFormat="false" ht="14.1" hidden="false" customHeight="true" outlineLevel="0" collapsed="false"/>
    <row r="5998" customFormat="false" ht="14.1" hidden="false" customHeight="true" outlineLevel="0" collapsed="false"/>
    <row r="5999" customFormat="false" ht="14.1" hidden="false" customHeight="true" outlineLevel="0" collapsed="false"/>
    <row r="6000" customFormat="false" ht="14.1" hidden="false" customHeight="true" outlineLevel="0" collapsed="false"/>
    <row r="6001" customFormat="false" ht="14.1" hidden="false" customHeight="true" outlineLevel="0" collapsed="false"/>
    <row r="6002" customFormat="false" ht="14.1" hidden="false" customHeight="true" outlineLevel="0" collapsed="false"/>
    <row r="6003" customFormat="false" ht="14.1" hidden="false" customHeight="true" outlineLevel="0" collapsed="false"/>
    <row r="6004" customFormat="false" ht="14.1" hidden="false" customHeight="true" outlineLevel="0" collapsed="false"/>
    <row r="6005" customFormat="false" ht="14.1" hidden="false" customHeight="true" outlineLevel="0" collapsed="false"/>
    <row r="6006" customFormat="false" ht="14.1" hidden="false" customHeight="true" outlineLevel="0" collapsed="false"/>
    <row r="6007" customFormat="false" ht="14.1" hidden="false" customHeight="true" outlineLevel="0" collapsed="false"/>
    <row r="6008" customFormat="false" ht="14.1" hidden="false" customHeight="true" outlineLevel="0" collapsed="false"/>
    <row r="6009" customFormat="false" ht="14.1" hidden="false" customHeight="true" outlineLevel="0" collapsed="false"/>
    <row r="6010" customFormat="false" ht="14.1" hidden="false" customHeight="true" outlineLevel="0" collapsed="false"/>
    <row r="6011" customFormat="false" ht="14.1" hidden="false" customHeight="true" outlineLevel="0" collapsed="false"/>
    <row r="6012" customFormat="false" ht="14.1" hidden="false" customHeight="true" outlineLevel="0" collapsed="false"/>
    <row r="6013" customFormat="false" ht="14.1" hidden="false" customHeight="true" outlineLevel="0" collapsed="false"/>
    <row r="6014" customFormat="false" ht="14.1" hidden="false" customHeight="true" outlineLevel="0" collapsed="false"/>
    <row r="6015" customFormat="false" ht="14.1" hidden="false" customHeight="true" outlineLevel="0" collapsed="false"/>
    <row r="6016" customFormat="false" ht="14.1" hidden="false" customHeight="true" outlineLevel="0" collapsed="false"/>
    <row r="6017" customFormat="false" ht="14.1" hidden="false" customHeight="true" outlineLevel="0" collapsed="false"/>
    <row r="6018" customFormat="false" ht="14.1" hidden="false" customHeight="true" outlineLevel="0" collapsed="false"/>
    <row r="6019" customFormat="false" ht="14.1" hidden="false" customHeight="true" outlineLevel="0" collapsed="false"/>
    <row r="6020" customFormat="false" ht="14.1" hidden="false" customHeight="true" outlineLevel="0" collapsed="false"/>
    <row r="6021" customFormat="false" ht="14.1" hidden="false" customHeight="true" outlineLevel="0" collapsed="false"/>
    <row r="6022" customFormat="false" ht="14.1" hidden="false" customHeight="true" outlineLevel="0" collapsed="false"/>
    <row r="6023" customFormat="false" ht="14.1" hidden="false" customHeight="true" outlineLevel="0" collapsed="false"/>
    <row r="6024" customFormat="false" ht="14.1" hidden="false" customHeight="true" outlineLevel="0" collapsed="false"/>
    <row r="6025" customFormat="false" ht="14.1" hidden="false" customHeight="true" outlineLevel="0" collapsed="false"/>
    <row r="6026" customFormat="false" ht="14.1" hidden="false" customHeight="true" outlineLevel="0" collapsed="false"/>
    <row r="6027" customFormat="false" ht="14.1" hidden="false" customHeight="true" outlineLevel="0" collapsed="false"/>
    <row r="6028" customFormat="false" ht="14.1" hidden="false" customHeight="true" outlineLevel="0" collapsed="false"/>
    <row r="6029" customFormat="false" ht="14.1" hidden="false" customHeight="true" outlineLevel="0" collapsed="false"/>
    <row r="6030" customFormat="false" ht="14.1" hidden="false" customHeight="true" outlineLevel="0" collapsed="false"/>
    <row r="6031" customFormat="false" ht="14.1" hidden="false" customHeight="true" outlineLevel="0" collapsed="false"/>
    <row r="6032" customFormat="false" ht="14.1" hidden="false" customHeight="true" outlineLevel="0" collapsed="false"/>
    <row r="6033" customFormat="false" ht="14.1" hidden="false" customHeight="true" outlineLevel="0" collapsed="false"/>
    <row r="6034" customFormat="false" ht="14.1" hidden="false" customHeight="true" outlineLevel="0" collapsed="false"/>
    <row r="6035" customFormat="false" ht="14.1" hidden="false" customHeight="true" outlineLevel="0" collapsed="false"/>
    <row r="6036" customFormat="false" ht="14.1" hidden="false" customHeight="true" outlineLevel="0" collapsed="false"/>
    <row r="6037" customFormat="false" ht="14.1" hidden="false" customHeight="true" outlineLevel="0" collapsed="false"/>
    <row r="6038" customFormat="false" ht="14.1" hidden="false" customHeight="true" outlineLevel="0" collapsed="false"/>
    <row r="6039" customFormat="false" ht="14.1" hidden="false" customHeight="true" outlineLevel="0" collapsed="false"/>
    <row r="6040" customFormat="false" ht="14.1" hidden="false" customHeight="true" outlineLevel="0" collapsed="false"/>
    <row r="6041" customFormat="false" ht="14.1" hidden="false" customHeight="true" outlineLevel="0" collapsed="false"/>
    <row r="6042" customFormat="false" ht="14.1" hidden="false" customHeight="true" outlineLevel="0" collapsed="false"/>
    <row r="6043" customFormat="false" ht="14.1" hidden="false" customHeight="true" outlineLevel="0" collapsed="false"/>
    <row r="6044" customFormat="false" ht="14.1" hidden="false" customHeight="true" outlineLevel="0" collapsed="false"/>
    <row r="6045" customFormat="false" ht="14.1" hidden="false" customHeight="true" outlineLevel="0" collapsed="false"/>
    <row r="6046" customFormat="false" ht="14.1" hidden="false" customHeight="true" outlineLevel="0" collapsed="false"/>
    <row r="6047" customFormat="false" ht="14.1" hidden="false" customHeight="true" outlineLevel="0" collapsed="false"/>
    <row r="6048" customFormat="false" ht="14.1" hidden="false" customHeight="true" outlineLevel="0" collapsed="false"/>
    <row r="6049" customFormat="false" ht="14.1" hidden="false" customHeight="true" outlineLevel="0" collapsed="false"/>
    <row r="6050" customFormat="false" ht="14.1" hidden="false" customHeight="true" outlineLevel="0" collapsed="false"/>
    <row r="6051" customFormat="false" ht="14.1" hidden="false" customHeight="true" outlineLevel="0" collapsed="false"/>
    <row r="6052" customFormat="false" ht="14.1" hidden="false" customHeight="true" outlineLevel="0" collapsed="false"/>
    <row r="6053" customFormat="false" ht="14.1" hidden="false" customHeight="true" outlineLevel="0" collapsed="false"/>
    <row r="6054" customFormat="false" ht="14.1" hidden="false" customHeight="true" outlineLevel="0" collapsed="false"/>
    <row r="6055" customFormat="false" ht="14.1" hidden="false" customHeight="true" outlineLevel="0" collapsed="false"/>
    <row r="6056" customFormat="false" ht="14.1" hidden="false" customHeight="true" outlineLevel="0" collapsed="false"/>
    <row r="6057" customFormat="false" ht="14.1" hidden="false" customHeight="true" outlineLevel="0" collapsed="false"/>
    <row r="6058" customFormat="false" ht="14.1" hidden="false" customHeight="true" outlineLevel="0" collapsed="false"/>
    <row r="6059" customFormat="false" ht="14.1" hidden="false" customHeight="true" outlineLevel="0" collapsed="false"/>
    <row r="6060" customFormat="false" ht="14.1" hidden="false" customHeight="true" outlineLevel="0" collapsed="false"/>
    <row r="6061" customFormat="false" ht="14.1" hidden="false" customHeight="true" outlineLevel="0" collapsed="false"/>
    <row r="6062" customFormat="false" ht="14.1" hidden="false" customHeight="true" outlineLevel="0" collapsed="false"/>
    <row r="6063" customFormat="false" ht="14.1" hidden="false" customHeight="true" outlineLevel="0" collapsed="false"/>
    <row r="6064" customFormat="false" ht="14.1" hidden="false" customHeight="true" outlineLevel="0" collapsed="false"/>
    <row r="6065" customFormat="false" ht="14.1" hidden="false" customHeight="true" outlineLevel="0" collapsed="false"/>
    <row r="6066" customFormat="false" ht="14.1" hidden="false" customHeight="true" outlineLevel="0" collapsed="false"/>
    <row r="6067" customFormat="false" ht="14.1" hidden="false" customHeight="true" outlineLevel="0" collapsed="false"/>
    <row r="6068" customFormat="false" ht="14.1" hidden="false" customHeight="true" outlineLevel="0" collapsed="false"/>
    <row r="6069" customFormat="false" ht="14.1" hidden="false" customHeight="true" outlineLevel="0" collapsed="false"/>
    <row r="6070" customFormat="false" ht="14.1" hidden="false" customHeight="true" outlineLevel="0" collapsed="false"/>
    <row r="6071" customFormat="false" ht="14.1" hidden="false" customHeight="true" outlineLevel="0" collapsed="false"/>
    <row r="6072" customFormat="false" ht="14.1" hidden="false" customHeight="true" outlineLevel="0" collapsed="false"/>
    <row r="6073" customFormat="false" ht="14.1" hidden="false" customHeight="true" outlineLevel="0" collapsed="false"/>
    <row r="6074" customFormat="false" ht="14.1" hidden="false" customHeight="true" outlineLevel="0" collapsed="false"/>
    <row r="6075" customFormat="false" ht="14.1" hidden="false" customHeight="true" outlineLevel="0" collapsed="false"/>
    <row r="6076" customFormat="false" ht="14.1" hidden="false" customHeight="true" outlineLevel="0" collapsed="false"/>
    <row r="6077" customFormat="false" ht="14.1" hidden="false" customHeight="true" outlineLevel="0" collapsed="false"/>
    <row r="6078" customFormat="false" ht="14.1" hidden="false" customHeight="true" outlineLevel="0" collapsed="false"/>
    <row r="6079" customFormat="false" ht="14.1" hidden="false" customHeight="true" outlineLevel="0" collapsed="false"/>
    <row r="6080" customFormat="false" ht="14.1" hidden="false" customHeight="true" outlineLevel="0" collapsed="false"/>
    <row r="6081" customFormat="false" ht="14.1" hidden="false" customHeight="true" outlineLevel="0" collapsed="false"/>
    <row r="6082" customFormat="false" ht="14.1" hidden="false" customHeight="true" outlineLevel="0" collapsed="false"/>
    <row r="6083" customFormat="false" ht="14.1" hidden="false" customHeight="true" outlineLevel="0" collapsed="false"/>
    <row r="6084" customFormat="false" ht="14.1" hidden="false" customHeight="true" outlineLevel="0" collapsed="false"/>
    <row r="6085" customFormat="false" ht="14.1" hidden="false" customHeight="true" outlineLevel="0" collapsed="false"/>
    <row r="6086" customFormat="false" ht="14.1" hidden="false" customHeight="true" outlineLevel="0" collapsed="false"/>
    <row r="6087" customFormat="false" ht="14.1" hidden="false" customHeight="true" outlineLevel="0" collapsed="false"/>
    <row r="6088" customFormat="false" ht="14.1" hidden="false" customHeight="true" outlineLevel="0" collapsed="false"/>
    <row r="6089" customFormat="false" ht="14.1" hidden="false" customHeight="true" outlineLevel="0" collapsed="false"/>
    <row r="6090" customFormat="false" ht="14.1" hidden="false" customHeight="true" outlineLevel="0" collapsed="false"/>
    <row r="6091" customFormat="false" ht="14.1" hidden="false" customHeight="true" outlineLevel="0" collapsed="false"/>
    <row r="6092" customFormat="false" ht="14.1" hidden="false" customHeight="true" outlineLevel="0" collapsed="false"/>
    <row r="6093" customFormat="false" ht="14.1" hidden="false" customHeight="true" outlineLevel="0" collapsed="false"/>
    <row r="6094" customFormat="false" ht="14.1" hidden="false" customHeight="true" outlineLevel="0" collapsed="false"/>
    <row r="6095" customFormat="false" ht="14.1" hidden="false" customHeight="true" outlineLevel="0" collapsed="false"/>
    <row r="6096" customFormat="false" ht="14.1" hidden="false" customHeight="true" outlineLevel="0" collapsed="false"/>
    <row r="6097" customFormat="false" ht="14.1" hidden="false" customHeight="true" outlineLevel="0" collapsed="false"/>
    <row r="6098" customFormat="false" ht="14.1" hidden="false" customHeight="true" outlineLevel="0" collapsed="false"/>
    <row r="6099" customFormat="false" ht="14.1" hidden="false" customHeight="true" outlineLevel="0" collapsed="false"/>
    <row r="6100" customFormat="false" ht="14.1" hidden="false" customHeight="true" outlineLevel="0" collapsed="false"/>
    <row r="6101" customFormat="false" ht="14.1" hidden="false" customHeight="true" outlineLevel="0" collapsed="false"/>
    <row r="6102" customFormat="false" ht="14.1" hidden="false" customHeight="true" outlineLevel="0" collapsed="false"/>
    <row r="6103" customFormat="false" ht="14.1" hidden="false" customHeight="true" outlineLevel="0" collapsed="false"/>
    <row r="6104" customFormat="false" ht="14.1" hidden="false" customHeight="true" outlineLevel="0" collapsed="false"/>
    <row r="6105" customFormat="false" ht="14.1" hidden="false" customHeight="true" outlineLevel="0" collapsed="false"/>
    <row r="6106" customFormat="false" ht="14.1" hidden="false" customHeight="true" outlineLevel="0" collapsed="false"/>
    <row r="6107" customFormat="false" ht="14.1" hidden="false" customHeight="true" outlineLevel="0" collapsed="false"/>
    <row r="6108" customFormat="false" ht="14.1" hidden="false" customHeight="true" outlineLevel="0" collapsed="false"/>
    <row r="6109" customFormat="false" ht="14.1" hidden="false" customHeight="true" outlineLevel="0" collapsed="false"/>
    <row r="6110" customFormat="false" ht="14.1" hidden="false" customHeight="true" outlineLevel="0" collapsed="false"/>
    <row r="6111" customFormat="false" ht="14.1" hidden="false" customHeight="true" outlineLevel="0" collapsed="false"/>
    <row r="6112" customFormat="false" ht="14.1" hidden="false" customHeight="true" outlineLevel="0" collapsed="false"/>
    <row r="6113" customFormat="false" ht="14.1" hidden="false" customHeight="true" outlineLevel="0" collapsed="false"/>
    <row r="6114" customFormat="false" ht="14.1" hidden="false" customHeight="true" outlineLevel="0" collapsed="false"/>
    <row r="6115" customFormat="false" ht="14.1" hidden="false" customHeight="true" outlineLevel="0" collapsed="false"/>
    <row r="6116" customFormat="false" ht="14.1" hidden="false" customHeight="true" outlineLevel="0" collapsed="false"/>
    <row r="6117" customFormat="false" ht="14.1" hidden="false" customHeight="true" outlineLevel="0" collapsed="false"/>
    <row r="6118" customFormat="false" ht="14.1" hidden="false" customHeight="true" outlineLevel="0" collapsed="false"/>
    <row r="6119" customFormat="false" ht="14.1" hidden="false" customHeight="true" outlineLevel="0" collapsed="false"/>
    <row r="6120" customFormat="false" ht="14.1" hidden="false" customHeight="true" outlineLevel="0" collapsed="false"/>
    <row r="6121" customFormat="false" ht="14.1" hidden="false" customHeight="true" outlineLevel="0" collapsed="false"/>
    <row r="6122" customFormat="false" ht="14.1" hidden="false" customHeight="true" outlineLevel="0" collapsed="false"/>
    <row r="6123" customFormat="false" ht="14.1" hidden="false" customHeight="true" outlineLevel="0" collapsed="false"/>
    <row r="6124" customFormat="false" ht="14.1" hidden="false" customHeight="true" outlineLevel="0" collapsed="false"/>
    <row r="6125" customFormat="false" ht="14.1" hidden="false" customHeight="true" outlineLevel="0" collapsed="false"/>
    <row r="6126" customFormat="false" ht="14.1" hidden="false" customHeight="true" outlineLevel="0" collapsed="false"/>
    <row r="6127" customFormat="false" ht="14.1" hidden="false" customHeight="true" outlineLevel="0" collapsed="false"/>
    <row r="6128" customFormat="false" ht="14.1" hidden="false" customHeight="true" outlineLevel="0" collapsed="false"/>
    <row r="6129" customFormat="false" ht="14.1" hidden="false" customHeight="true" outlineLevel="0" collapsed="false"/>
    <row r="6130" customFormat="false" ht="14.1" hidden="false" customHeight="true" outlineLevel="0" collapsed="false"/>
    <row r="6131" customFormat="false" ht="14.1" hidden="false" customHeight="true" outlineLevel="0" collapsed="false"/>
    <row r="6132" customFormat="false" ht="14.1" hidden="false" customHeight="true" outlineLevel="0" collapsed="false"/>
    <row r="6133" customFormat="false" ht="14.1" hidden="false" customHeight="true" outlineLevel="0" collapsed="false"/>
    <row r="6134" customFormat="false" ht="14.1" hidden="false" customHeight="true" outlineLevel="0" collapsed="false"/>
    <row r="6135" customFormat="false" ht="14.1" hidden="false" customHeight="true" outlineLevel="0" collapsed="false"/>
    <row r="6136" customFormat="false" ht="14.1" hidden="false" customHeight="true" outlineLevel="0" collapsed="false"/>
    <row r="6137" customFormat="false" ht="14.1" hidden="false" customHeight="true" outlineLevel="0" collapsed="false"/>
    <row r="6138" customFormat="false" ht="14.1" hidden="false" customHeight="true" outlineLevel="0" collapsed="false"/>
    <row r="6139" customFormat="false" ht="14.1" hidden="false" customHeight="true" outlineLevel="0" collapsed="false"/>
    <row r="6140" customFormat="false" ht="14.1" hidden="false" customHeight="true" outlineLevel="0" collapsed="false"/>
    <row r="6141" customFormat="false" ht="14.1" hidden="false" customHeight="true" outlineLevel="0" collapsed="false"/>
    <row r="6142" customFormat="false" ht="14.1" hidden="false" customHeight="true" outlineLevel="0" collapsed="false"/>
    <row r="6143" customFormat="false" ht="14.1" hidden="false" customHeight="true" outlineLevel="0" collapsed="false"/>
    <row r="6144" customFormat="false" ht="14.1" hidden="false" customHeight="true" outlineLevel="0" collapsed="false"/>
    <row r="6145" customFormat="false" ht="14.1" hidden="false" customHeight="true" outlineLevel="0" collapsed="false"/>
    <row r="6146" customFormat="false" ht="14.1" hidden="false" customHeight="true" outlineLevel="0" collapsed="false"/>
    <row r="6147" customFormat="false" ht="14.1" hidden="false" customHeight="true" outlineLevel="0" collapsed="false"/>
    <row r="6148" customFormat="false" ht="14.1" hidden="false" customHeight="true" outlineLevel="0" collapsed="false"/>
    <row r="6149" customFormat="false" ht="14.1" hidden="false" customHeight="true" outlineLevel="0" collapsed="false"/>
    <row r="6150" customFormat="false" ht="14.1" hidden="false" customHeight="true" outlineLevel="0" collapsed="false"/>
    <row r="6151" customFormat="false" ht="14.1" hidden="false" customHeight="true" outlineLevel="0" collapsed="false"/>
    <row r="6152" customFormat="false" ht="14.1" hidden="false" customHeight="true" outlineLevel="0" collapsed="false"/>
    <row r="6153" customFormat="false" ht="14.1" hidden="false" customHeight="true" outlineLevel="0" collapsed="false"/>
    <row r="6154" customFormat="false" ht="14.1" hidden="false" customHeight="true" outlineLevel="0" collapsed="false"/>
    <row r="6155" customFormat="false" ht="14.1" hidden="false" customHeight="true" outlineLevel="0" collapsed="false"/>
    <row r="6156" customFormat="false" ht="14.1" hidden="false" customHeight="true" outlineLevel="0" collapsed="false"/>
    <row r="6157" customFormat="false" ht="14.1" hidden="false" customHeight="true" outlineLevel="0" collapsed="false"/>
    <row r="6158" customFormat="false" ht="14.1" hidden="false" customHeight="true" outlineLevel="0" collapsed="false"/>
    <row r="6159" customFormat="false" ht="14.1" hidden="false" customHeight="true" outlineLevel="0" collapsed="false"/>
    <row r="6160" customFormat="false" ht="14.1" hidden="false" customHeight="true" outlineLevel="0" collapsed="false"/>
    <row r="6161" customFormat="false" ht="14.1" hidden="false" customHeight="true" outlineLevel="0" collapsed="false"/>
    <row r="6162" customFormat="false" ht="14.1" hidden="false" customHeight="true" outlineLevel="0" collapsed="false"/>
    <row r="6163" customFormat="false" ht="14.1" hidden="false" customHeight="true" outlineLevel="0" collapsed="false"/>
    <row r="6164" customFormat="false" ht="14.1" hidden="false" customHeight="true" outlineLevel="0" collapsed="false"/>
    <row r="6165" customFormat="false" ht="14.1" hidden="false" customHeight="true" outlineLevel="0" collapsed="false"/>
    <row r="6166" customFormat="false" ht="14.1" hidden="false" customHeight="true" outlineLevel="0" collapsed="false"/>
    <row r="6167" customFormat="false" ht="14.1" hidden="false" customHeight="true" outlineLevel="0" collapsed="false"/>
    <row r="6168" customFormat="false" ht="14.1" hidden="false" customHeight="true" outlineLevel="0" collapsed="false"/>
    <row r="6169" customFormat="false" ht="14.1" hidden="false" customHeight="true" outlineLevel="0" collapsed="false"/>
    <row r="6170" customFormat="false" ht="14.1" hidden="false" customHeight="true" outlineLevel="0" collapsed="false"/>
    <row r="6171" customFormat="false" ht="14.1" hidden="false" customHeight="true" outlineLevel="0" collapsed="false"/>
    <row r="6172" customFormat="false" ht="14.1" hidden="false" customHeight="true" outlineLevel="0" collapsed="false"/>
    <row r="6173" customFormat="false" ht="14.1" hidden="false" customHeight="true" outlineLevel="0" collapsed="false"/>
    <row r="6174" customFormat="false" ht="14.1" hidden="false" customHeight="true" outlineLevel="0" collapsed="false"/>
    <row r="6175" customFormat="false" ht="14.1" hidden="false" customHeight="true" outlineLevel="0" collapsed="false"/>
    <row r="6176" customFormat="false" ht="14.1" hidden="false" customHeight="true" outlineLevel="0" collapsed="false"/>
    <row r="6177" customFormat="false" ht="14.1" hidden="false" customHeight="true" outlineLevel="0" collapsed="false"/>
    <row r="6178" customFormat="false" ht="14.1" hidden="false" customHeight="true" outlineLevel="0" collapsed="false"/>
    <row r="6179" customFormat="false" ht="14.1" hidden="false" customHeight="true" outlineLevel="0" collapsed="false"/>
    <row r="6180" customFormat="false" ht="14.1" hidden="false" customHeight="true" outlineLevel="0" collapsed="false"/>
    <row r="6181" customFormat="false" ht="14.1" hidden="false" customHeight="true" outlineLevel="0" collapsed="false"/>
    <row r="6182" customFormat="false" ht="14.1" hidden="false" customHeight="true" outlineLevel="0" collapsed="false"/>
    <row r="6183" customFormat="false" ht="14.1" hidden="false" customHeight="true" outlineLevel="0" collapsed="false"/>
    <row r="6184" customFormat="false" ht="14.1" hidden="false" customHeight="true" outlineLevel="0" collapsed="false"/>
    <row r="6185" customFormat="false" ht="14.1" hidden="false" customHeight="true" outlineLevel="0" collapsed="false"/>
    <row r="6186" customFormat="false" ht="14.1" hidden="false" customHeight="true" outlineLevel="0" collapsed="false"/>
    <row r="6187" customFormat="false" ht="14.1" hidden="false" customHeight="true" outlineLevel="0" collapsed="false"/>
    <row r="6188" customFormat="false" ht="14.1" hidden="false" customHeight="true" outlineLevel="0" collapsed="false"/>
    <row r="6189" customFormat="false" ht="14.1" hidden="false" customHeight="true" outlineLevel="0" collapsed="false"/>
    <row r="6190" customFormat="false" ht="14.1" hidden="false" customHeight="true" outlineLevel="0" collapsed="false"/>
    <row r="6191" customFormat="false" ht="14.1" hidden="false" customHeight="true" outlineLevel="0" collapsed="false"/>
    <row r="6192" customFormat="false" ht="14.1" hidden="false" customHeight="true" outlineLevel="0" collapsed="false"/>
    <row r="6193" customFormat="false" ht="14.1" hidden="false" customHeight="true" outlineLevel="0" collapsed="false"/>
    <row r="6194" customFormat="false" ht="14.1" hidden="false" customHeight="true" outlineLevel="0" collapsed="false"/>
    <row r="6195" customFormat="false" ht="14.1" hidden="false" customHeight="true" outlineLevel="0" collapsed="false"/>
    <row r="6196" customFormat="false" ht="14.1" hidden="false" customHeight="true" outlineLevel="0" collapsed="false"/>
    <row r="6197" customFormat="false" ht="14.1" hidden="false" customHeight="true" outlineLevel="0" collapsed="false"/>
    <row r="6198" customFormat="false" ht="14.1" hidden="false" customHeight="true" outlineLevel="0" collapsed="false"/>
    <row r="6199" customFormat="false" ht="14.1" hidden="false" customHeight="true" outlineLevel="0" collapsed="false"/>
    <row r="6200" customFormat="false" ht="14.1" hidden="false" customHeight="true" outlineLevel="0" collapsed="false"/>
    <row r="6201" customFormat="false" ht="14.1" hidden="false" customHeight="true" outlineLevel="0" collapsed="false"/>
    <row r="6202" customFormat="false" ht="14.1" hidden="false" customHeight="true" outlineLevel="0" collapsed="false"/>
    <row r="6203" customFormat="false" ht="14.1" hidden="false" customHeight="true" outlineLevel="0" collapsed="false"/>
    <row r="6204" customFormat="false" ht="14.1" hidden="false" customHeight="true" outlineLevel="0" collapsed="false"/>
    <row r="6205" customFormat="false" ht="14.1" hidden="false" customHeight="true" outlineLevel="0" collapsed="false"/>
    <row r="6206" customFormat="false" ht="14.1" hidden="false" customHeight="true" outlineLevel="0" collapsed="false"/>
    <row r="6207" customFormat="false" ht="14.1" hidden="false" customHeight="true" outlineLevel="0" collapsed="false"/>
    <row r="6208" customFormat="false" ht="14.1" hidden="false" customHeight="true" outlineLevel="0" collapsed="false"/>
    <row r="6209" customFormat="false" ht="14.1" hidden="false" customHeight="true" outlineLevel="0" collapsed="false"/>
    <row r="6210" customFormat="false" ht="14.1" hidden="false" customHeight="true" outlineLevel="0" collapsed="false"/>
    <row r="6211" customFormat="false" ht="14.1" hidden="false" customHeight="true" outlineLevel="0" collapsed="false"/>
    <row r="6212" customFormat="false" ht="14.1" hidden="false" customHeight="true" outlineLevel="0" collapsed="false"/>
    <row r="6213" customFormat="false" ht="14.1" hidden="false" customHeight="true" outlineLevel="0" collapsed="false"/>
    <row r="6214" customFormat="false" ht="14.1" hidden="false" customHeight="true" outlineLevel="0" collapsed="false"/>
    <row r="6215" customFormat="false" ht="14.1" hidden="false" customHeight="true" outlineLevel="0" collapsed="false"/>
    <row r="6216" customFormat="false" ht="14.1" hidden="false" customHeight="true" outlineLevel="0" collapsed="false"/>
    <row r="6217" customFormat="false" ht="14.1" hidden="false" customHeight="true" outlineLevel="0" collapsed="false"/>
    <row r="6218" customFormat="false" ht="14.1" hidden="false" customHeight="true" outlineLevel="0" collapsed="false"/>
    <row r="6219" customFormat="false" ht="14.1" hidden="false" customHeight="true" outlineLevel="0" collapsed="false"/>
    <row r="6220" customFormat="false" ht="14.1" hidden="false" customHeight="true" outlineLevel="0" collapsed="false"/>
    <row r="6221" customFormat="false" ht="14.1" hidden="false" customHeight="true" outlineLevel="0" collapsed="false"/>
    <row r="6222" customFormat="false" ht="14.1" hidden="false" customHeight="true" outlineLevel="0" collapsed="false"/>
    <row r="6223" customFormat="false" ht="14.1" hidden="false" customHeight="true" outlineLevel="0" collapsed="false"/>
    <row r="6224" customFormat="false" ht="14.1" hidden="false" customHeight="true" outlineLevel="0" collapsed="false"/>
    <row r="6225" customFormat="false" ht="14.1" hidden="false" customHeight="true" outlineLevel="0" collapsed="false"/>
    <row r="6226" customFormat="false" ht="14.1" hidden="false" customHeight="true" outlineLevel="0" collapsed="false"/>
    <row r="6227" customFormat="false" ht="14.1" hidden="false" customHeight="true" outlineLevel="0" collapsed="false"/>
    <row r="6228" customFormat="false" ht="14.1" hidden="false" customHeight="true" outlineLevel="0" collapsed="false"/>
    <row r="6229" customFormat="false" ht="14.1" hidden="false" customHeight="true" outlineLevel="0" collapsed="false"/>
    <row r="6230" customFormat="false" ht="14.1" hidden="false" customHeight="true" outlineLevel="0" collapsed="false"/>
    <row r="6231" customFormat="false" ht="14.1" hidden="false" customHeight="true" outlineLevel="0" collapsed="false"/>
    <row r="6232" customFormat="false" ht="14.1" hidden="false" customHeight="true" outlineLevel="0" collapsed="false"/>
    <row r="6233" customFormat="false" ht="14.1" hidden="false" customHeight="true" outlineLevel="0" collapsed="false"/>
    <row r="6234" customFormat="false" ht="14.1" hidden="false" customHeight="true" outlineLevel="0" collapsed="false"/>
    <row r="6235" customFormat="false" ht="14.1" hidden="false" customHeight="true" outlineLevel="0" collapsed="false"/>
    <row r="6236" customFormat="false" ht="14.1" hidden="false" customHeight="true" outlineLevel="0" collapsed="false"/>
    <row r="6237" customFormat="false" ht="14.1" hidden="false" customHeight="true" outlineLevel="0" collapsed="false"/>
    <row r="6238" customFormat="false" ht="14.1" hidden="false" customHeight="true" outlineLevel="0" collapsed="false"/>
    <row r="6239" customFormat="false" ht="14.1" hidden="false" customHeight="true" outlineLevel="0" collapsed="false"/>
    <row r="6240" customFormat="false" ht="14.1" hidden="false" customHeight="true" outlineLevel="0" collapsed="false"/>
    <row r="6241" customFormat="false" ht="14.1" hidden="false" customHeight="true" outlineLevel="0" collapsed="false"/>
    <row r="6242" customFormat="false" ht="14.1" hidden="false" customHeight="true" outlineLevel="0" collapsed="false"/>
    <row r="6243" customFormat="false" ht="14.1" hidden="false" customHeight="true" outlineLevel="0" collapsed="false"/>
    <row r="6244" customFormat="false" ht="14.1" hidden="false" customHeight="true" outlineLevel="0" collapsed="false"/>
    <row r="6245" customFormat="false" ht="14.1" hidden="false" customHeight="true" outlineLevel="0" collapsed="false"/>
    <row r="6246" customFormat="false" ht="14.1" hidden="false" customHeight="true" outlineLevel="0" collapsed="false"/>
    <row r="6247" customFormat="false" ht="14.1" hidden="false" customHeight="true" outlineLevel="0" collapsed="false"/>
    <row r="6248" customFormat="false" ht="14.1" hidden="false" customHeight="true" outlineLevel="0" collapsed="false"/>
    <row r="6249" customFormat="false" ht="14.1" hidden="false" customHeight="true" outlineLevel="0" collapsed="false"/>
    <row r="6250" customFormat="false" ht="14.1" hidden="false" customHeight="true" outlineLevel="0" collapsed="false"/>
    <row r="6251" customFormat="false" ht="14.1" hidden="false" customHeight="true" outlineLevel="0" collapsed="false"/>
    <row r="6252" customFormat="false" ht="14.1" hidden="false" customHeight="true" outlineLevel="0" collapsed="false"/>
    <row r="6253" customFormat="false" ht="14.1" hidden="false" customHeight="true" outlineLevel="0" collapsed="false"/>
    <row r="6254" customFormat="false" ht="14.1" hidden="false" customHeight="true" outlineLevel="0" collapsed="false"/>
    <row r="6255" customFormat="false" ht="14.1" hidden="false" customHeight="true" outlineLevel="0" collapsed="false"/>
    <row r="6256" customFormat="false" ht="14.1" hidden="false" customHeight="true" outlineLevel="0" collapsed="false"/>
    <row r="6257" customFormat="false" ht="14.1" hidden="false" customHeight="true" outlineLevel="0" collapsed="false"/>
    <row r="6258" customFormat="false" ht="14.1" hidden="false" customHeight="true" outlineLevel="0" collapsed="false"/>
    <row r="6259" customFormat="false" ht="14.1" hidden="false" customHeight="true" outlineLevel="0" collapsed="false"/>
    <row r="6260" customFormat="false" ht="14.1" hidden="false" customHeight="true" outlineLevel="0" collapsed="false"/>
    <row r="6261" customFormat="false" ht="14.1" hidden="false" customHeight="true" outlineLevel="0" collapsed="false"/>
    <row r="6262" customFormat="false" ht="14.1" hidden="false" customHeight="true" outlineLevel="0" collapsed="false"/>
    <row r="6263" customFormat="false" ht="14.1" hidden="false" customHeight="true" outlineLevel="0" collapsed="false"/>
    <row r="6264" customFormat="false" ht="14.1" hidden="false" customHeight="true" outlineLevel="0" collapsed="false"/>
    <row r="6265" customFormat="false" ht="14.1" hidden="false" customHeight="true" outlineLevel="0" collapsed="false"/>
    <row r="6266" customFormat="false" ht="14.1" hidden="false" customHeight="true" outlineLevel="0" collapsed="false"/>
    <row r="6267" customFormat="false" ht="14.1" hidden="false" customHeight="true" outlineLevel="0" collapsed="false"/>
    <row r="6268" customFormat="false" ht="14.1" hidden="false" customHeight="true" outlineLevel="0" collapsed="false"/>
    <row r="6269" customFormat="false" ht="14.1" hidden="false" customHeight="true" outlineLevel="0" collapsed="false"/>
    <row r="6270" customFormat="false" ht="14.1" hidden="false" customHeight="true" outlineLevel="0" collapsed="false"/>
    <row r="6271" customFormat="false" ht="14.1" hidden="false" customHeight="true" outlineLevel="0" collapsed="false"/>
    <row r="6272" customFormat="false" ht="14.1" hidden="false" customHeight="true" outlineLevel="0" collapsed="false"/>
    <row r="6273" customFormat="false" ht="14.1" hidden="false" customHeight="true" outlineLevel="0" collapsed="false"/>
    <row r="6274" customFormat="false" ht="14.1" hidden="false" customHeight="true" outlineLevel="0" collapsed="false"/>
    <row r="6275" customFormat="false" ht="14.1" hidden="false" customHeight="true" outlineLevel="0" collapsed="false"/>
    <row r="6276" customFormat="false" ht="14.1" hidden="false" customHeight="true" outlineLevel="0" collapsed="false"/>
    <row r="6277" customFormat="false" ht="14.1" hidden="false" customHeight="true" outlineLevel="0" collapsed="false"/>
    <row r="6278" customFormat="false" ht="14.1" hidden="false" customHeight="true" outlineLevel="0" collapsed="false"/>
    <row r="6279" customFormat="false" ht="14.1" hidden="false" customHeight="true" outlineLevel="0" collapsed="false"/>
    <row r="6280" customFormat="false" ht="14.1" hidden="false" customHeight="true" outlineLevel="0" collapsed="false"/>
    <row r="6281" customFormat="false" ht="14.1" hidden="false" customHeight="true" outlineLevel="0" collapsed="false"/>
    <row r="6282" customFormat="false" ht="14.1" hidden="false" customHeight="true" outlineLevel="0" collapsed="false"/>
    <row r="6283" customFormat="false" ht="14.1" hidden="false" customHeight="true" outlineLevel="0" collapsed="false"/>
    <row r="6284" customFormat="false" ht="14.1" hidden="false" customHeight="true" outlineLevel="0" collapsed="false"/>
    <row r="6285" customFormat="false" ht="14.1" hidden="false" customHeight="true" outlineLevel="0" collapsed="false"/>
    <row r="6286" customFormat="false" ht="14.1" hidden="false" customHeight="true" outlineLevel="0" collapsed="false"/>
    <row r="6287" customFormat="false" ht="14.1" hidden="false" customHeight="true" outlineLevel="0" collapsed="false"/>
    <row r="6288" customFormat="false" ht="14.1" hidden="false" customHeight="true" outlineLevel="0" collapsed="false"/>
    <row r="6289" customFormat="false" ht="14.1" hidden="false" customHeight="true" outlineLevel="0" collapsed="false"/>
    <row r="6290" customFormat="false" ht="14.1" hidden="false" customHeight="true" outlineLevel="0" collapsed="false"/>
    <row r="6291" customFormat="false" ht="14.1" hidden="false" customHeight="true" outlineLevel="0" collapsed="false"/>
    <row r="6292" customFormat="false" ht="14.1" hidden="false" customHeight="true" outlineLevel="0" collapsed="false"/>
    <row r="6293" customFormat="false" ht="14.1" hidden="false" customHeight="true" outlineLevel="0" collapsed="false"/>
    <row r="6294" customFormat="false" ht="14.1" hidden="false" customHeight="true" outlineLevel="0" collapsed="false"/>
    <row r="6295" customFormat="false" ht="14.1" hidden="false" customHeight="true" outlineLevel="0" collapsed="false"/>
    <row r="6296" customFormat="false" ht="14.1" hidden="false" customHeight="true" outlineLevel="0" collapsed="false"/>
    <row r="6297" customFormat="false" ht="14.1" hidden="false" customHeight="true" outlineLevel="0" collapsed="false"/>
    <row r="6298" customFormat="false" ht="14.1" hidden="false" customHeight="true" outlineLevel="0" collapsed="false"/>
    <row r="6299" customFormat="false" ht="14.1" hidden="false" customHeight="true" outlineLevel="0" collapsed="false"/>
    <row r="6300" customFormat="false" ht="14.1" hidden="false" customHeight="true" outlineLevel="0" collapsed="false"/>
    <row r="6301" customFormat="false" ht="14.1" hidden="false" customHeight="true" outlineLevel="0" collapsed="false"/>
    <row r="6302" customFormat="false" ht="14.1" hidden="false" customHeight="true" outlineLevel="0" collapsed="false"/>
    <row r="6303" customFormat="false" ht="14.1" hidden="false" customHeight="true" outlineLevel="0" collapsed="false"/>
    <row r="6304" customFormat="false" ht="14.1" hidden="false" customHeight="true" outlineLevel="0" collapsed="false"/>
    <row r="6305" customFormat="false" ht="14.1" hidden="false" customHeight="true" outlineLevel="0" collapsed="false"/>
    <row r="6306" customFormat="false" ht="14.1" hidden="false" customHeight="true" outlineLevel="0" collapsed="false"/>
    <row r="6307" customFormat="false" ht="14.1" hidden="false" customHeight="true" outlineLevel="0" collapsed="false"/>
    <row r="6308" customFormat="false" ht="14.1" hidden="false" customHeight="true" outlineLevel="0" collapsed="false"/>
    <row r="6309" customFormat="false" ht="14.1" hidden="false" customHeight="true" outlineLevel="0" collapsed="false"/>
    <row r="6310" customFormat="false" ht="14.1" hidden="false" customHeight="true" outlineLevel="0" collapsed="false"/>
    <row r="6311" customFormat="false" ht="14.1" hidden="false" customHeight="true" outlineLevel="0" collapsed="false"/>
    <row r="6312" customFormat="false" ht="14.1" hidden="false" customHeight="true" outlineLevel="0" collapsed="false"/>
    <row r="6313" customFormat="false" ht="14.1" hidden="false" customHeight="true" outlineLevel="0" collapsed="false"/>
    <row r="6314" customFormat="false" ht="14.1" hidden="false" customHeight="true" outlineLevel="0" collapsed="false"/>
    <row r="6315" customFormat="false" ht="14.1" hidden="false" customHeight="true" outlineLevel="0" collapsed="false"/>
    <row r="6316" customFormat="false" ht="14.1" hidden="false" customHeight="true" outlineLevel="0" collapsed="false"/>
    <row r="6317" customFormat="false" ht="14.1" hidden="false" customHeight="true" outlineLevel="0" collapsed="false"/>
    <row r="6318" customFormat="false" ht="14.1" hidden="false" customHeight="true" outlineLevel="0" collapsed="false"/>
    <row r="6319" customFormat="false" ht="14.1" hidden="false" customHeight="true" outlineLevel="0" collapsed="false"/>
    <row r="6320" customFormat="false" ht="14.1" hidden="false" customHeight="true" outlineLevel="0" collapsed="false"/>
    <row r="6321" customFormat="false" ht="14.1" hidden="false" customHeight="true" outlineLevel="0" collapsed="false"/>
    <row r="6322" customFormat="false" ht="14.1" hidden="false" customHeight="true" outlineLevel="0" collapsed="false"/>
    <row r="6323" customFormat="false" ht="14.1" hidden="false" customHeight="true" outlineLevel="0" collapsed="false"/>
    <row r="6324" customFormat="false" ht="14.1" hidden="false" customHeight="true" outlineLevel="0" collapsed="false"/>
    <row r="6325" customFormat="false" ht="14.1" hidden="false" customHeight="true" outlineLevel="0" collapsed="false"/>
    <row r="6326" customFormat="false" ht="14.1" hidden="false" customHeight="true" outlineLevel="0" collapsed="false"/>
    <row r="6327" customFormat="false" ht="14.1" hidden="false" customHeight="true" outlineLevel="0" collapsed="false"/>
    <row r="6328" customFormat="false" ht="14.1" hidden="false" customHeight="true" outlineLevel="0" collapsed="false"/>
    <row r="6329" customFormat="false" ht="14.1" hidden="false" customHeight="true" outlineLevel="0" collapsed="false"/>
    <row r="6330" customFormat="false" ht="14.1" hidden="false" customHeight="true" outlineLevel="0" collapsed="false"/>
    <row r="6331" customFormat="false" ht="14.1" hidden="false" customHeight="true" outlineLevel="0" collapsed="false"/>
    <row r="6332" customFormat="false" ht="14.1" hidden="false" customHeight="true" outlineLevel="0" collapsed="false"/>
    <row r="6333" customFormat="false" ht="14.1" hidden="false" customHeight="true" outlineLevel="0" collapsed="false"/>
    <row r="6334" customFormat="false" ht="14.1" hidden="false" customHeight="true" outlineLevel="0" collapsed="false"/>
    <row r="6335" customFormat="false" ht="14.1" hidden="false" customHeight="true" outlineLevel="0" collapsed="false"/>
    <row r="6336" customFormat="false" ht="14.1" hidden="false" customHeight="true" outlineLevel="0" collapsed="false"/>
    <row r="6337" customFormat="false" ht="14.1" hidden="false" customHeight="true" outlineLevel="0" collapsed="false"/>
    <row r="6338" customFormat="false" ht="14.1" hidden="false" customHeight="true" outlineLevel="0" collapsed="false"/>
    <row r="6339" customFormat="false" ht="14.1" hidden="false" customHeight="true" outlineLevel="0" collapsed="false"/>
    <row r="6340" customFormat="false" ht="14.1" hidden="false" customHeight="true" outlineLevel="0" collapsed="false"/>
    <row r="6341" customFormat="false" ht="14.1" hidden="false" customHeight="true" outlineLevel="0" collapsed="false"/>
    <row r="6342" customFormat="false" ht="14.1" hidden="false" customHeight="true" outlineLevel="0" collapsed="false"/>
    <row r="6343" customFormat="false" ht="14.1" hidden="false" customHeight="true" outlineLevel="0" collapsed="false"/>
    <row r="6344" customFormat="false" ht="14.1" hidden="false" customHeight="true" outlineLevel="0" collapsed="false"/>
    <row r="6345" customFormat="false" ht="14.1" hidden="false" customHeight="true" outlineLevel="0" collapsed="false"/>
    <row r="6346" customFormat="false" ht="14.1" hidden="false" customHeight="true" outlineLevel="0" collapsed="false"/>
    <row r="6347" customFormat="false" ht="14.1" hidden="false" customHeight="true" outlineLevel="0" collapsed="false"/>
    <row r="6348" customFormat="false" ht="14.1" hidden="false" customHeight="true" outlineLevel="0" collapsed="false"/>
    <row r="6349" customFormat="false" ht="14.1" hidden="false" customHeight="true" outlineLevel="0" collapsed="false"/>
    <row r="6350" customFormat="false" ht="14.1" hidden="false" customHeight="true" outlineLevel="0" collapsed="false"/>
    <row r="6351" customFormat="false" ht="14.1" hidden="false" customHeight="true" outlineLevel="0" collapsed="false"/>
    <row r="6352" customFormat="false" ht="14.1" hidden="false" customHeight="true" outlineLevel="0" collapsed="false"/>
    <row r="6353" customFormat="false" ht="14.1" hidden="false" customHeight="true" outlineLevel="0" collapsed="false"/>
    <row r="6354" customFormat="false" ht="14.1" hidden="false" customHeight="true" outlineLevel="0" collapsed="false"/>
    <row r="6355" customFormat="false" ht="14.1" hidden="false" customHeight="true" outlineLevel="0" collapsed="false"/>
    <row r="6356" customFormat="false" ht="14.1" hidden="false" customHeight="true" outlineLevel="0" collapsed="false"/>
    <row r="6357" customFormat="false" ht="14.1" hidden="false" customHeight="true" outlineLevel="0" collapsed="false"/>
    <row r="6358" customFormat="false" ht="14.1" hidden="false" customHeight="true" outlineLevel="0" collapsed="false"/>
    <row r="6359" customFormat="false" ht="14.1" hidden="false" customHeight="true" outlineLevel="0" collapsed="false"/>
    <row r="6360" customFormat="false" ht="14.1" hidden="false" customHeight="true" outlineLevel="0" collapsed="false"/>
    <row r="6361" customFormat="false" ht="14.1" hidden="false" customHeight="true" outlineLevel="0" collapsed="false"/>
    <row r="6362" customFormat="false" ht="14.1" hidden="false" customHeight="true" outlineLevel="0" collapsed="false"/>
    <row r="6363" customFormat="false" ht="14.1" hidden="false" customHeight="true" outlineLevel="0" collapsed="false"/>
    <row r="6364" customFormat="false" ht="14.1" hidden="false" customHeight="true" outlineLevel="0" collapsed="false"/>
    <row r="6365" customFormat="false" ht="14.1" hidden="false" customHeight="true" outlineLevel="0" collapsed="false"/>
    <row r="6366" customFormat="false" ht="14.1" hidden="false" customHeight="true" outlineLevel="0" collapsed="false"/>
    <row r="6367" customFormat="false" ht="14.1" hidden="false" customHeight="true" outlineLevel="0" collapsed="false"/>
    <row r="6368" customFormat="false" ht="14.1" hidden="false" customHeight="true" outlineLevel="0" collapsed="false"/>
    <row r="6369" customFormat="false" ht="14.1" hidden="false" customHeight="true" outlineLevel="0" collapsed="false"/>
    <row r="6370" customFormat="false" ht="14.1" hidden="false" customHeight="true" outlineLevel="0" collapsed="false"/>
    <row r="6371" customFormat="false" ht="14.1" hidden="false" customHeight="true" outlineLevel="0" collapsed="false"/>
    <row r="6372" customFormat="false" ht="14.1" hidden="false" customHeight="true" outlineLevel="0" collapsed="false"/>
    <row r="6373" customFormat="false" ht="14.1" hidden="false" customHeight="true" outlineLevel="0" collapsed="false"/>
    <row r="6374" customFormat="false" ht="14.1" hidden="false" customHeight="true" outlineLevel="0" collapsed="false"/>
    <row r="6375" customFormat="false" ht="14.1" hidden="false" customHeight="true" outlineLevel="0" collapsed="false"/>
    <row r="6376" customFormat="false" ht="14.1" hidden="false" customHeight="true" outlineLevel="0" collapsed="false"/>
    <row r="6377" customFormat="false" ht="14.1" hidden="false" customHeight="true" outlineLevel="0" collapsed="false"/>
    <row r="6378" customFormat="false" ht="14.1" hidden="false" customHeight="true" outlineLevel="0" collapsed="false"/>
    <row r="6379" customFormat="false" ht="14.1" hidden="false" customHeight="true" outlineLevel="0" collapsed="false"/>
    <row r="6380" customFormat="false" ht="14.1" hidden="false" customHeight="true" outlineLevel="0" collapsed="false"/>
    <row r="6381" customFormat="false" ht="14.1" hidden="false" customHeight="true" outlineLevel="0" collapsed="false"/>
    <row r="6382" customFormat="false" ht="14.1" hidden="false" customHeight="true" outlineLevel="0" collapsed="false"/>
    <row r="6383" customFormat="false" ht="14.1" hidden="false" customHeight="true" outlineLevel="0" collapsed="false"/>
    <row r="6384" customFormat="false" ht="14.1" hidden="false" customHeight="true" outlineLevel="0" collapsed="false"/>
    <row r="6385" customFormat="false" ht="14.1" hidden="false" customHeight="true" outlineLevel="0" collapsed="false"/>
    <row r="6386" customFormat="false" ht="14.1" hidden="false" customHeight="true" outlineLevel="0" collapsed="false"/>
    <row r="6387" customFormat="false" ht="14.1" hidden="false" customHeight="true" outlineLevel="0" collapsed="false"/>
    <row r="6388" customFormat="false" ht="14.1" hidden="false" customHeight="true" outlineLevel="0" collapsed="false"/>
    <row r="6389" customFormat="false" ht="14.1" hidden="false" customHeight="true" outlineLevel="0" collapsed="false"/>
    <row r="6390" customFormat="false" ht="14.1" hidden="false" customHeight="true" outlineLevel="0" collapsed="false"/>
    <row r="6391" customFormat="false" ht="14.1" hidden="false" customHeight="true" outlineLevel="0" collapsed="false"/>
    <row r="6392" customFormat="false" ht="14.1" hidden="false" customHeight="true" outlineLevel="0" collapsed="false"/>
    <row r="6393" customFormat="false" ht="14.1" hidden="false" customHeight="true" outlineLevel="0" collapsed="false"/>
    <row r="6394" customFormat="false" ht="14.1" hidden="false" customHeight="true" outlineLevel="0" collapsed="false"/>
    <row r="6395" customFormat="false" ht="14.1" hidden="false" customHeight="true" outlineLevel="0" collapsed="false"/>
    <row r="6396" customFormat="false" ht="14.1" hidden="false" customHeight="true" outlineLevel="0" collapsed="false"/>
    <row r="6397" customFormat="false" ht="14.1" hidden="false" customHeight="true" outlineLevel="0" collapsed="false"/>
    <row r="6398" customFormat="false" ht="14.1" hidden="false" customHeight="true" outlineLevel="0" collapsed="false"/>
    <row r="6399" customFormat="false" ht="14.1" hidden="false" customHeight="true" outlineLevel="0" collapsed="false"/>
    <row r="6400" customFormat="false" ht="14.1" hidden="false" customHeight="true" outlineLevel="0" collapsed="false"/>
    <row r="6401" customFormat="false" ht="14.1" hidden="false" customHeight="true" outlineLevel="0" collapsed="false"/>
    <row r="6402" customFormat="false" ht="14.1" hidden="false" customHeight="true" outlineLevel="0" collapsed="false"/>
    <row r="6403" customFormat="false" ht="14.1" hidden="false" customHeight="true" outlineLevel="0" collapsed="false"/>
    <row r="6404" customFormat="false" ht="14.1" hidden="false" customHeight="true" outlineLevel="0" collapsed="false"/>
    <row r="6405" customFormat="false" ht="14.1" hidden="false" customHeight="true" outlineLevel="0" collapsed="false"/>
    <row r="6406" customFormat="false" ht="14.1" hidden="false" customHeight="true" outlineLevel="0" collapsed="false"/>
    <row r="6407" customFormat="false" ht="14.1" hidden="false" customHeight="true" outlineLevel="0" collapsed="false"/>
    <row r="6408" customFormat="false" ht="14.1" hidden="false" customHeight="true" outlineLevel="0" collapsed="false"/>
    <row r="6409" customFormat="false" ht="14.1" hidden="false" customHeight="true" outlineLevel="0" collapsed="false"/>
    <row r="6410" customFormat="false" ht="14.1" hidden="false" customHeight="true" outlineLevel="0" collapsed="false"/>
    <row r="6411" customFormat="false" ht="14.1" hidden="false" customHeight="true" outlineLevel="0" collapsed="false"/>
    <row r="6412" customFormat="false" ht="14.1" hidden="false" customHeight="true" outlineLevel="0" collapsed="false"/>
    <row r="6413" customFormat="false" ht="14.1" hidden="false" customHeight="true" outlineLevel="0" collapsed="false"/>
    <row r="6414" customFormat="false" ht="14.1" hidden="false" customHeight="true" outlineLevel="0" collapsed="false"/>
    <row r="6415" customFormat="false" ht="14.1" hidden="false" customHeight="true" outlineLevel="0" collapsed="false"/>
    <row r="6416" customFormat="false" ht="14.1" hidden="false" customHeight="true" outlineLevel="0" collapsed="false"/>
    <row r="6417" customFormat="false" ht="14.1" hidden="false" customHeight="true" outlineLevel="0" collapsed="false"/>
    <row r="6418" customFormat="false" ht="14.1" hidden="false" customHeight="true" outlineLevel="0" collapsed="false"/>
    <row r="6419" customFormat="false" ht="14.1" hidden="false" customHeight="true" outlineLevel="0" collapsed="false"/>
    <row r="6420" customFormat="false" ht="14.1" hidden="false" customHeight="true" outlineLevel="0" collapsed="false"/>
    <row r="6421" customFormat="false" ht="14.1" hidden="false" customHeight="true" outlineLevel="0" collapsed="false"/>
    <row r="6422" customFormat="false" ht="14.1" hidden="false" customHeight="true" outlineLevel="0" collapsed="false"/>
    <row r="6423" customFormat="false" ht="14.1" hidden="false" customHeight="true" outlineLevel="0" collapsed="false"/>
    <row r="6424" customFormat="false" ht="14.1" hidden="false" customHeight="true" outlineLevel="0" collapsed="false"/>
    <row r="6425" customFormat="false" ht="14.1" hidden="false" customHeight="true" outlineLevel="0" collapsed="false"/>
    <row r="6426" customFormat="false" ht="14.1" hidden="false" customHeight="true" outlineLevel="0" collapsed="false"/>
    <row r="6427" customFormat="false" ht="14.1" hidden="false" customHeight="true" outlineLevel="0" collapsed="false"/>
    <row r="6428" customFormat="false" ht="14.1" hidden="false" customHeight="true" outlineLevel="0" collapsed="false"/>
    <row r="6429" customFormat="false" ht="14.1" hidden="false" customHeight="true" outlineLevel="0" collapsed="false"/>
    <row r="6430" customFormat="false" ht="14.1" hidden="false" customHeight="true" outlineLevel="0" collapsed="false"/>
    <row r="6431" customFormat="false" ht="14.1" hidden="false" customHeight="true" outlineLevel="0" collapsed="false"/>
    <row r="6432" customFormat="false" ht="14.1" hidden="false" customHeight="true" outlineLevel="0" collapsed="false"/>
    <row r="6433" customFormat="false" ht="14.1" hidden="false" customHeight="true" outlineLevel="0" collapsed="false"/>
    <row r="6434" customFormat="false" ht="14.1" hidden="false" customHeight="true" outlineLevel="0" collapsed="false"/>
    <row r="6435" customFormat="false" ht="14.1" hidden="false" customHeight="true" outlineLevel="0" collapsed="false"/>
    <row r="6436" customFormat="false" ht="14.1" hidden="false" customHeight="true" outlineLevel="0" collapsed="false"/>
    <row r="6437" customFormat="false" ht="14.1" hidden="false" customHeight="true" outlineLevel="0" collapsed="false"/>
    <row r="6438" customFormat="false" ht="14.1" hidden="false" customHeight="true" outlineLevel="0" collapsed="false"/>
    <row r="6439" customFormat="false" ht="14.1" hidden="false" customHeight="true" outlineLevel="0" collapsed="false"/>
    <row r="6440" customFormat="false" ht="14.1" hidden="false" customHeight="true" outlineLevel="0" collapsed="false"/>
    <row r="6441" customFormat="false" ht="14.1" hidden="false" customHeight="true" outlineLevel="0" collapsed="false"/>
    <row r="6442" customFormat="false" ht="14.1" hidden="false" customHeight="true" outlineLevel="0" collapsed="false"/>
    <row r="6443" customFormat="false" ht="14.1" hidden="false" customHeight="true" outlineLevel="0" collapsed="false"/>
    <row r="6444" customFormat="false" ht="14.1" hidden="false" customHeight="true" outlineLevel="0" collapsed="false"/>
    <row r="6445" customFormat="false" ht="14.1" hidden="false" customHeight="true" outlineLevel="0" collapsed="false"/>
    <row r="6446" customFormat="false" ht="14.1" hidden="false" customHeight="true" outlineLevel="0" collapsed="false"/>
    <row r="6447" customFormat="false" ht="14.1" hidden="false" customHeight="true" outlineLevel="0" collapsed="false"/>
    <row r="6448" customFormat="false" ht="14.1" hidden="false" customHeight="true" outlineLevel="0" collapsed="false"/>
    <row r="6449" customFormat="false" ht="14.1" hidden="false" customHeight="true" outlineLevel="0" collapsed="false"/>
    <row r="6450" customFormat="false" ht="14.1" hidden="false" customHeight="true" outlineLevel="0" collapsed="false"/>
    <row r="6451" customFormat="false" ht="14.1" hidden="false" customHeight="true" outlineLevel="0" collapsed="false"/>
    <row r="6452" customFormat="false" ht="14.1" hidden="false" customHeight="true" outlineLevel="0" collapsed="false"/>
    <row r="6453" customFormat="false" ht="14.1" hidden="false" customHeight="true" outlineLevel="0" collapsed="false"/>
    <row r="6454" customFormat="false" ht="14.1" hidden="false" customHeight="true" outlineLevel="0" collapsed="false"/>
    <row r="6455" customFormat="false" ht="14.1" hidden="false" customHeight="true" outlineLevel="0" collapsed="false"/>
    <row r="6456" customFormat="false" ht="14.1" hidden="false" customHeight="true" outlineLevel="0" collapsed="false"/>
    <row r="6457" customFormat="false" ht="14.1" hidden="false" customHeight="true" outlineLevel="0" collapsed="false"/>
    <row r="6458" customFormat="false" ht="14.1" hidden="false" customHeight="true" outlineLevel="0" collapsed="false"/>
    <row r="6459" customFormat="false" ht="14.1" hidden="false" customHeight="true" outlineLevel="0" collapsed="false"/>
    <row r="6460" customFormat="false" ht="14.1" hidden="false" customHeight="true" outlineLevel="0" collapsed="false"/>
    <row r="6461" customFormat="false" ht="14.1" hidden="false" customHeight="true" outlineLevel="0" collapsed="false"/>
    <row r="6462" customFormat="false" ht="14.1" hidden="false" customHeight="true" outlineLevel="0" collapsed="false"/>
    <row r="6463" customFormat="false" ht="14.1" hidden="false" customHeight="true" outlineLevel="0" collapsed="false"/>
    <row r="6464" customFormat="false" ht="14.1" hidden="false" customHeight="true" outlineLevel="0" collapsed="false"/>
    <row r="6465" customFormat="false" ht="14.1" hidden="false" customHeight="true" outlineLevel="0" collapsed="false"/>
    <row r="6466" customFormat="false" ht="14.1" hidden="false" customHeight="true" outlineLevel="0" collapsed="false"/>
    <row r="6467" customFormat="false" ht="14.1" hidden="false" customHeight="true" outlineLevel="0" collapsed="false"/>
    <row r="6468" customFormat="false" ht="14.1" hidden="false" customHeight="true" outlineLevel="0" collapsed="false"/>
    <row r="6469" customFormat="false" ht="14.1" hidden="false" customHeight="true" outlineLevel="0" collapsed="false"/>
    <row r="6470" customFormat="false" ht="14.1" hidden="false" customHeight="true" outlineLevel="0" collapsed="false"/>
    <row r="6471" customFormat="false" ht="14.1" hidden="false" customHeight="true" outlineLevel="0" collapsed="false"/>
    <row r="6472" customFormat="false" ht="14.1" hidden="false" customHeight="true" outlineLevel="0" collapsed="false"/>
    <row r="6473" customFormat="false" ht="14.1" hidden="false" customHeight="true" outlineLevel="0" collapsed="false"/>
    <row r="6474" customFormat="false" ht="14.1" hidden="false" customHeight="true" outlineLevel="0" collapsed="false"/>
    <row r="6475" customFormat="false" ht="14.1" hidden="false" customHeight="true" outlineLevel="0" collapsed="false"/>
    <row r="6476" customFormat="false" ht="14.1" hidden="false" customHeight="true" outlineLevel="0" collapsed="false"/>
    <row r="6477" customFormat="false" ht="14.1" hidden="false" customHeight="true" outlineLevel="0" collapsed="false"/>
    <row r="6478" customFormat="false" ht="14.1" hidden="false" customHeight="true" outlineLevel="0" collapsed="false"/>
    <row r="6479" customFormat="false" ht="14.1" hidden="false" customHeight="true" outlineLevel="0" collapsed="false"/>
    <row r="6480" customFormat="false" ht="14.1" hidden="false" customHeight="true" outlineLevel="0" collapsed="false"/>
    <row r="6481" customFormat="false" ht="14.1" hidden="false" customHeight="true" outlineLevel="0" collapsed="false"/>
    <row r="6482" customFormat="false" ht="14.1" hidden="false" customHeight="true" outlineLevel="0" collapsed="false"/>
    <row r="6483" customFormat="false" ht="14.1" hidden="false" customHeight="true" outlineLevel="0" collapsed="false"/>
    <row r="6484" customFormat="false" ht="14.1" hidden="false" customHeight="true" outlineLevel="0" collapsed="false"/>
    <row r="6485" customFormat="false" ht="14.1" hidden="false" customHeight="true" outlineLevel="0" collapsed="false"/>
    <row r="6486" customFormat="false" ht="14.1" hidden="false" customHeight="true" outlineLevel="0" collapsed="false"/>
    <row r="6487" customFormat="false" ht="14.1" hidden="false" customHeight="true" outlineLevel="0" collapsed="false"/>
    <row r="6488" customFormat="false" ht="14.1" hidden="false" customHeight="true" outlineLevel="0" collapsed="false"/>
    <row r="6489" customFormat="false" ht="14.1" hidden="false" customHeight="true" outlineLevel="0" collapsed="false"/>
    <row r="6490" customFormat="false" ht="14.1" hidden="false" customHeight="true" outlineLevel="0" collapsed="false"/>
    <row r="6491" customFormat="false" ht="14.1" hidden="false" customHeight="true" outlineLevel="0" collapsed="false"/>
    <row r="6492" customFormat="false" ht="14.1" hidden="false" customHeight="true" outlineLevel="0" collapsed="false"/>
    <row r="6493" customFormat="false" ht="14.1" hidden="false" customHeight="true" outlineLevel="0" collapsed="false"/>
    <row r="6494" customFormat="false" ht="14.1" hidden="false" customHeight="true" outlineLevel="0" collapsed="false"/>
    <row r="6495" customFormat="false" ht="14.1" hidden="false" customHeight="true" outlineLevel="0" collapsed="false"/>
    <row r="6496" customFormat="false" ht="14.1" hidden="false" customHeight="true" outlineLevel="0" collapsed="false"/>
    <row r="6497" customFormat="false" ht="14.1" hidden="false" customHeight="true" outlineLevel="0" collapsed="false"/>
    <row r="6498" customFormat="false" ht="14.1" hidden="false" customHeight="true" outlineLevel="0" collapsed="false"/>
    <row r="6499" customFormat="false" ht="14.1" hidden="false" customHeight="true" outlineLevel="0" collapsed="false"/>
    <row r="6500" customFormat="false" ht="14.1" hidden="false" customHeight="true" outlineLevel="0" collapsed="false"/>
    <row r="6501" customFormat="false" ht="14.1" hidden="false" customHeight="true" outlineLevel="0" collapsed="false"/>
    <row r="6502" customFormat="false" ht="14.1" hidden="false" customHeight="true" outlineLevel="0" collapsed="false"/>
    <row r="6503" customFormat="false" ht="14.1" hidden="false" customHeight="true" outlineLevel="0" collapsed="false"/>
    <row r="6504" customFormat="false" ht="14.1" hidden="false" customHeight="true" outlineLevel="0" collapsed="false"/>
    <row r="6505" customFormat="false" ht="14.1" hidden="false" customHeight="true" outlineLevel="0" collapsed="false"/>
    <row r="6506" customFormat="false" ht="14.1" hidden="false" customHeight="true" outlineLevel="0" collapsed="false"/>
    <row r="6507" customFormat="false" ht="14.1" hidden="false" customHeight="true" outlineLevel="0" collapsed="false"/>
    <row r="6508" customFormat="false" ht="14.1" hidden="false" customHeight="true" outlineLevel="0" collapsed="false"/>
    <row r="6509" customFormat="false" ht="14.1" hidden="false" customHeight="true" outlineLevel="0" collapsed="false"/>
    <row r="6510" customFormat="false" ht="14.1" hidden="false" customHeight="true" outlineLevel="0" collapsed="false"/>
    <row r="6511" customFormat="false" ht="14.1" hidden="false" customHeight="true" outlineLevel="0" collapsed="false"/>
    <row r="6512" customFormat="false" ht="14.1" hidden="false" customHeight="true" outlineLevel="0" collapsed="false"/>
    <row r="6513" customFormat="false" ht="14.1" hidden="false" customHeight="true" outlineLevel="0" collapsed="false"/>
    <row r="6514" customFormat="false" ht="14.1" hidden="false" customHeight="true" outlineLevel="0" collapsed="false"/>
    <row r="6515" customFormat="false" ht="14.1" hidden="false" customHeight="true" outlineLevel="0" collapsed="false"/>
    <row r="6516" customFormat="false" ht="14.1" hidden="false" customHeight="true" outlineLevel="0" collapsed="false"/>
    <row r="6517" customFormat="false" ht="14.1" hidden="false" customHeight="true" outlineLevel="0" collapsed="false"/>
    <row r="6518" customFormat="false" ht="14.1" hidden="false" customHeight="true" outlineLevel="0" collapsed="false"/>
    <row r="6519" customFormat="false" ht="14.1" hidden="false" customHeight="true" outlineLevel="0" collapsed="false"/>
    <row r="6520" customFormat="false" ht="14.1" hidden="false" customHeight="true" outlineLevel="0" collapsed="false"/>
    <row r="6521" customFormat="false" ht="14.1" hidden="false" customHeight="true" outlineLevel="0" collapsed="false"/>
    <row r="6522" customFormat="false" ht="14.1" hidden="false" customHeight="true" outlineLevel="0" collapsed="false"/>
    <row r="6523" customFormat="false" ht="14.1" hidden="false" customHeight="true" outlineLevel="0" collapsed="false"/>
    <row r="6524" customFormat="false" ht="14.1" hidden="false" customHeight="true" outlineLevel="0" collapsed="false"/>
    <row r="6525" customFormat="false" ht="14.1" hidden="false" customHeight="true" outlineLevel="0" collapsed="false"/>
    <row r="6526" customFormat="false" ht="14.1" hidden="false" customHeight="true" outlineLevel="0" collapsed="false"/>
    <row r="6527" customFormat="false" ht="14.1" hidden="false" customHeight="true" outlineLevel="0" collapsed="false"/>
    <row r="6528" customFormat="false" ht="14.1" hidden="false" customHeight="true" outlineLevel="0" collapsed="false"/>
    <row r="6529" customFormat="false" ht="14.1" hidden="false" customHeight="true" outlineLevel="0" collapsed="false"/>
    <row r="6530" customFormat="false" ht="14.1" hidden="false" customHeight="true" outlineLevel="0" collapsed="false"/>
    <row r="6531" customFormat="false" ht="14.1" hidden="false" customHeight="true" outlineLevel="0" collapsed="false"/>
    <row r="6532" customFormat="false" ht="14.1" hidden="false" customHeight="true" outlineLevel="0" collapsed="false"/>
    <row r="6533" customFormat="false" ht="14.1" hidden="false" customHeight="true" outlineLevel="0" collapsed="false"/>
    <row r="6534" customFormat="false" ht="14.1" hidden="false" customHeight="true" outlineLevel="0" collapsed="false"/>
    <row r="6535" customFormat="false" ht="14.1" hidden="false" customHeight="true" outlineLevel="0" collapsed="false"/>
    <row r="6536" customFormat="false" ht="14.1" hidden="false" customHeight="true" outlineLevel="0" collapsed="false"/>
    <row r="6537" customFormat="false" ht="14.1" hidden="false" customHeight="true" outlineLevel="0" collapsed="false"/>
    <row r="6538" customFormat="false" ht="14.1" hidden="false" customHeight="true" outlineLevel="0" collapsed="false"/>
    <row r="6539" customFormat="false" ht="14.1" hidden="false" customHeight="true" outlineLevel="0" collapsed="false"/>
    <row r="6540" customFormat="false" ht="14.1" hidden="false" customHeight="true" outlineLevel="0" collapsed="false"/>
    <row r="6541" customFormat="false" ht="14.1" hidden="false" customHeight="true" outlineLevel="0" collapsed="false"/>
    <row r="6542" customFormat="false" ht="14.1" hidden="false" customHeight="true" outlineLevel="0" collapsed="false"/>
    <row r="6543" customFormat="false" ht="14.1" hidden="false" customHeight="true" outlineLevel="0" collapsed="false"/>
    <row r="6544" customFormat="false" ht="14.1" hidden="false" customHeight="true" outlineLevel="0" collapsed="false"/>
    <row r="6545" customFormat="false" ht="14.1" hidden="false" customHeight="true" outlineLevel="0" collapsed="false"/>
    <row r="6546" customFormat="false" ht="14.1" hidden="false" customHeight="true" outlineLevel="0" collapsed="false"/>
    <row r="6547" customFormat="false" ht="14.1" hidden="false" customHeight="true" outlineLevel="0" collapsed="false"/>
    <row r="6548" customFormat="false" ht="14.1" hidden="false" customHeight="true" outlineLevel="0" collapsed="false"/>
    <row r="6549" customFormat="false" ht="14.1" hidden="false" customHeight="true" outlineLevel="0" collapsed="false"/>
    <row r="6550" customFormat="false" ht="14.1" hidden="false" customHeight="true" outlineLevel="0" collapsed="false"/>
    <row r="6551" customFormat="false" ht="14.1" hidden="false" customHeight="true" outlineLevel="0" collapsed="false"/>
    <row r="6552" customFormat="false" ht="14.1" hidden="false" customHeight="true" outlineLevel="0" collapsed="false"/>
    <row r="6553" customFormat="false" ht="14.1" hidden="false" customHeight="true" outlineLevel="0" collapsed="false"/>
    <row r="6554" customFormat="false" ht="14.1" hidden="false" customHeight="true" outlineLevel="0" collapsed="false"/>
    <row r="6555" customFormat="false" ht="14.1" hidden="false" customHeight="true" outlineLevel="0" collapsed="false"/>
    <row r="6556" customFormat="false" ht="14.1" hidden="false" customHeight="true" outlineLevel="0" collapsed="false"/>
    <row r="6557" customFormat="false" ht="14.1" hidden="false" customHeight="true" outlineLevel="0" collapsed="false"/>
    <row r="6558" customFormat="false" ht="14.1" hidden="false" customHeight="true" outlineLevel="0" collapsed="false"/>
    <row r="6559" customFormat="false" ht="14.1" hidden="false" customHeight="true" outlineLevel="0" collapsed="false"/>
    <row r="6560" customFormat="false" ht="14.1" hidden="false" customHeight="true" outlineLevel="0" collapsed="false"/>
    <row r="6561" customFormat="false" ht="14.1" hidden="false" customHeight="true" outlineLevel="0" collapsed="false"/>
    <row r="6562" customFormat="false" ht="14.1" hidden="false" customHeight="true" outlineLevel="0" collapsed="false"/>
    <row r="6563" customFormat="false" ht="14.1" hidden="false" customHeight="true" outlineLevel="0" collapsed="false"/>
    <row r="6564" customFormat="false" ht="14.1" hidden="false" customHeight="true" outlineLevel="0" collapsed="false"/>
    <row r="6565" customFormat="false" ht="14.1" hidden="false" customHeight="true" outlineLevel="0" collapsed="false"/>
    <row r="6566" customFormat="false" ht="14.1" hidden="false" customHeight="true" outlineLevel="0" collapsed="false"/>
    <row r="6567" customFormat="false" ht="14.1" hidden="false" customHeight="true" outlineLevel="0" collapsed="false"/>
    <row r="6568" customFormat="false" ht="14.1" hidden="false" customHeight="true" outlineLevel="0" collapsed="false"/>
    <row r="6569" customFormat="false" ht="14.1" hidden="false" customHeight="true" outlineLevel="0" collapsed="false"/>
    <row r="6570" customFormat="false" ht="14.1" hidden="false" customHeight="true" outlineLevel="0" collapsed="false"/>
    <row r="6571" customFormat="false" ht="14.1" hidden="false" customHeight="true" outlineLevel="0" collapsed="false"/>
    <row r="6572" customFormat="false" ht="14.1" hidden="false" customHeight="true" outlineLevel="0" collapsed="false"/>
    <row r="6573" customFormat="false" ht="14.1" hidden="false" customHeight="true" outlineLevel="0" collapsed="false"/>
    <row r="6574" customFormat="false" ht="14.1" hidden="false" customHeight="true" outlineLevel="0" collapsed="false"/>
    <row r="6575" customFormat="false" ht="14.1" hidden="false" customHeight="true" outlineLevel="0" collapsed="false"/>
    <row r="6576" customFormat="false" ht="14.1" hidden="false" customHeight="true" outlineLevel="0" collapsed="false"/>
    <row r="6577" customFormat="false" ht="14.1" hidden="false" customHeight="true" outlineLevel="0" collapsed="false"/>
    <row r="6578" customFormat="false" ht="14.1" hidden="false" customHeight="true" outlineLevel="0" collapsed="false"/>
    <row r="6579" customFormat="false" ht="14.1" hidden="false" customHeight="true" outlineLevel="0" collapsed="false"/>
    <row r="6580" customFormat="false" ht="14.1" hidden="false" customHeight="true" outlineLevel="0" collapsed="false"/>
    <row r="6581" customFormat="false" ht="14.1" hidden="false" customHeight="true" outlineLevel="0" collapsed="false"/>
    <row r="6582" customFormat="false" ht="14.1" hidden="false" customHeight="true" outlineLevel="0" collapsed="false"/>
    <row r="6583" customFormat="false" ht="14.1" hidden="false" customHeight="true" outlineLevel="0" collapsed="false"/>
    <row r="6584" customFormat="false" ht="14.1" hidden="false" customHeight="true" outlineLevel="0" collapsed="false"/>
    <row r="6585" customFormat="false" ht="14.1" hidden="false" customHeight="true" outlineLevel="0" collapsed="false"/>
    <row r="6586" customFormat="false" ht="14.1" hidden="false" customHeight="true" outlineLevel="0" collapsed="false"/>
    <row r="6587" customFormat="false" ht="14.1" hidden="false" customHeight="true" outlineLevel="0" collapsed="false"/>
    <row r="6588" customFormat="false" ht="14.1" hidden="false" customHeight="true" outlineLevel="0" collapsed="false"/>
    <row r="6589" customFormat="false" ht="14.1" hidden="false" customHeight="true" outlineLevel="0" collapsed="false"/>
    <row r="6590" customFormat="false" ht="14.1" hidden="false" customHeight="true" outlineLevel="0" collapsed="false"/>
    <row r="6591" customFormat="false" ht="14.1" hidden="false" customHeight="true" outlineLevel="0" collapsed="false"/>
    <row r="6592" customFormat="false" ht="14.1" hidden="false" customHeight="true" outlineLevel="0" collapsed="false"/>
    <row r="6593" customFormat="false" ht="14.1" hidden="false" customHeight="true" outlineLevel="0" collapsed="false"/>
    <row r="6594" customFormat="false" ht="14.1" hidden="false" customHeight="true" outlineLevel="0" collapsed="false"/>
    <row r="6595" customFormat="false" ht="14.1" hidden="false" customHeight="true" outlineLevel="0" collapsed="false"/>
    <row r="6596" customFormat="false" ht="14.1" hidden="false" customHeight="true" outlineLevel="0" collapsed="false"/>
    <row r="6597" customFormat="false" ht="14.1" hidden="false" customHeight="true" outlineLevel="0" collapsed="false"/>
    <row r="6598" customFormat="false" ht="14.1" hidden="false" customHeight="true" outlineLevel="0" collapsed="false"/>
    <row r="6599" customFormat="false" ht="14.1" hidden="false" customHeight="true" outlineLevel="0" collapsed="false"/>
    <row r="6600" customFormat="false" ht="14.1" hidden="false" customHeight="true" outlineLevel="0" collapsed="false"/>
    <row r="6601" customFormat="false" ht="14.1" hidden="false" customHeight="true" outlineLevel="0" collapsed="false"/>
    <row r="6602" customFormat="false" ht="14.1" hidden="false" customHeight="true" outlineLevel="0" collapsed="false"/>
    <row r="6603" customFormat="false" ht="14.1" hidden="false" customHeight="true" outlineLevel="0" collapsed="false"/>
    <row r="6604" customFormat="false" ht="14.1" hidden="false" customHeight="true" outlineLevel="0" collapsed="false"/>
    <row r="6605" customFormat="false" ht="14.1" hidden="false" customHeight="true" outlineLevel="0" collapsed="false"/>
    <row r="6606" customFormat="false" ht="14.1" hidden="false" customHeight="true" outlineLevel="0" collapsed="false"/>
    <row r="6607" customFormat="false" ht="14.1" hidden="false" customHeight="true" outlineLevel="0" collapsed="false"/>
    <row r="6608" customFormat="false" ht="14.1" hidden="false" customHeight="true" outlineLevel="0" collapsed="false"/>
    <row r="6609" customFormat="false" ht="14.1" hidden="false" customHeight="true" outlineLevel="0" collapsed="false"/>
    <row r="6610" customFormat="false" ht="14.1" hidden="false" customHeight="true" outlineLevel="0" collapsed="false"/>
    <row r="6611" customFormat="false" ht="14.1" hidden="false" customHeight="true" outlineLevel="0" collapsed="false"/>
    <row r="6612" customFormat="false" ht="14.1" hidden="false" customHeight="true" outlineLevel="0" collapsed="false"/>
    <row r="6613" customFormat="false" ht="14.1" hidden="false" customHeight="true" outlineLevel="0" collapsed="false"/>
    <row r="6614" customFormat="false" ht="14.1" hidden="false" customHeight="true" outlineLevel="0" collapsed="false"/>
    <row r="6615" customFormat="false" ht="14.1" hidden="false" customHeight="true" outlineLevel="0" collapsed="false"/>
    <row r="6616" customFormat="false" ht="14.1" hidden="false" customHeight="true" outlineLevel="0" collapsed="false"/>
    <row r="6617" customFormat="false" ht="14.1" hidden="false" customHeight="true" outlineLevel="0" collapsed="false"/>
    <row r="6618" customFormat="false" ht="14.1" hidden="false" customHeight="true" outlineLevel="0" collapsed="false"/>
    <row r="6619" customFormat="false" ht="14.1" hidden="false" customHeight="true" outlineLevel="0" collapsed="false"/>
    <row r="6620" customFormat="false" ht="14.1" hidden="false" customHeight="true" outlineLevel="0" collapsed="false"/>
    <row r="6621" customFormat="false" ht="14.1" hidden="false" customHeight="true" outlineLevel="0" collapsed="false"/>
    <row r="6622" customFormat="false" ht="14.1" hidden="false" customHeight="true" outlineLevel="0" collapsed="false"/>
    <row r="6623" customFormat="false" ht="14.1" hidden="false" customHeight="true" outlineLevel="0" collapsed="false"/>
    <row r="6624" customFormat="false" ht="14.1" hidden="false" customHeight="true" outlineLevel="0" collapsed="false"/>
    <row r="6625" customFormat="false" ht="14.1" hidden="false" customHeight="true" outlineLevel="0" collapsed="false"/>
    <row r="6626" customFormat="false" ht="14.1" hidden="false" customHeight="true" outlineLevel="0" collapsed="false"/>
    <row r="6627" customFormat="false" ht="14.1" hidden="false" customHeight="true" outlineLevel="0" collapsed="false"/>
    <row r="6628" customFormat="false" ht="14.1" hidden="false" customHeight="true" outlineLevel="0" collapsed="false"/>
    <row r="6629" customFormat="false" ht="14.1" hidden="false" customHeight="true" outlineLevel="0" collapsed="false"/>
    <row r="6630" customFormat="false" ht="14.1" hidden="false" customHeight="true" outlineLevel="0" collapsed="false"/>
    <row r="6631" customFormat="false" ht="14.1" hidden="false" customHeight="true" outlineLevel="0" collapsed="false"/>
    <row r="6632" customFormat="false" ht="14.1" hidden="false" customHeight="true" outlineLevel="0" collapsed="false"/>
    <row r="6633" customFormat="false" ht="14.1" hidden="false" customHeight="true" outlineLevel="0" collapsed="false"/>
    <row r="6634" customFormat="false" ht="14.1" hidden="false" customHeight="true" outlineLevel="0" collapsed="false"/>
    <row r="6635" customFormat="false" ht="14.1" hidden="false" customHeight="true" outlineLevel="0" collapsed="false"/>
    <row r="6636" customFormat="false" ht="14.1" hidden="false" customHeight="true" outlineLevel="0" collapsed="false"/>
    <row r="6637" customFormat="false" ht="14.1" hidden="false" customHeight="true" outlineLevel="0" collapsed="false"/>
    <row r="6638" customFormat="false" ht="14.1" hidden="false" customHeight="true" outlineLevel="0" collapsed="false"/>
    <row r="6639" customFormat="false" ht="14.1" hidden="false" customHeight="true" outlineLevel="0" collapsed="false"/>
    <row r="6640" customFormat="false" ht="14.1" hidden="false" customHeight="true" outlineLevel="0" collapsed="false"/>
    <row r="6641" customFormat="false" ht="14.1" hidden="false" customHeight="true" outlineLevel="0" collapsed="false"/>
    <row r="6642" customFormat="false" ht="14.1" hidden="false" customHeight="true" outlineLevel="0" collapsed="false"/>
    <row r="6643" customFormat="false" ht="14.1" hidden="false" customHeight="true" outlineLevel="0" collapsed="false"/>
    <row r="6644" customFormat="false" ht="14.1" hidden="false" customHeight="true" outlineLevel="0" collapsed="false"/>
    <row r="6645" customFormat="false" ht="14.1" hidden="false" customHeight="true" outlineLevel="0" collapsed="false"/>
    <row r="6646" customFormat="false" ht="14.1" hidden="false" customHeight="true" outlineLevel="0" collapsed="false"/>
    <row r="6647" customFormat="false" ht="14.1" hidden="false" customHeight="true" outlineLevel="0" collapsed="false"/>
    <row r="6648" customFormat="false" ht="14.1" hidden="false" customHeight="true" outlineLevel="0" collapsed="false"/>
    <row r="6649" customFormat="false" ht="14.1" hidden="false" customHeight="true" outlineLevel="0" collapsed="false"/>
    <row r="6650" customFormat="false" ht="14.1" hidden="false" customHeight="true" outlineLevel="0" collapsed="false"/>
    <row r="6651" customFormat="false" ht="14.1" hidden="false" customHeight="true" outlineLevel="0" collapsed="false"/>
    <row r="6652" customFormat="false" ht="14.1" hidden="false" customHeight="true" outlineLevel="0" collapsed="false"/>
    <row r="6653" customFormat="false" ht="14.1" hidden="false" customHeight="true" outlineLevel="0" collapsed="false"/>
    <row r="6654" customFormat="false" ht="14.1" hidden="false" customHeight="true" outlineLevel="0" collapsed="false"/>
    <row r="6655" customFormat="false" ht="14.1" hidden="false" customHeight="true" outlineLevel="0" collapsed="false"/>
    <row r="6656" customFormat="false" ht="14.1" hidden="false" customHeight="true" outlineLevel="0" collapsed="false"/>
    <row r="6657" customFormat="false" ht="14.1" hidden="false" customHeight="true" outlineLevel="0" collapsed="false"/>
    <row r="6658" customFormat="false" ht="14.1" hidden="false" customHeight="true" outlineLevel="0" collapsed="false"/>
    <row r="6659" customFormat="false" ht="14.1" hidden="false" customHeight="true" outlineLevel="0" collapsed="false"/>
    <row r="6660" customFormat="false" ht="14.1" hidden="false" customHeight="true" outlineLevel="0" collapsed="false"/>
    <row r="6661" customFormat="false" ht="14.1" hidden="false" customHeight="true" outlineLevel="0" collapsed="false"/>
    <row r="6662" customFormat="false" ht="14.1" hidden="false" customHeight="true" outlineLevel="0" collapsed="false"/>
    <row r="6663" customFormat="false" ht="14.1" hidden="false" customHeight="true" outlineLevel="0" collapsed="false"/>
    <row r="6664" customFormat="false" ht="14.1" hidden="false" customHeight="true" outlineLevel="0" collapsed="false"/>
    <row r="6665" customFormat="false" ht="14.1" hidden="false" customHeight="true" outlineLevel="0" collapsed="false"/>
    <row r="6666" customFormat="false" ht="14.1" hidden="false" customHeight="true" outlineLevel="0" collapsed="false"/>
    <row r="6667" customFormat="false" ht="14.1" hidden="false" customHeight="true" outlineLevel="0" collapsed="false"/>
    <row r="6668" customFormat="false" ht="14.1" hidden="false" customHeight="true" outlineLevel="0" collapsed="false"/>
    <row r="6669" customFormat="false" ht="14.1" hidden="false" customHeight="true" outlineLevel="0" collapsed="false"/>
    <row r="6670" customFormat="false" ht="14.1" hidden="false" customHeight="true" outlineLevel="0" collapsed="false"/>
    <row r="6671" customFormat="false" ht="14.1" hidden="false" customHeight="true" outlineLevel="0" collapsed="false"/>
    <row r="6672" customFormat="false" ht="14.1" hidden="false" customHeight="true" outlineLevel="0" collapsed="false"/>
    <row r="6673" customFormat="false" ht="14.1" hidden="false" customHeight="true" outlineLevel="0" collapsed="false"/>
    <row r="6674" customFormat="false" ht="14.1" hidden="false" customHeight="true" outlineLevel="0" collapsed="false"/>
    <row r="6675" customFormat="false" ht="14.1" hidden="false" customHeight="true" outlineLevel="0" collapsed="false"/>
    <row r="6676" customFormat="false" ht="14.1" hidden="false" customHeight="true" outlineLevel="0" collapsed="false"/>
    <row r="6677" customFormat="false" ht="14.1" hidden="false" customHeight="true" outlineLevel="0" collapsed="false"/>
    <row r="6678" customFormat="false" ht="14.1" hidden="false" customHeight="true" outlineLevel="0" collapsed="false"/>
    <row r="6679" customFormat="false" ht="14.1" hidden="false" customHeight="true" outlineLevel="0" collapsed="false"/>
    <row r="6680" customFormat="false" ht="14.1" hidden="false" customHeight="true" outlineLevel="0" collapsed="false"/>
    <row r="6681" customFormat="false" ht="14.1" hidden="false" customHeight="true" outlineLevel="0" collapsed="false"/>
    <row r="6682" customFormat="false" ht="14.1" hidden="false" customHeight="true" outlineLevel="0" collapsed="false"/>
    <row r="6683" customFormat="false" ht="14.1" hidden="false" customHeight="true" outlineLevel="0" collapsed="false"/>
    <row r="6684" customFormat="false" ht="14.1" hidden="false" customHeight="true" outlineLevel="0" collapsed="false"/>
    <row r="6685" customFormat="false" ht="14.1" hidden="false" customHeight="true" outlineLevel="0" collapsed="false"/>
    <row r="6686" customFormat="false" ht="14.1" hidden="false" customHeight="true" outlineLevel="0" collapsed="false"/>
    <row r="6687" customFormat="false" ht="14.1" hidden="false" customHeight="true" outlineLevel="0" collapsed="false"/>
    <row r="6688" customFormat="false" ht="14.1" hidden="false" customHeight="true" outlineLevel="0" collapsed="false"/>
    <row r="6689" customFormat="false" ht="14.1" hidden="false" customHeight="true" outlineLevel="0" collapsed="false"/>
    <row r="6690" customFormat="false" ht="14.1" hidden="false" customHeight="true" outlineLevel="0" collapsed="false"/>
    <row r="6691" customFormat="false" ht="14.1" hidden="false" customHeight="true" outlineLevel="0" collapsed="false"/>
    <row r="6692" customFormat="false" ht="14.1" hidden="false" customHeight="true" outlineLevel="0" collapsed="false"/>
    <row r="6693" customFormat="false" ht="14.1" hidden="false" customHeight="true" outlineLevel="0" collapsed="false"/>
    <row r="6694" customFormat="false" ht="14.1" hidden="false" customHeight="true" outlineLevel="0" collapsed="false"/>
    <row r="6695" customFormat="false" ht="14.1" hidden="false" customHeight="true" outlineLevel="0" collapsed="false"/>
    <row r="6696" customFormat="false" ht="14.1" hidden="false" customHeight="true" outlineLevel="0" collapsed="false"/>
    <row r="6697" customFormat="false" ht="14.1" hidden="false" customHeight="true" outlineLevel="0" collapsed="false"/>
    <row r="6698" customFormat="false" ht="14.1" hidden="false" customHeight="true" outlineLevel="0" collapsed="false"/>
    <row r="6699" customFormat="false" ht="14.1" hidden="false" customHeight="true" outlineLevel="0" collapsed="false"/>
    <row r="6700" customFormat="false" ht="14.1" hidden="false" customHeight="true" outlineLevel="0" collapsed="false"/>
    <row r="6701" customFormat="false" ht="14.1" hidden="false" customHeight="true" outlineLevel="0" collapsed="false"/>
    <row r="6702" customFormat="false" ht="14.1" hidden="false" customHeight="true" outlineLevel="0" collapsed="false"/>
    <row r="6703" customFormat="false" ht="14.1" hidden="false" customHeight="true" outlineLevel="0" collapsed="false"/>
    <row r="6704" customFormat="false" ht="14.1" hidden="false" customHeight="true" outlineLevel="0" collapsed="false"/>
    <row r="6705" customFormat="false" ht="14.1" hidden="false" customHeight="true" outlineLevel="0" collapsed="false"/>
    <row r="6706" customFormat="false" ht="14.1" hidden="false" customHeight="true" outlineLevel="0" collapsed="false"/>
    <row r="6707" customFormat="false" ht="14.1" hidden="false" customHeight="true" outlineLevel="0" collapsed="false"/>
    <row r="6708" customFormat="false" ht="14.1" hidden="false" customHeight="true" outlineLevel="0" collapsed="false"/>
    <row r="6709" customFormat="false" ht="14.1" hidden="false" customHeight="true" outlineLevel="0" collapsed="false"/>
    <row r="6710" customFormat="false" ht="14.1" hidden="false" customHeight="true" outlineLevel="0" collapsed="false"/>
    <row r="6711" customFormat="false" ht="14.1" hidden="false" customHeight="true" outlineLevel="0" collapsed="false"/>
    <row r="6712" customFormat="false" ht="14.1" hidden="false" customHeight="true" outlineLevel="0" collapsed="false"/>
    <row r="6713" customFormat="false" ht="14.1" hidden="false" customHeight="true" outlineLevel="0" collapsed="false"/>
    <row r="6714" customFormat="false" ht="14.1" hidden="false" customHeight="true" outlineLevel="0" collapsed="false"/>
    <row r="6715" customFormat="false" ht="14.1" hidden="false" customHeight="true" outlineLevel="0" collapsed="false"/>
    <row r="6716" customFormat="false" ht="14.1" hidden="false" customHeight="true" outlineLevel="0" collapsed="false"/>
    <row r="6717" customFormat="false" ht="14.1" hidden="false" customHeight="true" outlineLevel="0" collapsed="false"/>
    <row r="6718" customFormat="false" ht="14.1" hidden="false" customHeight="true" outlineLevel="0" collapsed="false"/>
    <row r="6719" customFormat="false" ht="14.1" hidden="false" customHeight="true" outlineLevel="0" collapsed="false"/>
    <row r="6720" customFormat="false" ht="14.1" hidden="false" customHeight="true" outlineLevel="0" collapsed="false"/>
    <row r="6721" customFormat="false" ht="14.1" hidden="false" customHeight="true" outlineLevel="0" collapsed="false"/>
    <row r="6722" customFormat="false" ht="14.1" hidden="false" customHeight="true" outlineLevel="0" collapsed="false"/>
    <row r="6723" customFormat="false" ht="14.1" hidden="false" customHeight="true" outlineLevel="0" collapsed="false"/>
    <row r="6724" customFormat="false" ht="14.1" hidden="false" customHeight="true" outlineLevel="0" collapsed="false"/>
    <row r="6725" customFormat="false" ht="14.1" hidden="false" customHeight="true" outlineLevel="0" collapsed="false"/>
    <row r="6726" customFormat="false" ht="14.1" hidden="false" customHeight="true" outlineLevel="0" collapsed="false"/>
    <row r="6727" customFormat="false" ht="14.1" hidden="false" customHeight="true" outlineLevel="0" collapsed="false"/>
    <row r="6728" customFormat="false" ht="14.1" hidden="false" customHeight="true" outlineLevel="0" collapsed="false"/>
    <row r="6729" customFormat="false" ht="14.1" hidden="false" customHeight="true" outlineLevel="0" collapsed="false"/>
    <row r="6730" customFormat="false" ht="14.1" hidden="false" customHeight="true" outlineLevel="0" collapsed="false"/>
    <row r="6731" customFormat="false" ht="14.1" hidden="false" customHeight="true" outlineLevel="0" collapsed="false"/>
    <row r="6732" customFormat="false" ht="14.1" hidden="false" customHeight="true" outlineLevel="0" collapsed="false"/>
    <row r="6733" customFormat="false" ht="14.1" hidden="false" customHeight="true" outlineLevel="0" collapsed="false"/>
    <row r="6734" customFormat="false" ht="14.1" hidden="false" customHeight="true" outlineLevel="0" collapsed="false"/>
    <row r="6735" customFormat="false" ht="14.1" hidden="false" customHeight="true" outlineLevel="0" collapsed="false"/>
    <row r="6736" customFormat="false" ht="14.1" hidden="false" customHeight="true" outlineLevel="0" collapsed="false"/>
    <row r="6737" customFormat="false" ht="14.1" hidden="false" customHeight="true" outlineLevel="0" collapsed="false"/>
    <row r="6738" customFormat="false" ht="14.1" hidden="false" customHeight="true" outlineLevel="0" collapsed="false"/>
    <row r="6739" customFormat="false" ht="14.1" hidden="false" customHeight="true" outlineLevel="0" collapsed="false"/>
    <row r="6740" customFormat="false" ht="14.1" hidden="false" customHeight="true" outlineLevel="0" collapsed="false"/>
    <row r="6741" customFormat="false" ht="14.1" hidden="false" customHeight="true" outlineLevel="0" collapsed="false"/>
    <row r="6742" customFormat="false" ht="14.1" hidden="false" customHeight="true" outlineLevel="0" collapsed="false"/>
    <row r="6743" customFormat="false" ht="14.1" hidden="false" customHeight="true" outlineLevel="0" collapsed="false"/>
    <row r="6744" customFormat="false" ht="14.1" hidden="false" customHeight="true" outlineLevel="0" collapsed="false"/>
    <row r="6745" customFormat="false" ht="14.1" hidden="false" customHeight="true" outlineLevel="0" collapsed="false"/>
    <row r="6746" customFormat="false" ht="14.1" hidden="false" customHeight="true" outlineLevel="0" collapsed="false"/>
    <row r="6747" customFormat="false" ht="14.1" hidden="false" customHeight="true" outlineLevel="0" collapsed="false"/>
    <row r="6748" customFormat="false" ht="14.1" hidden="false" customHeight="true" outlineLevel="0" collapsed="false"/>
    <row r="6749" customFormat="false" ht="14.1" hidden="false" customHeight="true" outlineLevel="0" collapsed="false"/>
    <row r="6750" customFormat="false" ht="14.1" hidden="false" customHeight="true" outlineLevel="0" collapsed="false"/>
    <row r="6751" customFormat="false" ht="14.1" hidden="false" customHeight="true" outlineLevel="0" collapsed="false"/>
    <row r="6752" customFormat="false" ht="14.1" hidden="false" customHeight="true" outlineLevel="0" collapsed="false"/>
    <row r="6753" customFormat="false" ht="14.1" hidden="false" customHeight="true" outlineLevel="0" collapsed="false"/>
    <row r="6754" customFormat="false" ht="14.1" hidden="false" customHeight="true" outlineLevel="0" collapsed="false"/>
    <row r="6755" customFormat="false" ht="14.1" hidden="false" customHeight="true" outlineLevel="0" collapsed="false"/>
    <row r="6756" customFormat="false" ht="14.1" hidden="false" customHeight="true" outlineLevel="0" collapsed="false"/>
    <row r="6757" customFormat="false" ht="14.1" hidden="false" customHeight="true" outlineLevel="0" collapsed="false"/>
    <row r="6758" customFormat="false" ht="14.1" hidden="false" customHeight="true" outlineLevel="0" collapsed="false"/>
    <row r="6759" customFormat="false" ht="14.1" hidden="false" customHeight="true" outlineLevel="0" collapsed="false"/>
    <row r="6760" customFormat="false" ht="14.1" hidden="false" customHeight="true" outlineLevel="0" collapsed="false"/>
    <row r="6761" customFormat="false" ht="14.1" hidden="false" customHeight="true" outlineLevel="0" collapsed="false"/>
    <row r="6762" customFormat="false" ht="14.1" hidden="false" customHeight="true" outlineLevel="0" collapsed="false"/>
    <row r="6763" customFormat="false" ht="14.1" hidden="false" customHeight="true" outlineLevel="0" collapsed="false"/>
    <row r="6764" customFormat="false" ht="14.1" hidden="false" customHeight="true" outlineLevel="0" collapsed="false"/>
    <row r="6765" customFormat="false" ht="14.1" hidden="false" customHeight="true" outlineLevel="0" collapsed="false"/>
    <row r="6766" customFormat="false" ht="14.1" hidden="false" customHeight="true" outlineLevel="0" collapsed="false"/>
    <row r="6767" customFormat="false" ht="14.1" hidden="false" customHeight="true" outlineLevel="0" collapsed="false"/>
    <row r="6768" customFormat="false" ht="14.1" hidden="false" customHeight="true" outlineLevel="0" collapsed="false"/>
    <row r="6769" customFormat="false" ht="14.1" hidden="false" customHeight="true" outlineLevel="0" collapsed="false"/>
    <row r="6770" customFormat="false" ht="14.1" hidden="false" customHeight="true" outlineLevel="0" collapsed="false"/>
    <row r="6771" customFormat="false" ht="14.1" hidden="false" customHeight="true" outlineLevel="0" collapsed="false"/>
    <row r="6772" customFormat="false" ht="14.1" hidden="false" customHeight="true" outlineLevel="0" collapsed="false"/>
    <row r="6773" customFormat="false" ht="14.1" hidden="false" customHeight="true" outlineLevel="0" collapsed="false"/>
    <row r="6774" customFormat="false" ht="14.1" hidden="false" customHeight="true" outlineLevel="0" collapsed="false"/>
    <row r="6775" customFormat="false" ht="14.1" hidden="false" customHeight="true" outlineLevel="0" collapsed="false"/>
    <row r="6776" customFormat="false" ht="14.1" hidden="false" customHeight="true" outlineLevel="0" collapsed="false"/>
    <row r="6777" customFormat="false" ht="14.1" hidden="false" customHeight="true" outlineLevel="0" collapsed="false"/>
    <row r="6778" customFormat="false" ht="14.1" hidden="false" customHeight="true" outlineLevel="0" collapsed="false"/>
    <row r="6779" customFormat="false" ht="14.1" hidden="false" customHeight="true" outlineLevel="0" collapsed="false"/>
    <row r="6780" customFormat="false" ht="14.1" hidden="false" customHeight="true" outlineLevel="0" collapsed="false"/>
    <row r="6781" customFormat="false" ht="14.1" hidden="false" customHeight="true" outlineLevel="0" collapsed="false"/>
    <row r="6782" customFormat="false" ht="14.1" hidden="false" customHeight="true" outlineLevel="0" collapsed="false"/>
    <row r="6783" customFormat="false" ht="14.1" hidden="false" customHeight="true" outlineLevel="0" collapsed="false"/>
    <row r="6784" customFormat="false" ht="14.1" hidden="false" customHeight="true" outlineLevel="0" collapsed="false"/>
    <row r="6785" customFormat="false" ht="14.1" hidden="false" customHeight="true" outlineLevel="0" collapsed="false"/>
    <row r="6786" customFormat="false" ht="14.1" hidden="false" customHeight="true" outlineLevel="0" collapsed="false"/>
    <row r="6787" customFormat="false" ht="14.1" hidden="false" customHeight="true" outlineLevel="0" collapsed="false"/>
    <row r="6788" customFormat="false" ht="14.1" hidden="false" customHeight="true" outlineLevel="0" collapsed="false"/>
    <row r="6789" customFormat="false" ht="14.1" hidden="false" customHeight="true" outlineLevel="0" collapsed="false"/>
    <row r="6790" customFormat="false" ht="14.1" hidden="false" customHeight="true" outlineLevel="0" collapsed="false"/>
    <row r="6791" customFormat="false" ht="14.1" hidden="false" customHeight="true" outlineLevel="0" collapsed="false"/>
    <row r="6792" customFormat="false" ht="14.1" hidden="false" customHeight="true" outlineLevel="0" collapsed="false"/>
    <row r="6793" customFormat="false" ht="14.1" hidden="false" customHeight="true" outlineLevel="0" collapsed="false"/>
    <row r="6794" customFormat="false" ht="14.1" hidden="false" customHeight="true" outlineLevel="0" collapsed="false"/>
    <row r="6795" customFormat="false" ht="14.1" hidden="false" customHeight="true" outlineLevel="0" collapsed="false"/>
    <row r="6796" customFormat="false" ht="14.1" hidden="false" customHeight="true" outlineLevel="0" collapsed="false"/>
    <row r="6797" customFormat="false" ht="14.1" hidden="false" customHeight="true" outlineLevel="0" collapsed="false"/>
    <row r="6798" customFormat="false" ht="14.1" hidden="false" customHeight="true" outlineLevel="0" collapsed="false"/>
    <row r="6799" customFormat="false" ht="14.1" hidden="false" customHeight="true" outlineLevel="0" collapsed="false"/>
    <row r="6800" customFormat="false" ht="14.1" hidden="false" customHeight="true" outlineLevel="0" collapsed="false"/>
    <row r="6801" customFormat="false" ht="14.1" hidden="false" customHeight="true" outlineLevel="0" collapsed="false"/>
    <row r="6802" customFormat="false" ht="14.1" hidden="false" customHeight="true" outlineLevel="0" collapsed="false"/>
    <row r="6803" customFormat="false" ht="14.1" hidden="false" customHeight="true" outlineLevel="0" collapsed="false"/>
    <row r="6804" customFormat="false" ht="14.1" hidden="false" customHeight="true" outlineLevel="0" collapsed="false"/>
    <row r="6805" customFormat="false" ht="14.1" hidden="false" customHeight="true" outlineLevel="0" collapsed="false"/>
    <row r="6806" customFormat="false" ht="14.1" hidden="false" customHeight="true" outlineLevel="0" collapsed="false"/>
    <row r="6807" customFormat="false" ht="14.1" hidden="false" customHeight="true" outlineLevel="0" collapsed="false"/>
    <row r="6808" customFormat="false" ht="14.1" hidden="false" customHeight="true" outlineLevel="0" collapsed="false"/>
    <row r="6809" customFormat="false" ht="14.1" hidden="false" customHeight="true" outlineLevel="0" collapsed="false"/>
    <row r="6810" customFormat="false" ht="14.1" hidden="false" customHeight="true" outlineLevel="0" collapsed="false"/>
    <row r="6811" customFormat="false" ht="14.1" hidden="false" customHeight="true" outlineLevel="0" collapsed="false"/>
    <row r="6812" customFormat="false" ht="14.1" hidden="false" customHeight="true" outlineLevel="0" collapsed="false"/>
    <row r="6813" customFormat="false" ht="14.1" hidden="false" customHeight="true" outlineLevel="0" collapsed="false"/>
    <row r="6814" customFormat="false" ht="14.1" hidden="false" customHeight="true" outlineLevel="0" collapsed="false"/>
    <row r="6815" customFormat="false" ht="14.1" hidden="false" customHeight="true" outlineLevel="0" collapsed="false"/>
    <row r="6816" customFormat="false" ht="14.1" hidden="false" customHeight="true" outlineLevel="0" collapsed="false"/>
    <row r="6817" customFormat="false" ht="14.1" hidden="false" customHeight="true" outlineLevel="0" collapsed="false"/>
    <row r="6818" customFormat="false" ht="14.1" hidden="false" customHeight="true" outlineLevel="0" collapsed="false"/>
    <row r="6819" customFormat="false" ht="14.1" hidden="false" customHeight="true" outlineLevel="0" collapsed="false"/>
    <row r="6820" customFormat="false" ht="14.1" hidden="false" customHeight="true" outlineLevel="0" collapsed="false"/>
    <row r="6821" customFormat="false" ht="14.1" hidden="false" customHeight="true" outlineLevel="0" collapsed="false"/>
    <row r="6822" customFormat="false" ht="14.1" hidden="false" customHeight="true" outlineLevel="0" collapsed="false"/>
    <row r="6823" customFormat="false" ht="14.1" hidden="false" customHeight="true" outlineLevel="0" collapsed="false"/>
    <row r="6824" customFormat="false" ht="14.1" hidden="false" customHeight="true" outlineLevel="0" collapsed="false"/>
    <row r="6825" customFormat="false" ht="14.1" hidden="false" customHeight="true" outlineLevel="0" collapsed="false"/>
    <row r="6826" customFormat="false" ht="14.1" hidden="false" customHeight="true" outlineLevel="0" collapsed="false"/>
    <row r="6827" customFormat="false" ht="14.1" hidden="false" customHeight="true" outlineLevel="0" collapsed="false"/>
    <row r="6828" customFormat="false" ht="14.1" hidden="false" customHeight="true" outlineLevel="0" collapsed="false"/>
    <row r="6829" customFormat="false" ht="14.1" hidden="false" customHeight="true" outlineLevel="0" collapsed="false"/>
    <row r="6830" customFormat="false" ht="14.1" hidden="false" customHeight="true" outlineLevel="0" collapsed="false"/>
    <row r="6831" customFormat="false" ht="14.1" hidden="false" customHeight="true" outlineLevel="0" collapsed="false"/>
    <row r="6832" customFormat="false" ht="14.1" hidden="false" customHeight="true" outlineLevel="0" collapsed="false"/>
    <row r="6833" customFormat="false" ht="14.1" hidden="false" customHeight="true" outlineLevel="0" collapsed="false"/>
    <row r="6834" customFormat="false" ht="14.1" hidden="false" customHeight="true" outlineLevel="0" collapsed="false"/>
    <row r="6835" customFormat="false" ht="14.1" hidden="false" customHeight="true" outlineLevel="0" collapsed="false"/>
    <row r="6836" customFormat="false" ht="14.1" hidden="false" customHeight="true" outlineLevel="0" collapsed="false"/>
    <row r="6837" customFormat="false" ht="14.1" hidden="false" customHeight="true" outlineLevel="0" collapsed="false"/>
    <row r="6838" customFormat="false" ht="14.1" hidden="false" customHeight="true" outlineLevel="0" collapsed="false"/>
    <row r="6839" customFormat="false" ht="14.1" hidden="false" customHeight="true" outlineLevel="0" collapsed="false"/>
    <row r="6840" customFormat="false" ht="14.1" hidden="false" customHeight="true" outlineLevel="0" collapsed="false"/>
    <row r="6841" customFormat="false" ht="14.1" hidden="false" customHeight="true" outlineLevel="0" collapsed="false"/>
    <row r="6842" customFormat="false" ht="14.1" hidden="false" customHeight="true" outlineLevel="0" collapsed="false"/>
    <row r="6843" customFormat="false" ht="14.1" hidden="false" customHeight="true" outlineLevel="0" collapsed="false"/>
    <row r="6844" customFormat="false" ht="14.1" hidden="false" customHeight="true" outlineLevel="0" collapsed="false"/>
    <row r="6845" customFormat="false" ht="14.1" hidden="false" customHeight="true" outlineLevel="0" collapsed="false"/>
    <row r="6846" customFormat="false" ht="14.1" hidden="false" customHeight="true" outlineLevel="0" collapsed="false"/>
    <row r="6847" customFormat="false" ht="14.1" hidden="false" customHeight="true" outlineLevel="0" collapsed="false"/>
    <row r="6848" customFormat="false" ht="14.1" hidden="false" customHeight="true" outlineLevel="0" collapsed="false"/>
    <row r="6849" customFormat="false" ht="14.1" hidden="false" customHeight="true" outlineLevel="0" collapsed="false"/>
    <row r="6850" customFormat="false" ht="14.1" hidden="false" customHeight="true" outlineLevel="0" collapsed="false"/>
    <row r="6851" customFormat="false" ht="14.1" hidden="false" customHeight="true" outlineLevel="0" collapsed="false"/>
    <row r="6852" customFormat="false" ht="14.1" hidden="false" customHeight="true" outlineLevel="0" collapsed="false"/>
    <row r="6853" customFormat="false" ht="14.1" hidden="false" customHeight="true" outlineLevel="0" collapsed="false"/>
    <row r="6854" customFormat="false" ht="14.1" hidden="false" customHeight="true" outlineLevel="0" collapsed="false"/>
    <row r="6855" customFormat="false" ht="14.1" hidden="false" customHeight="true" outlineLevel="0" collapsed="false"/>
    <row r="6856" customFormat="false" ht="14.1" hidden="false" customHeight="true" outlineLevel="0" collapsed="false"/>
    <row r="6857" customFormat="false" ht="14.1" hidden="false" customHeight="true" outlineLevel="0" collapsed="false"/>
    <row r="6858" customFormat="false" ht="14.1" hidden="false" customHeight="true" outlineLevel="0" collapsed="false"/>
    <row r="6859" customFormat="false" ht="14.1" hidden="false" customHeight="true" outlineLevel="0" collapsed="false"/>
    <row r="6860" customFormat="false" ht="14.1" hidden="false" customHeight="true" outlineLevel="0" collapsed="false"/>
    <row r="6861" customFormat="false" ht="14.1" hidden="false" customHeight="true" outlineLevel="0" collapsed="false"/>
    <row r="6862" customFormat="false" ht="14.1" hidden="false" customHeight="true" outlineLevel="0" collapsed="false"/>
    <row r="6863" customFormat="false" ht="14.1" hidden="false" customHeight="true" outlineLevel="0" collapsed="false"/>
    <row r="6864" customFormat="false" ht="14.1" hidden="false" customHeight="true" outlineLevel="0" collapsed="false"/>
    <row r="6865" customFormat="false" ht="14.1" hidden="false" customHeight="true" outlineLevel="0" collapsed="false"/>
    <row r="6866" customFormat="false" ht="14.1" hidden="false" customHeight="true" outlineLevel="0" collapsed="false"/>
    <row r="6867" customFormat="false" ht="14.1" hidden="false" customHeight="true" outlineLevel="0" collapsed="false"/>
    <row r="6868" customFormat="false" ht="14.1" hidden="false" customHeight="true" outlineLevel="0" collapsed="false"/>
    <row r="6869" customFormat="false" ht="14.1" hidden="false" customHeight="true" outlineLevel="0" collapsed="false"/>
    <row r="6870" customFormat="false" ht="14.1" hidden="false" customHeight="true" outlineLevel="0" collapsed="false"/>
    <row r="6871" customFormat="false" ht="14.1" hidden="false" customHeight="true" outlineLevel="0" collapsed="false"/>
    <row r="6872" customFormat="false" ht="14.1" hidden="false" customHeight="true" outlineLevel="0" collapsed="false"/>
    <row r="6873" customFormat="false" ht="14.1" hidden="false" customHeight="true" outlineLevel="0" collapsed="false"/>
    <row r="6874" customFormat="false" ht="14.1" hidden="false" customHeight="true" outlineLevel="0" collapsed="false"/>
    <row r="6875" customFormat="false" ht="14.1" hidden="false" customHeight="true" outlineLevel="0" collapsed="false"/>
    <row r="6876" customFormat="false" ht="14.1" hidden="false" customHeight="true" outlineLevel="0" collapsed="false"/>
    <row r="6877" customFormat="false" ht="14.1" hidden="false" customHeight="true" outlineLevel="0" collapsed="false"/>
    <row r="6878" customFormat="false" ht="14.1" hidden="false" customHeight="true" outlineLevel="0" collapsed="false"/>
    <row r="6879" customFormat="false" ht="14.1" hidden="false" customHeight="true" outlineLevel="0" collapsed="false"/>
    <row r="6880" customFormat="false" ht="14.1" hidden="false" customHeight="true" outlineLevel="0" collapsed="false"/>
    <row r="6881" customFormat="false" ht="14.1" hidden="false" customHeight="true" outlineLevel="0" collapsed="false"/>
    <row r="6882" customFormat="false" ht="14.1" hidden="false" customHeight="true" outlineLevel="0" collapsed="false"/>
    <row r="6883" customFormat="false" ht="14.1" hidden="false" customHeight="true" outlineLevel="0" collapsed="false"/>
    <row r="6884" customFormat="false" ht="14.1" hidden="false" customHeight="true" outlineLevel="0" collapsed="false"/>
    <row r="6885" customFormat="false" ht="14.1" hidden="false" customHeight="true" outlineLevel="0" collapsed="false"/>
    <row r="6886" customFormat="false" ht="14.1" hidden="false" customHeight="true" outlineLevel="0" collapsed="false"/>
    <row r="6887" customFormat="false" ht="14.1" hidden="false" customHeight="true" outlineLevel="0" collapsed="false"/>
    <row r="6888" customFormat="false" ht="14.1" hidden="false" customHeight="true" outlineLevel="0" collapsed="false"/>
    <row r="6889" customFormat="false" ht="14.1" hidden="false" customHeight="true" outlineLevel="0" collapsed="false"/>
    <row r="6890" customFormat="false" ht="14.1" hidden="false" customHeight="true" outlineLevel="0" collapsed="false"/>
    <row r="6891" customFormat="false" ht="14.1" hidden="false" customHeight="true" outlineLevel="0" collapsed="false"/>
    <row r="6892" customFormat="false" ht="14.1" hidden="false" customHeight="true" outlineLevel="0" collapsed="false"/>
    <row r="6893" customFormat="false" ht="14.1" hidden="false" customHeight="true" outlineLevel="0" collapsed="false"/>
    <row r="6894" customFormat="false" ht="14.1" hidden="false" customHeight="true" outlineLevel="0" collapsed="false"/>
    <row r="6895" customFormat="false" ht="14.1" hidden="false" customHeight="true" outlineLevel="0" collapsed="false"/>
    <row r="6896" customFormat="false" ht="14.1" hidden="false" customHeight="true" outlineLevel="0" collapsed="false"/>
    <row r="6897" customFormat="false" ht="14.1" hidden="false" customHeight="true" outlineLevel="0" collapsed="false"/>
    <row r="6898" customFormat="false" ht="14.1" hidden="false" customHeight="true" outlineLevel="0" collapsed="false"/>
    <row r="6899" customFormat="false" ht="14.1" hidden="false" customHeight="true" outlineLevel="0" collapsed="false"/>
    <row r="6900" customFormat="false" ht="14.1" hidden="false" customHeight="true" outlineLevel="0" collapsed="false"/>
    <row r="6901" customFormat="false" ht="14.1" hidden="false" customHeight="true" outlineLevel="0" collapsed="false"/>
    <row r="6902" customFormat="false" ht="14.1" hidden="false" customHeight="true" outlineLevel="0" collapsed="false"/>
    <row r="6903" customFormat="false" ht="14.1" hidden="false" customHeight="true" outlineLevel="0" collapsed="false"/>
    <row r="6904" customFormat="false" ht="14.1" hidden="false" customHeight="true" outlineLevel="0" collapsed="false"/>
    <row r="6905" customFormat="false" ht="14.1" hidden="false" customHeight="true" outlineLevel="0" collapsed="false"/>
    <row r="6906" customFormat="false" ht="14.1" hidden="false" customHeight="true" outlineLevel="0" collapsed="false"/>
    <row r="6907" customFormat="false" ht="14.1" hidden="false" customHeight="true" outlineLevel="0" collapsed="false"/>
    <row r="6908" customFormat="false" ht="14.1" hidden="false" customHeight="true" outlineLevel="0" collapsed="false"/>
    <row r="6909" customFormat="false" ht="14.1" hidden="false" customHeight="true" outlineLevel="0" collapsed="false"/>
    <row r="6910" customFormat="false" ht="14.1" hidden="false" customHeight="true" outlineLevel="0" collapsed="false"/>
    <row r="6911" customFormat="false" ht="14.1" hidden="false" customHeight="true" outlineLevel="0" collapsed="false"/>
    <row r="6912" customFormat="false" ht="14.1" hidden="false" customHeight="true" outlineLevel="0" collapsed="false"/>
    <row r="6913" customFormat="false" ht="14.1" hidden="false" customHeight="true" outlineLevel="0" collapsed="false"/>
    <row r="6914" customFormat="false" ht="14.1" hidden="false" customHeight="true" outlineLevel="0" collapsed="false"/>
    <row r="6915" customFormat="false" ht="14.1" hidden="false" customHeight="true" outlineLevel="0" collapsed="false"/>
    <row r="6916" customFormat="false" ht="14.1" hidden="false" customHeight="true" outlineLevel="0" collapsed="false"/>
    <row r="6917" customFormat="false" ht="14.1" hidden="false" customHeight="true" outlineLevel="0" collapsed="false"/>
    <row r="6918" customFormat="false" ht="14.1" hidden="false" customHeight="true" outlineLevel="0" collapsed="false"/>
    <row r="6919" customFormat="false" ht="14.1" hidden="false" customHeight="true" outlineLevel="0" collapsed="false"/>
    <row r="6920" customFormat="false" ht="14.1" hidden="false" customHeight="true" outlineLevel="0" collapsed="false"/>
    <row r="6921" customFormat="false" ht="14.1" hidden="false" customHeight="true" outlineLevel="0" collapsed="false"/>
    <row r="6922" customFormat="false" ht="14.1" hidden="false" customHeight="true" outlineLevel="0" collapsed="false"/>
    <row r="6923" customFormat="false" ht="14.1" hidden="false" customHeight="true" outlineLevel="0" collapsed="false"/>
    <row r="6924" customFormat="false" ht="14.1" hidden="false" customHeight="true" outlineLevel="0" collapsed="false"/>
    <row r="6925" customFormat="false" ht="14.1" hidden="false" customHeight="true" outlineLevel="0" collapsed="false"/>
    <row r="6926" customFormat="false" ht="14.1" hidden="false" customHeight="true" outlineLevel="0" collapsed="false"/>
    <row r="6927" customFormat="false" ht="14.1" hidden="false" customHeight="true" outlineLevel="0" collapsed="false"/>
    <row r="6928" customFormat="false" ht="14.1" hidden="false" customHeight="true" outlineLevel="0" collapsed="false"/>
    <row r="6929" customFormat="false" ht="14.1" hidden="false" customHeight="true" outlineLevel="0" collapsed="false"/>
    <row r="6930" customFormat="false" ht="14.1" hidden="false" customHeight="true" outlineLevel="0" collapsed="false"/>
    <row r="6931" customFormat="false" ht="14.1" hidden="false" customHeight="true" outlineLevel="0" collapsed="false"/>
    <row r="6932" customFormat="false" ht="14.1" hidden="false" customHeight="true" outlineLevel="0" collapsed="false"/>
    <row r="6933" customFormat="false" ht="14.1" hidden="false" customHeight="true" outlineLevel="0" collapsed="false"/>
    <row r="6934" customFormat="false" ht="14.1" hidden="false" customHeight="true" outlineLevel="0" collapsed="false"/>
    <row r="6935" customFormat="false" ht="14.1" hidden="false" customHeight="true" outlineLevel="0" collapsed="false"/>
    <row r="6936" customFormat="false" ht="14.1" hidden="false" customHeight="true" outlineLevel="0" collapsed="false"/>
    <row r="6937" customFormat="false" ht="14.1" hidden="false" customHeight="true" outlineLevel="0" collapsed="false"/>
    <row r="6938" customFormat="false" ht="14.1" hidden="false" customHeight="true" outlineLevel="0" collapsed="false"/>
    <row r="6939" customFormat="false" ht="14.1" hidden="false" customHeight="true" outlineLevel="0" collapsed="false"/>
    <row r="6940" customFormat="false" ht="14.1" hidden="false" customHeight="true" outlineLevel="0" collapsed="false"/>
    <row r="6941" customFormat="false" ht="14.1" hidden="false" customHeight="true" outlineLevel="0" collapsed="false"/>
    <row r="6942" customFormat="false" ht="14.1" hidden="false" customHeight="true" outlineLevel="0" collapsed="false"/>
    <row r="6943" customFormat="false" ht="14.1" hidden="false" customHeight="true" outlineLevel="0" collapsed="false"/>
    <row r="6944" customFormat="false" ht="14.1" hidden="false" customHeight="true" outlineLevel="0" collapsed="false"/>
    <row r="6945" customFormat="false" ht="14.1" hidden="false" customHeight="true" outlineLevel="0" collapsed="false"/>
    <row r="6946" customFormat="false" ht="14.1" hidden="false" customHeight="true" outlineLevel="0" collapsed="false"/>
    <row r="6947" customFormat="false" ht="14.1" hidden="false" customHeight="true" outlineLevel="0" collapsed="false"/>
    <row r="6948" customFormat="false" ht="14.1" hidden="false" customHeight="true" outlineLevel="0" collapsed="false"/>
    <row r="6949" customFormat="false" ht="14.1" hidden="false" customHeight="true" outlineLevel="0" collapsed="false"/>
    <row r="6950" customFormat="false" ht="14.1" hidden="false" customHeight="true" outlineLevel="0" collapsed="false"/>
    <row r="6951" customFormat="false" ht="14.1" hidden="false" customHeight="true" outlineLevel="0" collapsed="false"/>
    <row r="6952" customFormat="false" ht="14.1" hidden="false" customHeight="true" outlineLevel="0" collapsed="false"/>
    <row r="6953" customFormat="false" ht="14.1" hidden="false" customHeight="true" outlineLevel="0" collapsed="false"/>
    <row r="6954" customFormat="false" ht="14.1" hidden="false" customHeight="true" outlineLevel="0" collapsed="false"/>
    <row r="6955" customFormat="false" ht="14.1" hidden="false" customHeight="true" outlineLevel="0" collapsed="false"/>
    <row r="6956" customFormat="false" ht="14.1" hidden="false" customHeight="true" outlineLevel="0" collapsed="false"/>
    <row r="6957" customFormat="false" ht="14.1" hidden="false" customHeight="true" outlineLevel="0" collapsed="false"/>
    <row r="6958" customFormat="false" ht="14.1" hidden="false" customHeight="true" outlineLevel="0" collapsed="false"/>
    <row r="6959" customFormat="false" ht="14.1" hidden="false" customHeight="true" outlineLevel="0" collapsed="false"/>
    <row r="6960" customFormat="false" ht="14.1" hidden="false" customHeight="true" outlineLevel="0" collapsed="false"/>
    <row r="6961" customFormat="false" ht="14.1" hidden="false" customHeight="true" outlineLevel="0" collapsed="false"/>
    <row r="6962" customFormat="false" ht="14.1" hidden="false" customHeight="true" outlineLevel="0" collapsed="false"/>
    <row r="6963" customFormat="false" ht="14.1" hidden="false" customHeight="true" outlineLevel="0" collapsed="false"/>
    <row r="6964" customFormat="false" ht="14.1" hidden="false" customHeight="true" outlineLevel="0" collapsed="false"/>
    <row r="6965" customFormat="false" ht="14.1" hidden="false" customHeight="true" outlineLevel="0" collapsed="false"/>
    <row r="6966" customFormat="false" ht="14.1" hidden="false" customHeight="true" outlineLevel="0" collapsed="false"/>
    <row r="6967" customFormat="false" ht="14.1" hidden="false" customHeight="true" outlineLevel="0" collapsed="false"/>
    <row r="6968" customFormat="false" ht="14.1" hidden="false" customHeight="true" outlineLevel="0" collapsed="false"/>
    <row r="6969" customFormat="false" ht="14.1" hidden="false" customHeight="true" outlineLevel="0" collapsed="false"/>
    <row r="6970" customFormat="false" ht="14.1" hidden="false" customHeight="true" outlineLevel="0" collapsed="false"/>
    <row r="6971" customFormat="false" ht="14.1" hidden="false" customHeight="true" outlineLevel="0" collapsed="false"/>
    <row r="6972" customFormat="false" ht="14.1" hidden="false" customHeight="true" outlineLevel="0" collapsed="false"/>
    <row r="6973" customFormat="false" ht="14.1" hidden="false" customHeight="true" outlineLevel="0" collapsed="false"/>
    <row r="6974" customFormat="false" ht="14.1" hidden="false" customHeight="true" outlineLevel="0" collapsed="false"/>
    <row r="6975" customFormat="false" ht="14.1" hidden="false" customHeight="true" outlineLevel="0" collapsed="false"/>
    <row r="6976" customFormat="false" ht="14.1" hidden="false" customHeight="true" outlineLevel="0" collapsed="false"/>
    <row r="6977" customFormat="false" ht="14.1" hidden="false" customHeight="true" outlineLevel="0" collapsed="false"/>
    <row r="6978" customFormat="false" ht="14.1" hidden="false" customHeight="true" outlineLevel="0" collapsed="false"/>
    <row r="6979" customFormat="false" ht="14.1" hidden="false" customHeight="true" outlineLevel="0" collapsed="false"/>
    <row r="6980" customFormat="false" ht="14.1" hidden="false" customHeight="true" outlineLevel="0" collapsed="false"/>
    <row r="6981" customFormat="false" ht="14.1" hidden="false" customHeight="true" outlineLevel="0" collapsed="false"/>
    <row r="6982" customFormat="false" ht="14.1" hidden="false" customHeight="true" outlineLevel="0" collapsed="false"/>
    <row r="6983" customFormat="false" ht="14.1" hidden="false" customHeight="true" outlineLevel="0" collapsed="false"/>
    <row r="6984" customFormat="false" ht="14.1" hidden="false" customHeight="true" outlineLevel="0" collapsed="false"/>
    <row r="6985" customFormat="false" ht="14.1" hidden="false" customHeight="true" outlineLevel="0" collapsed="false"/>
    <row r="6986" customFormat="false" ht="14.1" hidden="false" customHeight="true" outlineLevel="0" collapsed="false"/>
    <row r="6987" customFormat="false" ht="14.1" hidden="false" customHeight="true" outlineLevel="0" collapsed="false"/>
    <row r="6988" customFormat="false" ht="14.1" hidden="false" customHeight="true" outlineLevel="0" collapsed="false"/>
    <row r="6989" customFormat="false" ht="14.1" hidden="false" customHeight="true" outlineLevel="0" collapsed="false"/>
    <row r="6990" customFormat="false" ht="14.1" hidden="false" customHeight="true" outlineLevel="0" collapsed="false"/>
    <row r="6991" customFormat="false" ht="14.1" hidden="false" customHeight="true" outlineLevel="0" collapsed="false"/>
    <row r="6992" customFormat="false" ht="14.1" hidden="false" customHeight="true" outlineLevel="0" collapsed="false"/>
    <row r="6993" customFormat="false" ht="14.1" hidden="false" customHeight="true" outlineLevel="0" collapsed="false"/>
    <row r="6994" customFormat="false" ht="14.1" hidden="false" customHeight="true" outlineLevel="0" collapsed="false"/>
    <row r="6995" customFormat="false" ht="14.1" hidden="false" customHeight="true" outlineLevel="0" collapsed="false"/>
    <row r="6996" customFormat="false" ht="14.1" hidden="false" customHeight="true" outlineLevel="0" collapsed="false"/>
    <row r="6997" customFormat="false" ht="14.1" hidden="false" customHeight="true" outlineLevel="0" collapsed="false"/>
    <row r="6998" customFormat="false" ht="14.1" hidden="false" customHeight="true" outlineLevel="0" collapsed="false"/>
    <row r="6999" customFormat="false" ht="14.1" hidden="false" customHeight="true" outlineLevel="0" collapsed="false"/>
    <row r="7000" customFormat="false" ht="14.1" hidden="false" customHeight="true" outlineLevel="0" collapsed="false"/>
    <row r="7001" customFormat="false" ht="14.1" hidden="false" customHeight="true" outlineLevel="0" collapsed="false"/>
    <row r="7002" customFormat="false" ht="14.1" hidden="false" customHeight="true" outlineLevel="0" collapsed="false"/>
    <row r="7003" customFormat="false" ht="14.1" hidden="false" customHeight="true" outlineLevel="0" collapsed="false"/>
    <row r="7004" customFormat="false" ht="14.1" hidden="false" customHeight="true" outlineLevel="0" collapsed="false"/>
    <row r="7005" customFormat="false" ht="14.1" hidden="false" customHeight="true" outlineLevel="0" collapsed="false"/>
    <row r="7006" customFormat="false" ht="14.1" hidden="false" customHeight="true" outlineLevel="0" collapsed="false"/>
    <row r="7007" customFormat="false" ht="14.1" hidden="false" customHeight="true" outlineLevel="0" collapsed="false"/>
    <row r="7008" customFormat="false" ht="14.1" hidden="false" customHeight="true" outlineLevel="0" collapsed="false"/>
    <row r="7009" customFormat="false" ht="14.1" hidden="false" customHeight="true" outlineLevel="0" collapsed="false"/>
    <row r="7010" customFormat="false" ht="14.1" hidden="false" customHeight="true" outlineLevel="0" collapsed="false"/>
    <row r="7011" customFormat="false" ht="14.1" hidden="false" customHeight="true" outlineLevel="0" collapsed="false"/>
    <row r="7012" customFormat="false" ht="14.1" hidden="false" customHeight="true" outlineLevel="0" collapsed="false"/>
    <row r="7013" customFormat="false" ht="14.1" hidden="false" customHeight="true" outlineLevel="0" collapsed="false"/>
    <row r="7014" customFormat="false" ht="14.1" hidden="false" customHeight="true" outlineLevel="0" collapsed="false"/>
    <row r="7015" customFormat="false" ht="14.1" hidden="false" customHeight="true" outlineLevel="0" collapsed="false"/>
    <row r="7016" customFormat="false" ht="14.1" hidden="false" customHeight="true" outlineLevel="0" collapsed="false"/>
    <row r="7017" customFormat="false" ht="14.1" hidden="false" customHeight="true" outlineLevel="0" collapsed="false"/>
    <row r="7018" customFormat="false" ht="14.1" hidden="false" customHeight="true" outlineLevel="0" collapsed="false"/>
    <row r="7019" customFormat="false" ht="14.1" hidden="false" customHeight="true" outlineLevel="0" collapsed="false"/>
    <row r="7020" customFormat="false" ht="14.1" hidden="false" customHeight="true" outlineLevel="0" collapsed="false"/>
    <row r="7021" customFormat="false" ht="14.1" hidden="false" customHeight="true" outlineLevel="0" collapsed="false"/>
    <row r="7022" customFormat="false" ht="14.1" hidden="false" customHeight="true" outlineLevel="0" collapsed="false"/>
    <row r="7023" customFormat="false" ht="14.1" hidden="false" customHeight="true" outlineLevel="0" collapsed="false"/>
    <row r="7024" customFormat="false" ht="14.1" hidden="false" customHeight="true" outlineLevel="0" collapsed="false"/>
    <row r="7025" customFormat="false" ht="14.1" hidden="false" customHeight="true" outlineLevel="0" collapsed="false"/>
    <row r="7026" customFormat="false" ht="14.1" hidden="false" customHeight="true" outlineLevel="0" collapsed="false"/>
    <row r="7027" customFormat="false" ht="14.1" hidden="false" customHeight="true" outlineLevel="0" collapsed="false"/>
    <row r="7028" customFormat="false" ht="14.1" hidden="false" customHeight="true" outlineLevel="0" collapsed="false"/>
    <row r="7029" customFormat="false" ht="14.1" hidden="false" customHeight="true" outlineLevel="0" collapsed="false"/>
    <row r="7030" customFormat="false" ht="14.1" hidden="false" customHeight="true" outlineLevel="0" collapsed="false"/>
    <row r="7031" customFormat="false" ht="14.1" hidden="false" customHeight="true" outlineLevel="0" collapsed="false"/>
    <row r="7032" customFormat="false" ht="14.1" hidden="false" customHeight="true" outlineLevel="0" collapsed="false"/>
    <row r="7033" customFormat="false" ht="14.1" hidden="false" customHeight="true" outlineLevel="0" collapsed="false"/>
    <row r="7034" customFormat="false" ht="14.1" hidden="false" customHeight="true" outlineLevel="0" collapsed="false"/>
    <row r="7035" customFormat="false" ht="14.1" hidden="false" customHeight="true" outlineLevel="0" collapsed="false"/>
    <row r="7036" customFormat="false" ht="14.1" hidden="false" customHeight="true" outlineLevel="0" collapsed="false"/>
    <row r="7037" customFormat="false" ht="14.1" hidden="false" customHeight="true" outlineLevel="0" collapsed="false"/>
    <row r="7038" customFormat="false" ht="14.1" hidden="false" customHeight="true" outlineLevel="0" collapsed="false"/>
    <row r="7039" customFormat="false" ht="14.1" hidden="false" customHeight="true" outlineLevel="0" collapsed="false"/>
    <row r="7040" customFormat="false" ht="14.1" hidden="false" customHeight="true" outlineLevel="0" collapsed="false"/>
    <row r="7041" customFormat="false" ht="14.1" hidden="false" customHeight="true" outlineLevel="0" collapsed="false"/>
    <row r="7042" customFormat="false" ht="14.1" hidden="false" customHeight="true" outlineLevel="0" collapsed="false"/>
    <row r="7043" customFormat="false" ht="14.1" hidden="false" customHeight="true" outlineLevel="0" collapsed="false"/>
    <row r="7044" customFormat="false" ht="14.1" hidden="false" customHeight="true" outlineLevel="0" collapsed="false"/>
    <row r="7045" customFormat="false" ht="14.1" hidden="false" customHeight="true" outlineLevel="0" collapsed="false"/>
    <row r="7046" customFormat="false" ht="14.1" hidden="false" customHeight="true" outlineLevel="0" collapsed="false"/>
    <row r="7047" customFormat="false" ht="14.1" hidden="false" customHeight="true" outlineLevel="0" collapsed="false"/>
    <row r="7048" customFormat="false" ht="14.1" hidden="false" customHeight="true" outlineLevel="0" collapsed="false"/>
    <row r="7049" customFormat="false" ht="14.1" hidden="false" customHeight="true" outlineLevel="0" collapsed="false"/>
    <row r="7050" customFormat="false" ht="14.1" hidden="false" customHeight="true" outlineLevel="0" collapsed="false"/>
    <row r="7051" customFormat="false" ht="14.1" hidden="false" customHeight="true" outlineLevel="0" collapsed="false"/>
    <row r="7052" customFormat="false" ht="14.1" hidden="false" customHeight="true" outlineLevel="0" collapsed="false"/>
    <row r="7053" customFormat="false" ht="14.1" hidden="false" customHeight="true" outlineLevel="0" collapsed="false"/>
    <row r="7054" customFormat="false" ht="14.1" hidden="false" customHeight="true" outlineLevel="0" collapsed="false"/>
    <row r="7055" customFormat="false" ht="14.1" hidden="false" customHeight="true" outlineLevel="0" collapsed="false"/>
    <row r="7056" customFormat="false" ht="14.1" hidden="false" customHeight="true" outlineLevel="0" collapsed="false"/>
    <row r="7057" customFormat="false" ht="14.1" hidden="false" customHeight="true" outlineLevel="0" collapsed="false"/>
    <row r="7058" customFormat="false" ht="14.1" hidden="false" customHeight="true" outlineLevel="0" collapsed="false"/>
    <row r="7059" customFormat="false" ht="14.1" hidden="false" customHeight="true" outlineLevel="0" collapsed="false"/>
    <row r="7060" customFormat="false" ht="14.1" hidden="false" customHeight="true" outlineLevel="0" collapsed="false"/>
    <row r="7061" customFormat="false" ht="14.1" hidden="false" customHeight="true" outlineLevel="0" collapsed="false"/>
    <row r="7062" customFormat="false" ht="14.1" hidden="false" customHeight="true" outlineLevel="0" collapsed="false"/>
    <row r="7063" customFormat="false" ht="14.1" hidden="false" customHeight="true" outlineLevel="0" collapsed="false"/>
    <row r="7064" customFormat="false" ht="14.1" hidden="false" customHeight="true" outlineLevel="0" collapsed="false"/>
    <row r="7065" customFormat="false" ht="14.1" hidden="false" customHeight="true" outlineLevel="0" collapsed="false"/>
    <row r="7066" customFormat="false" ht="14.1" hidden="false" customHeight="true" outlineLevel="0" collapsed="false"/>
    <row r="7067" customFormat="false" ht="14.1" hidden="false" customHeight="true" outlineLevel="0" collapsed="false"/>
    <row r="7068" customFormat="false" ht="14.1" hidden="false" customHeight="true" outlineLevel="0" collapsed="false"/>
    <row r="7069" customFormat="false" ht="14.1" hidden="false" customHeight="true" outlineLevel="0" collapsed="false"/>
    <row r="7070" customFormat="false" ht="14.1" hidden="false" customHeight="true" outlineLevel="0" collapsed="false"/>
    <row r="7071" customFormat="false" ht="14.1" hidden="false" customHeight="true" outlineLevel="0" collapsed="false"/>
    <row r="7072" customFormat="false" ht="14.1" hidden="false" customHeight="true" outlineLevel="0" collapsed="false"/>
    <row r="7073" customFormat="false" ht="14.1" hidden="false" customHeight="true" outlineLevel="0" collapsed="false"/>
    <row r="7074" customFormat="false" ht="14.1" hidden="false" customHeight="true" outlineLevel="0" collapsed="false"/>
    <row r="7075" customFormat="false" ht="14.1" hidden="false" customHeight="true" outlineLevel="0" collapsed="false"/>
    <row r="7076" customFormat="false" ht="14.1" hidden="false" customHeight="true" outlineLevel="0" collapsed="false"/>
    <row r="7077" customFormat="false" ht="14.1" hidden="false" customHeight="true" outlineLevel="0" collapsed="false"/>
    <row r="7078" customFormat="false" ht="14.1" hidden="false" customHeight="true" outlineLevel="0" collapsed="false"/>
    <row r="7079" customFormat="false" ht="14.1" hidden="false" customHeight="true" outlineLevel="0" collapsed="false"/>
    <row r="7080" customFormat="false" ht="14.1" hidden="false" customHeight="true" outlineLevel="0" collapsed="false"/>
    <row r="7081" customFormat="false" ht="14.1" hidden="false" customHeight="true" outlineLevel="0" collapsed="false"/>
    <row r="7082" customFormat="false" ht="14.1" hidden="false" customHeight="true" outlineLevel="0" collapsed="false"/>
    <row r="7083" customFormat="false" ht="14.1" hidden="false" customHeight="true" outlineLevel="0" collapsed="false"/>
    <row r="7084" customFormat="false" ht="14.1" hidden="false" customHeight="true" outlineLevel="0" collapsed="false"/>
    <row r="7085" customFormat="false" ht="14.1" hidden="false" customHeight="true" outlineLevel="0" collapsed="false"/>
    <row r="7086" customFormat="false" ht="14.1" hidden="false" customHeight="true" outlineLevel="0" collapsed="false"/>
    <row r="7087" customFormat="false" ht="14.1" hidden="false" customHeight="true" outlineLevel="0" collapsed="false"/>
    <row r="7088" customFormat="false" ht="14.1" hidden="false" customHeight="true" outlineLevel="0" collapsed="false"/>
    <row r="7089" customFormat="false" ht="14.1" hidden="false" customHeight="true" outlineLevel="0" collapsed="false"/>
    <row r="7090" customFormat="false" ht="14.1" hidden="false" customHeight="true" outlineLevel="0" collapsed="false"/>
    <row r="7091" customFormat="false" ht="14.1" hidden="false" customHeight="true" outlineLevel="0" collapsed="false"/>
    <row r="7092" customFormat="false" ht="14.1" hidden="false" customHeight="true" outlineLevel="0" collapsed="false"/>
    <row r="7093" customFormat="false" ht="14.1" hidden="false" customHeight="true" outlineLevel="0" collapsed="false"/>
    <row r="7094" customFormat="false" ht="14.1" hidden="false" customHeight="true" outlineLevel="0" collapsed="false"/>
    <row r="7095" customFormat="false" ht="14.1" hidden="false" customHeight="true" outlineLevel="0" collapsed="false"/>
    <row r="7096" customFormat="false" ht="14.1" hidden="false" customHeight="true" outlineLevel="0" collapsed="false"/>
    <row r="7097" customFormat="false" ht="14.1" hidden="false" customHeight="true" outlineLevel="0" collapsed="false"/>
    <row r="7098" customFormat="false" ht="14.1" hidden="false" customHeight="true" outlineLevel="0" collapsed="false"/>
    <row r="7099" customFormat="false" ht="14.1" hidden="false" customHeight="true" outlineLevel="0" collapsed="false"/>
    <row r="7100" customFormat="false" ht="14.1" hidden="false" customHeight="true" outlineLevel="0" collapsed="false"/>
    <row r="7101" customFormat="false" ht="14.1" hidden="false" customHeight="true" outlineLevel="0" collapsed="false"/>
    <row r="7102" customFormat="false" ht="14.1" hidden="false" customHeight="true" outlineLevel="0" collapsed="false"/>
    <row r="7103" customFormat="false" ht="14.1" hidden="false" customHeight="true" outlineLevel="0" collapsed="false"/>
    <row r="7104" customFormat="false" ht="14.1" hidden="false" customHeight="true" outlineLevel="0" collapsed="false"/>
    <row r="7105" customFormat="false" ht="14.1" hidden="false" customHeight="true" outlineLevel="0" collapsed="false"/>
    <row r="7106" customFormat="false" ht="14.1" hidden="false" customHeight="true" outlineLevel="0" collapsed="false"/>
    <row r="7107" customFormat="false" ht="14.1" hidden="false" customHeight="true" outlineLevel="0" collapsed="false"/>
    <row r="7108" customFormat="false" ht="14.1" hidden="false" customHeight="true" outlineLevel="0" collapsed="false"/>
    <row r="7109" customFormat="false" ht="14.1" hidden="false" customHeight="true" outlineLevel="0" collapsed="false"/>
    <row r="7110" customFormat="false" ht="14.1" hidden="false" customHeight="true" outlineLevel="0" collapsed="false"/>
    <row r="7111" customFormat="false" ht="14.1" hidden="false" customHeight="true" outlineLevel="0" collapsed="false"/>
    <row r="7112" customFormat="false" ht="14.1" hidden="false" customHeight="true" outlineLevel="0" collapsed="false"/>
    <row r="7113" customFormat="false" ht="14.1" hidden="false" customHeight="true" outlineLevel="0" collapsed="false"/>
    <row r="7114" customFormat="false" ht="14.1" hidden="false" customHeight="true" outlineLevel="0" collapsed="false"/>
    <row r="7115" customFormat="false" ht="14.1" hidden="false" customHeight="true" outlineLevel="0" collapsed="false"/>
    <row r="7116" customFormat="false" ht="14.1" hidden="false" customHeight="true" outlineLevel="0" collapsed="false"/>
    <row r="7117" customFormat="false" ht="14.1" hidden="false" customHeight="true" outlineLevel="0" collapsed="false"/>
    <row r="7118" customFormat="false" ht="14.1" hidden="false" customHeight="true" outlineLevel="0" collapsed="false"/>
    <row r="7119" customFormat="false" ht="14.1" hidden="false" customHeight="true" outlineLevel="0" collapsed="false"/>
    <row r="7120" customFormat="false" ht="14.1" hidden="false" customHeight="true" outlineLevel="0" collapsed="false"/>
    <row r="7121" customFormat="false" ht="14.1" hidden="false" customHeight="true" outlineLevel="0" collapsed="false"/>
    <row r="7122" customFormat="false" ht="14.1" hidden="false" customHeight="true" outlineLevel="0" collapsed="false"/>
    <row r="7123" customFormat="false" ht="14.1" hidden="false" customHeight="true" outlineLevel="0" collapsed="false"/>
    <row r="7124" customFormat="false" ht="14.1" hidden="false" customHeight="true" outlineLevel="0" collapsed="false"/>
    <row r="7125" customFormat="false" ht="14.1" hidden="false" customHeight="true" outlineLevel="0" collapsed="false"/>
    <row r="7126" customFormat="false" ht="14.1" hidden="false" customHeight="true" outlineLevel="0" collapsed="false"/>
    <row r="7127" customFormat="false" ht="14.1" hidden="false" customHeight="true" outlineLevel="0" collapsed="false"/>
    <row r="7128" customFormat="false" ht="14.1" hidden="false" customHeight="true" outlineLevel="0" collapsed="false"/>
    <row r="7129" customFormat="false" ht="14.1" hidden="false" customHeight="true" outlineLevel="0" collapsed="false"/>
    <row r="7130" customFormat="false" ht="14.1" hidden="false" customHeight="true" outlineLevel="0" collapsed="false"/>
    <row r="7131" customFormat="false" ht="14.1" hidden="false" customHeight="true" outlineLevel="0" collapsed="false"/>
    <row r="7132" customFormat="false" ht="14.1" hidden="false" customHeight="true" outlineLevel="0" collapsed="false"/>
    <row r="7133" customFormat="false" ht="14.1" hidden="false" customHeight="true" outlineLevel="0" collapsed="false"/>
    <row r="7134" customFormat="false" ht="14.1" hidden="false" customHeight="true" outlineLevel="0" collapsed="false"/>
    <row r="7135" customFormat="false" ht="14.1" hidden="false" customHeight="true" outlineLevel="0" collapsed="false"/>
    <row r="7136" customFormat="false" ht="14.1" hidden="false" customHeight="true" outlineLevel="0" collapsed="false"/>
    <row r="7137" customFormat="false" ht="14.1" hidden="false" customHeight="true" outlineLevel="0" collapsed="false"/>
    <row r="7138" customFormat="false" ht="14.1" hidden="false" customHeight="true" outlineLevel="0" collapsed="false"/>
    <row r="7139" customFormat="false" ht="14.1" hidden="false" customHeight="true" outlineLevel="0" collapsed="false"/>
    <row r="7140" customFormat="false" ht="14.1" hidden="false" customHeight="true" outlineLevel="0" collapsed="false"/>
    <row r="7141" customFormat="false" ht="14.1" hidden="false" customHeight="true" outlineLevel="0" collapsed="false"/>
    <row r="7142" customFormat="false" ht="14.1" hidden="false" customHeight="true" outlineLevel="0" collapsed="false"/>
    <row r="7143" customFormat="false" ht="14.1" hidden="false" customHeight="true" outlineLevel="0" collapsed="false"/>
    <row r="7144" customFormat="false" ht="14.1" hidden="false" customHeight="true" outlineLevel="0" collapsed="false"/>
    <row r="7145" customFormat="false" ht="14.1" hidden="false" customHeight="true" outlineLevel="0" collapsed="false"/>
    <row r="7146" customFormat="false" ht="14.1" hidden="false" customHeight="true" outlineLevel="0" collapsed="false"/>
    <row r="7147" customFormat="false" ht="14.1" hidden="false" customHeight="true" outlineLevel="0" collapsed="false"/>
    <row r="7148" customFormat="false" ht="14.1" hidden="false" customHeight="true" outlineLevel="0" collapsed="false"/>
    <row r="7149" customFormat="false" ht="14.1" hidden="false" customHeight="true" outlineLevel="0" collapsed="false"/>
    <row r="7150" customFormat="false" ht="14.1" hidden="false" customHeight="true" outlineLevel="0" collapsed="false"/>
    <row r="7151" customFormat="false" ht="14.1" hidden="false" customHeight="true" outlineLevel="0" collapsed="false"/>
    <row r="7152" customFormat="false" ht="14.1" hidden="false" customHeight="true" outlineLevel="0" collapsed="false"/>
    <row r="7153" customFormat="false" ht="14.1" hidden="false" customHeight="true" outlineLevel="0" collapsed="false"/>
    <row r="7154" customFormat="false" ht="14.1" hidden="false" customHeight="true" outlineLevel="0" collapsed="false"/>
    <row r="7155" customFormat="false" ht="14.1" hidden="false" customHeight="true" outlineLevel="0" collapsed="false"/>
    <row r="7156" customFormat="false" ht="14.1" hidden="false" customHeight="true" outlineLevel="0" collapsed="false"/>
    <row r="7157" customFormat="false" ht="14.1" hidden="false" customHeight="true" outlineLevel="0" collapsed="false"/>
    <row r="7158" customFormat="false" ht="14.1" hidden="false" customHeight="true" outlineLevel="0" collapsed="false"/>
    <row r="7159" customFormat="false" ht="14.1" hidden="false" customHeight="true" outlineLevel="0" collapsed="false"/>
    <row r="7160" customFormat="false" ht="14.1" hidden="false" customHeight="true" outlineLevel="0" collapsed="false"/>
    <row r="7161" customFormat="false" ht="14.1" hidden="false" customHeight="true" outlineLevel="0" collapsed="false"/>
    <row r="7162" customFormat="false" ht="14.1" hidden="false" customHeight="true" outlineLevel="0" collapsed="false"/>
    <row r="7163" customFormat="false" ht="14.1" hidden="false" customHeight="true" outlineLevel="0" collapsed="false"/>
    <row r="7164" customFormat="false" ht="14.1" hidden="false" customHeight="true" outlineLevel="0" collapsed="false"/>
    <row r="7165" customFormat="false" ht="14.1" hidden="false" customHeight="true" outlineLevel="0" collapsed="false"/>
    <row r="7166" customFormat="false" ht="14.1" hidden="false" customHeight="true" outlineLevel="0" collapsed="false"/>
    <row r="7167" customFormat="false" ht="14.1" hidden="false" customHeight="true" outlineLevel="0" collapsed="false"/>
    <row r="7168" customFormat="false" ht="14.1" hidden="false" customHeight="true" outlineLevel="0" collapsed="false"/>
    <row r="7169" customFormat="false" ht="14.1" hidden="false" customHeight="true" outlineLevel="0" collapsed="false"/>
    <row r="7170" customFormat="false" ht="14.1" hidden="false" customHeight="true" outlineLevel="0" collapsed="false"/>
    <row r="7171" customFormat="false" ht="14.1" hidden="false" customHeight="true" outlineLevel="0" collapsed="false"/>
    <row r="7172" customFormat="false" ht="14.1" hidden="false" customHeight="true" outlineLevel="0" collapsed="false"/>
    <row r="7173" customFormat="false" ht="14.1" hidden="false" customHeight="true" outlineLevel="0" collapsed="false"/>
    <row r="7174" customFormat="false" ht="14.1" hidden="false" customHeight="true" outlineLevel="0" collapsed="false"/>
    <row r="7175" customFormat="false" ht="14.1" hidden="false" customHeight="true" outlineLevel="0" collapsed="false"/>
    <row r="7176" customFormat="false" ht="14.1" hidden="false" customHeight="true" outlineLevel="0" collapsed="false"/>
    <row r="7177" customFormat="false" ht="14.1" hidden="false" customHeight="true" outlineLevel="0" collapsed="false"/>
    <row r="7178" customFormat="false" ht="14.1" hidden="false" customHeight="true" outlineLevel="0" collapsed="false"/>
    <row r="7179" customFormat="false" ht="14.1" hidden="false" customHeight="true" outlineLevel="0" collapsed="false"/>
    <row r="7180" customFormat="false" ht="14.1" hidden="false" customHeight="true" outlineLevel="0" collapsed="false"/>
    <row r="7181" customFormat="false" ht="14.1" hidden="false" customHeight="true" outlineLevel="0" collapsed="false"/>
    <row r="7182" customFormat="false" ht="14.1" hidden="false" customHeight="true" outlineLevel="0" collapsed="false"/>
    <row r="7183" customFormat="false" ht="14.1" hidden="false" customHeight="true" outlineLevel="0" collapsed="false"/>
    <row r="7184" customFormat="false" ht="14.1" hidden="false" customHeight="true" outlineLevel="0" collapsed="false"/>
    <row r="7185" customFormat="false" ht="14.1" hidden="false" customHeight="true" outlineLevel="0" collapsed="false"/>
    <row r="7186" customFormat="false" ht="14.1" hidden="false" customHeight="true" outlineLevel="0" collapsed="false"/>
    <row r="7187" customFormat="false" ht="14.1" hidden="false" customHeight="true" outlineLevel="0" collapsed="false"/>
    <row r="7188" customFormat="false" ht="14.1" hidden="false" customHeight="true" outlineLevel="0" collapsed="false"/>
    <row r="7189" customFormat="false" ht="14.1" hidden="false" customHeight="true" outlineLevel="0" collapsed="false"/>
    <row r="7190" customFormat="false" ht="14.1" hidden="false" customHeight="true" outlineLevel="0" collapsed="false"/>
    <row r="7191" customFormat="false" ht="14.1" hidden="false" customHeight="true" outlineLevel="0" collapsed="false"/>
    <row r="7192" customFormat="false" ht="14.1" hidden="false" customHeight="true" outlineLevel="0" collapsed="false"/>
    <row r="7193" customFormat="false" ht="14.1" hidden="false" customHeight="true" outlineLevel="0" collapsed="false"/>
    <row r="7194" customFormat="false" ht="14.1" hidden="false" customHeight="true" outlineLevel="0" collapsed="false"/>
    <row r="7195" customFormat="false" ht="14.1" hidden="false" customHeight="true" outlineLevel="0" collapsed="false"/>
    <row r="7196" customFormat="false" ht="14.1" hidden="false" customHeight="true" outlineLevel="0" collapsed="false"/>
    <row r="7197" customFormat="false" ht="14.1" hidden="false" customHeight="true" outlineLevel="0" collapsed="false"/>
    <row r="7198" customFormat="false" ht="14.1" hidden="false" customHeight="true" outlineLevel="0" collapsed="false"/>
    <row r="7199" customFormat="false" ht="14.1" hidden="false" customHeight="true" outlineLevel="0" collapsed="false"/>
    <row r="7200" customFormat="false" ht="14.1" hidden="false" customHeight="true" outlineLevel="0" collapsed="false"/>
    <row r="7201" customFormat="false" ht="14.1" hidden="false" customHeight="true" outlineLevel="0" collapsed="false"/>
    <row r="7202" customFormat="false" ht="14.1" hidden="false" customHeight="true" outlineLevel="0" collapsed="false"/>
    <row r="7203" customFormat="false" ht="14.1" hidden="false" customHeight="true" outlineLevel="0" collapsed="false"/>
    <row r="7204" customFormat="false" ht="14.1" hidden="false" customHeight="true" outlineLevel="0" collapsed="false"/>
    <row r="7205" customFormat="false" ht="14.1" hidden="false" customHeight="true" outlineLevel="0" collapsed="false"/>
    <row r="7206" customFormat="false" ht="14.1" hidden="false" customHeight="true" outlineLevel="0" collapsed="false"/>
    <row r="7207" customFormat="false" ht="14.1" hidden="false" customHeight="true" outlineLevel="0" collapsed="false"/>
    <row r="7208" customFormat="false" ht="14.1" hidden="false" customHeight="true" outlineLevel="0" collapsed="false"/>
    <row r="7209" customFormat="false" ht="14.1" hidden="false" customHeight="true" outlineLevel="0" collapsed="false"/>
    <row r="7210" customFormat="false" ht="14.1" hidden="false" customHeight="true" outlineLevel="0" collapsed="false"/>
    <row r="7211" customFormat="false" ht="14.1" hidden="false" customHeight="true" outlineLevel="0" collapsed="false"/>
    <row r="7212" customFormat="false" ht="14.1" hidden="false" customHeight="true" outlineLevel="0" collapsed="false"/>
    <row r="7213" customFormat="false" ht="14.1" hidden="false" customHeight="true" outlineLevel="0" collapsed="false"/>
    <row r="7214" customFormat="false" ht="14.1" hidden="false" customHeight="true" outlineLevel="0" collapsed="false"/>
    <row r="7215" customFormat="false" ht="14.1" hidden="false" customHeight="true" outlineLevel="0" collapsed="false"/>
    <row r="7216" customFormat="false" ht="14.1" hidden="false" customHeight="true" outlineLevel="0" collapsed="false"/>
    <row r="7217" customFormat="false" ht="14.1" hidden="false" customHeight="true" outlineLevel="0" collapsed="false"/>
    <row r="7218" customFormat="false" ht="14.1" hidden="false" customHeight="true" outlineLevel="0" collapsed="false"/>
    <row r="7219" customFormat="false" ht="14.1" hidden="false" customHeight="true" outlineLevel="0" collapsed="false"/>
    <row r="7220" customFormat="false" ht="14.1" hidden="false" customHeight="true" outlineLevel="0" collapsed="false"/>
    <row r="7221" customFormat="false" ht="14.1" hidden="false" customHeight="true" outlineLevel="0" collapsed="false"/>
    <row r="7222" customFormat="false" ht="14.1" hidden="false" customHeight="true" outlineLevel="0" collapsed="false"/>
    <row r="7223" customFormat="false" ht="14.1" hidden="false" customHeight="true" outlineLevel="0" collapsed="false"/>
    <row r="7224" customFormat="false" ht="14.1" hidden="false" customHeight="true" outlineLevel="0" collapsed="false"/>
    <row r="7225" customFormat="false" ht="14.1" hidden="false" customHeight="true" outlineLevel="0" collapsed="false"/>
    <row r="7226" customFormat="false" ht="14.1" hidden="false" customHeight="true" outlineLevel="0" collapsed="false"/>
    <row r="7227" customFormat="false" ht="14.1" hidden="false" customHeight="true" outlineLevel="0" collapsed="false"/>
    <row r="7228" customFormat="false" ht="14.1" hidden="false" customHeight="true" outlineLevel="0" collapsed="false"/>
    <row r="7229" customFormat="false" ht="14.1" hidden="false" customHeight="true" outlineLevel="0" collapsed="false"/>
    <row r="7230" customFormat="false" ht="14.1" hidden="false" customHeight="true" outlineLevel="0" collapsed="false"/>
    <row r="7231" customFormat="false" ht="14.1" hidden="false" customHeight="true" outlineLevel="0" collapsed="false"/>
    <row r="7232" customFormat="false" ht="14.1" hidden="false" customHeight="true" outlineLevel="0" collapsed="false"/>
    <row r="7233" customFormat="false" ht="14.1" hidden="false" customHeight="true" outlineLevel="0" collapsed="false"/>
    <row r="7234" customFormat="false" ht="14.1" hidden="false" customHeight="true" outlineLevel="0" collapsed="false"/>
    <row r="7235" customFormat="false" ht="14.1" hidden="false" customHeight="true" outlineLevel="0" collapsed="false"/>
    <row r="7236" customFormat="false" ht="14.1" hidden="false" customHeight="true" outlineLevel="0" collapsed="false"/>
    <row r="7237" customFormat="false" ht="14.1" hidden="false" customHeight="true" outlineLevel="0" collapsed="false"/>
    <row r="7238" customFormat="false" ht="14.1" hidden="false" customHeight="true" outlineLevel="0" collapsed="false"/>
    <row r="7239" customFormat="false" ht="14.1" hidden="false" customHeight="true" outlineLevel="0" collapsed="false"/>
    <row r="7240" customFormat="false" ht="14.1" hidden="false" customHeight="true" outlineLevel="0" collapsed="false"/>
    <row r="7241" customFormat="false" ht="14.1" hidden="false" customHeight="true" outlineLevel="0" collapsed="false"/>
    <row r="7242" customFormat="false" ht="14.1" hidden="false" customHeight="true" outlineLevel="0" collapsed="false"/>
    <row r="7243" customFormat="false" ht="14.1" hidden="false" customHeight="true" outlineLevel="0" collapsed="false"/>
    <row r="7244" customFormat="false" ht="14.1" hidden="false" customHeight="true" outlineLevel="0" collapsed="false"/>
    <row r="7245" customFormat="false" ht="14.1" hidden="false" customHeight="true" outlineLevel="0" collapsed="false"/>
    <row r="7246" customFormat="false" ht="14.1" hidden="false" customHeight="true" outlineLevel="0" collapsed="false"/>
    <row r="7247" customFormat="false" ht="14.1" hidden="false" customHeight="true" outlineLevel="0" collapsed="false"/>
    <row r="7248" customFormat="false" ht="14.1" hidden="false" customHeight="true" outlineLevel="0" collapsed="false"/>
    <row r="7249" customFormat="false" ht="14.1" hidden="false" customHeight="true" outlineLevel="0" collapsed="false"/>
    <row r="7250" customFormat="false" ht="14.1" hidden="false" customHeight="true" outlineLevel="0" collapsed="false"/>
    <row r="7251" customFormat="false" ht="14.1" hidden="false" customHeight="true" outlineLevel="0" collapsed="false"/>
    <row r="7252" customFormat="false" ht="14.1" hidden="false" customHeight="true" outlineLevel="0" collapsed="false"/>
    <row r="7253" customFormat="false" ht="14.1" hidden="false" customHeight="true" outlineLevel="0" collapsed="false"/>
    <row r="7254" customFormat="false" ht="14.1" hidden="false" customHeight="true" outlineLevel="0" collapsed="false"/>
    <row r="7255" customFormat="false" ht="14.1" hidden="false" customHeight="true" outlineLevel="0" collapsed="false"/>
    <row r="7256" customFormat="false" ht="14.1" hidden="false" customHeight="true" outlineLevel="0" collapsed="false"/>
    <row r="7257" customFormat="false" ht="14.1" hidden="false" customHeight="true" outlineLevel="0" collapsed="false"/>
    <row r="7258" customFormat="false" ht="14.1" hidden="false" customHeight="true" outlineLevel="0" collapsed="false"/>
    <row r="7259" customFormat="false" ht="14.1" hidden="false" customHeight="true" outlineLevel="0" collapsed="false"/>
    <row r="7260" customFormat="false" ht="14.1" hidden="false" customHeight="true" outlineLevel="0" collapsed="false"/>
    <row r="7261" customFormat="false" ht="14.1" hidden="false" customHeight="true" outlineLevel="0" collapsed="false"/>
    <row r="7262" customFormat="false" ht="14.1" hidden="false" customHeight="true" outlineLevel="0" collapsed="false"/>
    <row r="7263" customFormat="false" ht="14.1" hidden="false" customHeight="true" outlineLevel="0" collapsed="false"/>
    <row r="7264" customFormat="false" ht="14.1" hidden="false" customHeight="true" outlineLevel="0" collapsed="false"/>
    <row r="7265" customFormat="false" ht="14.1" hidden="false" customHeight="true" outlineLevel="0" collapsed="false"/>
    <row r="7266" customFormat="false" ht="14.1" hidden="false" customHeight="true" outlineLevel="0" collapsed="false"/>
    <row r="7267" customFormat="false" ht="14.1" hidden="false" customHeight="true" outlineLevel="0" collapsed="false"/>
    <row r="7268" customFormat="false" ht="14.1" hidden="false" customHeight="true" outlineLevel="0" collapsed="false"/>
    <row r="7269" customFormat="false" ht="14.1" hidden="false" customHeight="true" outlineLevel="0" collapsed="false"/>
    <row r="7270" customFormat="false" ht="14.1" hidden="false" customHeight="true" outlineLevel="0" collapsed="false"/>
    <row r="7271" customFormat="false" ht="14.1" hidden="false" customHeight="true" outlineLevel="0" collapsed="false"/>
    <row r="7272" customFormat="false" ht="14.1" hidden="false" customHeight="true" outlineLevel="0" collapsed="false"/>
    <row r="7273" customFormat="false" ht="14.1" hidden="false" customHeight="true" outlineLevel="0" collapsed="false"/>
    <row r="7274" customFormat="false" ht="14.1" hidden="false" customHeight="true" outlineLevel="0" collapsed="false"/>
    <row r="7275" customFormat="false" ht="14.1" hidden="false" customHeight="true" outlineLevel="0" collapsed="false"/>
    <row r="7276" customFormat="false" ht="14.1" hidden="false" customHeight="true" outlineLevel="0" collapsed="false"/>
    <row r="7277" customFormat="false" ht="14.1" hidden="false" customHeight="true" outlineLevel="0" collapsed="false"/>
    <row r="7278" customFormat="false" ht="14.1" hidden="false" customHeight="true" outlineLevel="0" collapsed="false"/>
    <row r="7279" customFormat="false" ht="14.1" hidden="false" customHeight="true" outlineLevel="0" collapsed="false"/>
    <row r="7280" customFormat="false" ht="14.1" hidden="false" customHeight="true" outlineLevel="0" collapsed="false"/>
    <row r="7281" customFormat="false" ht="14.1" hidden="false" customHeight="true" outlineLevel="0" collapsed="false"/>
    <row r="7282" customFormat="false" ht="14.1" hidden="false" customHeight="true" outlineLevel="0" collapsed="false"/>
    <row r="7283" customFormat="false" ht="14.1" hidden="false" customHeight="true" outlineLevel="0" collapsed="false"/>
    <row r="7284" customFormat="false" ht="14.1" hidden="false" customHeight="true" outlineLevel="0" collapsed="false"/>
    <row r="7285" customFormat="false" ht="14.1" hidden="false" customHeight="true" outlineLevel="0" collapsed="false"/>
    <row r="7286" customFormat="false" ht="14.1" hidden="false" customHeight="true" outlineLevel="0" collapsed="false"/>
    <row r="7287" customFormat="false" ht="14.1" hidden="false" customHeight="true" outlineLevel="0" collapsed="false"/>
    <row r="7288" customFormat="false" ht="14.1" hidden="false" customHeight="true" outlineLevel="0" collapsed="false"/>
    <row r="7289" customFormat="false" ht="14.1" hidden="false" customHeight="true" outlineLevel="0" collapsed="false"/>
    <row r="7290" customFormat="false" ht="14.1" hidden="false" customHeight="true" outlineLevel="0" collapsed="false"/>
    <row r="7291" customFormat="false" ht="14.1" hidden="false" customHeight="true" outlineLevel="0" collapsed="false"/>
    <row r="7292" customFormat="false" ht="14.1" hidden="false" customHeight="true" outlineLevel="0" collapsed="false"/>
    <row r="7293" customFormat="false" ht="14.1" hidden="false" customHeight="true" outlineLevel="0" collapsed="false"/>
    <row r="7294" customFormat="false" ht="14.1" hidden="false" customHeight="true" outlineLevel="0" collapsed="false"/>
    <row r="7295" customFormat="false" ht="14.1" hidden="false" customHeight="true" outlineLevel="0" collapsed="false"/>
    <row r="7296" customFormat="false" ht="14.1" hidden="false" customHeight="true" outlineLevel="0" collapsed="false"/>
    <row r="7297" customFormat="false" ht="14.1" hidden="false" customHeight="true" outlineLevel="0" collapsed="false"/>
    <row r="7298" customFormat="false" ht="14.1" hidden="false" customHeight="true" outlineLevel="0" collapsed="false"/>
    <row r="7299" customFormat="false" ht="14.1" hidden="false" customHeight="true" outlineLevel="0" collapsed="false"/>
    <row r="7300" customFormat="false" ht="14.1" hidden="false" customHeight="true" outlineLevel="0" collapsed="false"/>
    <row r="7301" customFormat="false" ht="14.1" hidden="false" customHeight="true" outlineLevel="0" collapsed="false"/>
    <row r="7302" customFormat="false" ht="14.1" hidden="false" customHeight="true" outlineLevel="0" collapsed="false"/>
    <row r="7303" customFormat="false" ht="14.1" hidden="false" customHeight="true" outlineLevel="0" collapsed="false"/>
    <row r="7304" customFormat="false" ht="14.1" hidden="false" customHeight="true" outlineLevel="0" collapsed="false"/>
    <row r="7305" customFormat="false" ht="14.1" hidden="false" customHeight="true" outlineLevel="0" collapsed="false"/>
    <row r="7306" customFormat="false" ht="14.1" hidden="false" customHeight="true" outlineLevel="0" collapsed="false"/>
    <row r="7307" customFormat="false" ht="14.1" hidden="false" customHeight="true" outlineLevel="0" collapsed="false"/>
    <row r="7308" customFormat="false" ht="14.1" hidden="false" customHeight="true" outlineLevel="0" collapsed="false"/>
    <row r="7309" customFormat="false" ht="14.1" hidden="false" customHeight="true" outlineLevel="0" collapsed="false"/>
    <row r="7310" customFormat="false" ht="14.1" hidden="false" customHeight="true" outlineLevel="0" collapsed="false"/>
    <row r="7311" customFormat="false" ht="14.1" hidden="false" customHeight="true" outlineLevel="0" collapsed="false"/>
    <row r="7312" customFormat="false" ht="14.1" hidden="false" customHeight="true" outlineLevel="0" collapsed="false"/>
    <row r="7313" customFormat="false" ht="14.1" hidden="false" customHeight="true" outlineLevel="0" collapsed="false"/>
    <row r="7314" customFormat="false" ht="14.1" hidden="false" customHeight="true" outlineLevel="0" collapsed="false"/>
    <row r="7315" customFormat="false" ht="14.1" hidden="false" customHeight="true" outlineLevel="0" collapsed="false"/>
    <row r="7316" customFormat="false" ht="14.1" hidden="false" customHeight="true" outlineLevel="0" collapsed="false"/>
    <row r="7317" customFormat="false" ht="14.1" hidden="false" customHeight="true" outlineLevel="0" collapsed="false"/>
    <row r="7318" customFormat="false" ht="14.1" hidden="false" customHeight="true" outlineLevel="0" collapsed="false"/>
    <row r="7319" customFormat="false" ht="14.1" hidden="false" customHeight="true" outlineLevel="0" collapsed="false"/>
    <row r="7320" customFormat="false" ht="14.1" hidden="false" customHeight="true" outlineLevel="0" collapsed="false"/>
    <row r="7321" customFormat="false" ht="14.1" hidden="false" customHeight="true" outlineLevel="0" collapsed="false"/>
    <row r="7322" customFormat="false" ht="14.1" hidden="false" customHeight="true" outlineLevel="0" collapsed="false"/>
    <row r="7323" customFormat="false" ht="14.1" hidden="false" customHeight="true" outlineLevel="0" collapsed="false"/>
    <row r="7324" customFormat="false" ht="14.1" hidden="false" customHeight="true" outlineLevel="0" collapsed="false"/>
    <row r="7325" customFormat="false" ht="14.1" hidden="false" customHeight="true" outlineLevel="0" collapsed="false"/>
    <row r="7326" customFormat="false" ht="14.1" hidden="false" customHeight="true" outlineLevel="0" collapsed="false"/>
    <row r="7327" customFormat="false" ht="14.1" hidden="false" customHeight="true" outlineLevel="0" collapsed="false"/>
    <row r="7328" customFormat="false" ht="14.1" hidden="false" customHeight="true" outlineLevel="0" collapsed="false"/>
    <row r="7329" customFormat="false" ht="14.1" hidden="false" customHeight="true" outlineLevel="0" collapsed="false"/>
    <row r="7330" customFormat="false" ht="14.1" hidden="false" customHeight="true" outlineLevel="0" collapsed="false"/>
    <row r="7331" customFormat="false" ht="14.1" hidden="false" customHeight="true" outlineLevel="0" collapsed="false"/>
    <row r="7332" customFormat="false" ht="14.1" hidden="false" customHeight="true" outlineLevel="0" collapsed="false"/>
    <row r="7333" customFormat="false" ht="14.1" hidden="false" customHeight="true" outlineLevel="0" collapsed="false"/>
    <row r="7334" customFormat="false" ht="14.1" hidden="false" customHeight="true" outlineLevel="0" collapsed="false"/>
    <row r="7335" customFormat="false" ht="14.1" hidden="false" customHeight="true" outlineLevel="0" collapsed="false"/>
    <row r="7336" customFormat="false" ht="14.1" hidden="false" customHeight="true" outlineLevel="0" collapsed="false"/>
    <row r="7337" customFormat="false" ht="14.1" hidden="false" customHeight="true" outlineLevel="0" collapsed="false"/>
    <row r="7338" customFormat="false" ht="14.1" hidden="false" customHeight="true" outlineLevel="0" collapsed="false"/>
    <row r="7339" customFormat="false" ht="14.1" hidden="false" customHeight="true" outlineLevel="0" collapsed="false"/>
    <row r="7340" customFormat="false" ht="14.1" hidden="false" customHeight="true" outlineLevel="0" collapsed="false"/>
    <row r="7341" customFormat="false" ht="14.1" hidden="false" customHeight="true" outlineLevel="0" collapsed="false"/>
    <row r="7342" customFormat="false" ht="14.1" hidden="false" customHeight="true" outlineLevel="0" collapsed="false"/>
    <row r="7343" customFormat="false" ht="14.1" hidden="false" customHeight="true" outlineLevel="0" collapsed="false"/>
    <row r="7344" customFormat="false" ht="14.1" hidden="false" customHeight="true" outlineLevel="0" collapsed="false"/>
    <row r="7345" customFormat="false" ht="14.1" hidden="false" customHeight="true" outlineLevel="0" collapsed="false"/>
    <row r="7346" customFormat="false" ht="14.1" hidden="false" customHeight="true" outlineLevel="0" collapsed="false"/>
    <row r="7347" customFormat="false" ht="14.1" hidden="false" customHeight="true" outlineLevel="0" collapsed="false"/>
    <row r="7348" customFormat="false" ht="14.1" hidden="false" customHeight="true" outlineLevel="0" collapsed="false"/>
    <row r="7349" customFormat="false" ht="14.1" hidden="false" customHeight="true" outlineLevel="0" collapsed="false"/>
    <row r="7350" customFormat="false" ht="14.1" hidden="false" customHeight="true" outlineLevel="0" collapsed="false"/>
    <row r="7351" customFormat="false" ht="14.1" hidden="false" customHeight="true" outlineLevel="0" collapsed="false"/>
    <row r="7352" customFormat="false" ht="14.1" hidden="false" customHeight="true" outlineLevel="0" collapsed="false"/>
    <row r="7353" customFormat="false" ht="14.1" hidden="false" customHeight="true" outlineLevel="0" collapsed="false"/>
    <row r="7354" customFormat="false" ht="14.1" hidden="false" customHeight="true" outlineLevel="0" collapsed="false"/>
    <row r="7355" customFormat="false" ht="14.1" hidden="false" customHeight="true" outlineLevel="0" collapsed="false"/>
    <row r="7356" customFormat="false" ht="14.1" hidden="false" customHeight="true" outlineLevel="0" collapsed="false"/>
    <row r="7357" customFormat="false" ht="14.1" hidden="false" customHeight="true" outlineLevel="0" collapsed="false"/>
    <row r="7358" customFormat="false" ht="14.1" hidden="false" customHeight="true" outlineLevel="0" collapsed="false"/>
    <row r="7359" customFormat="false" ht="14.1" hidden="false" customHeight="true" outlineLevel="0" collapsed="false"/>
    <row r="7360" customFormat="false" ht="14.1" hidden="false" customHeight="true" outlineLevel="0" collapsed="false"/>
    <row r="7361" customFormat="false" ht="14.1" hidden="false" customHeight="true" outlineLevel="0" collapsed="false"/>
    <row r="7362" customFormat="false" ht="14.1" hidden="false" customHeight="true" outlineLevel="0" collapsed="false"/>
    <row r="7363" customFormat="false" ht="14.1" hidden="false" customHeight="true" outlineLevel="0" collapsed="false"/>
    <row r="7364" customFormat="false" ht="14.1" hidden="false" customHeight="true" outlineLevel="0" collapsed="false"/>
    <row r="7365" customFormat="false" ht="14.1" hidden="false" customHeight="true" outlineLevel="0" collapsed="false"/>
    <row r="7366" customFormat="false" ht="14.1" hidden="false" customHeight="true" outlineLevel="0" collapsed="false"/>
    <row r="7367" customFormat="false" ht="14.1" hidden="false" customHeight="true" outlineLevel="0" collapsed="false"/>
    <row r="7368" customFormat="false" ht="14.1" hidden="false" customHeight="true" outlineLevel="0" collapsed="false"/>
    <row r="7369" customFormat="false" ht="14.1" hidden="false" customHeight="true" outlineLevel="0" collapsed="false"/>
    <row r="7370" customFormat="false" ht="14.1" hidden="false" customHeight="true" outlineLevel="0" collapsed="false"/>
    <row r="7371" customFormat="false" ht="14.1" hidden="false" customHeight="true" outlineLevel="0" collapsed="false"/>
    <row r="7372" customFormat="false" ht="14.1" hidden="false" customHeight="true" outlineLevel="0" collapsed="false"/>
    <row r="7373" customFormat="false" ht="14.1" hidden="false" customHeight="true" outlineLevel="0" collapsed="false"/>
    <row r="7374" customFormat="false" ht="14.1" hidden="false" customHeight="true" outlineLevel="0" collapsed="false"/>
    <row r="7375" customFormat="false" ht="14.1" hidden="false" customHeight="true" outlineLevel="0" collapsed="false"/>
    <row r="7376" customFormat="false" ht="14.1" hidden="false" customHeight="true" outlineLevel="0" collapsed="false"/>
    <row r="7377" customFormat="false" ht="14.1" hidden="false" customHeight="true" outlineLevel="0" collapsed="false"/>
    <row r="7378" customFormat="false" ht="14.1" hidden="false" customHeight="true" outlineLevel="0" collapsed="false"/>
    <row r="7379" customFormat="false" ht="14.1" hidden="false" customHeight="true" outlineLevel="0" collapsed="false"/>
    <row r="7380" customFormat="false" ht="14.1" hidden="false" customHeight="true" outlineLevel="0" collapsed="false"/>
    <row r="7381" customFormat="false" ht="14.1" hidden="false" customHeight="true" outlineLevel="0" collapsed="false"/>
    <row r="7382" customFormat="false" ht="14.1" hidden="false" customHeight="true" outlineLevel="0" collapsed="false"/>
    <row r="7383" customFormat="false" ht="14.1" hidden="false" customHeight="true" outlineLevel="0" collapsed="false"/>
    <row r="7384" customFormat="false" ht="14.1" hidden="false" customHeight="true" outlineLevel="0" collapsed="false"/>
    <row r="7385" customFormat="false" ht="14.1" hidden="false" customHeight="true" outlineLevel="0" collapsed="false"/>
    <row r="7386" customFormat="false" ht="14.1" hidden="false" customHeight="true" outlineLevel="0" collapsed="false"/>
    <row r="7387" customFormat="false" ht="14.1" hidden="false" customHeight="true" outlineLevel="0" collapsed="false"/>
    <row r="7388" customFormat="false" ht="14.1" hidden="false" customHeight="true" outlineLevel="0" collapsed="false"/>
    <row r="7389" customFormat="false" ht="14.1" hidden="false" customHeight="true" outlineLevel="0" collapsed="false"/>
    <row r="7390" customFormat="false" ht="14.1" hidden="false" customHeight="true" outlineLevel="0" collapsed="false"/>
    <row r="7391" customFormat="false" ht="14.1" hidden="false" customHeight="true" outlineLevel="0" collapsed="false"/>
    <row r="7392" customFormat="false" ht="14.1" hidden="false" customHeight="true" outlineLevel="0" collapsed="false"/>
    <row r="7393" customFormat="false" ht="14.1" hidden="false" customHeight="true" outlineLevel="0" collapsed="false"/>
    <row r="7394" customFormat="false" ht="14.1" hidden="false" customHeight="true" outlineLevel="0" collapsed="false"/>
    <row r="7395" customFormat="false" ht="14.1" hidden="false" customHeight="true" outlineLevel="0" collapsed="false"/>
    <row r="7396" customFormat="false" ht="14.1" hidden="false" customHeight="true" outlineLevel="0" collapsed="false"/>
    <row r="7397" customFormat="false" ht="14.1" hidden="false" customHeight="true" outlineLevel="0" collapsed="false"/>
    <row r="7398" customFormat="false" ht="14.1" hidden="false" customHeight="true" outlineLevel="0" collapsed="false"/>
    <row r="7399" customFormat="false" ht="14.1" hidden="false" customHeight="true" outlineLevel="0" collapsed="false"/>
    <row r="7400" customFormat="false" ht="14.1" hidden="false" customHeight="true" outlineLevel="0" collapsed="false"/>
    <row r="7401" customFormat="false" ht="14.1" hidden="false" customHeight="true" outlineLevel="0" collapsed="false"/>
    <row r="7402" customFormat="false" ht="14.1" hidden="false" customHeight="true" outlineLevel="0" collapsed="false"/>
    <row r="7403" customFormat="false" ht="14.1" hidden="false" customHeight="true" outlineLevel="0" collapsed="false"/>
    <row r="7404" customFormat="false" ht="14.1" hidden="false" customHeight="true" outlineLevel="0" collapsed="false"/>
    <row r="7405" customFormat="false" ht="14.1" hidden="false" customHeight="true" outlineLevel="0" collapsed="false"/>
    <row r="7406" customFormat="false" ht="14.1" hidden="false" customHeight="true" outlineLevel="0" collapsed="false"/>
    <row r="7407" customFormat="false" ht="14.1" hidden="false" customHeight="true" outlineLevel="0" collapsed="false"/>
    <row r="7408" customFormat="false" ht="14.1" hidden="false" customHeight="true" outlineLevel="0" collapsed="false"/>
    <row r="7409" customFormat="false" ht="14.1" hidden="false" customHeight="true" outlineLevel="0" collapsed="false"/>
    <row r="7410" customFormat="false" ht="14.1" hidden="false" customHeight="true" outlineLevel="0" collapsed="false"/>
    <row r="7411" customFormat="false" ht="14.1" hidden="false" customHeight="true" outlineLevel="0" collapsed="false"/>
    <row r="7412" customFormat="false" ht="14.1" hidden="false" customHeight="true" outlineLevel="0" collapsed="false"/>
    <row r="7413" customFormat="false" ht="14.1" hidden="false" customHeight="true" outlineLevel="0" collapsed="false"/>
    <row r="7414" customFormat="false" ht="14.1" hidden="false" customHeight="true" outlineLevel="0" collapsed="false"/>
    <row r="7415" customFormat="false" ht="14.1" hidden="false" customHeight="true" outlineLevel="0" collapsed="false"/>
    <row r="7416" customFormat="false" ht="14.1" hidden="false" customHeight="true" outlineLevel="0" collapsed="false"/>
    <row r="7417" customFormat="false" ht="14.1" hidden="false" customHeight="true" outlineLevel="0" collapsed="false"/>
    <row r="7418" customFormat="false" ht="14.1" hidden="false" customHeight="true" outlineLevel="0" collapsed="false"/>
    <row r="7419" customFormat="false" ht="14.1" hidden="false" customHeight="true" outlineLevel="0" collapsed="false"/>
    <row r="7420" customFormat="false" ht="14.1" hidden="false" customHeight="true" outlineLevel="0" collapsed="false"/>
    <row r="7421" customFormat="false" ht="14.1" hidden="false" customHeight="true" outlineLevel="0" collapsed="false"/>
    <row r="7422" customFormat="false" ht="14.1" hidden="false" customHeight="true" outlineLevel="0" collapsed="false"/>
    <row r="7423" customFormat="false" ht="14.1" hidden="false" customHeight="true" outlineLevel="0" collapsed="false"/>
    <row r="7424" customFormat="false" ht="14.1" hidden="false" customHeight="true" outlineLevel="0" collapsed="false"/>
    <row r="7425" customFormat="false" ht="14.1" hidden="false" customHeight="true" outlineLevel="0" collapsed="false"/>
    <row r="7426" customFormat="false" ht="14.1" hidden="false" customHeight="true" outlineLevel="0" collapsed="false"/>
    <row r="7427" customFormat="false" ht="14.1" hidden="false" customHeight="true" outlineLevel="0" collapsed="false"/>
    <row r="7428" customFormat="false" ht="14.1" hidden="false" customHeight="true" outlineLevel="0" collapsed="false"/>
    <row r="7429" customFormat="false" ht="14.1" hidden="false" customHeight="true" outlineLevel="0" collapsed="false"/>
    <row r="7430" customFormat="false" ht="14.1" hidden="false" customHeight="true" outlineLevel="0" collapsed="false"/>
    <row r="7431" customFormat="false" ht="14.1" hidden="false" customHeight="true" outlineLevel="0" collapsed="false"/>
    <row r="7432" customFormat="false" ht="14.1" hidden="false" customHeight="true" outlineLevel="0" collapsed="false"/>
    <row r="7433" customFormat="false" ht="14.1" hidden="false" customHeight="true" outlineLevel="0" collapsed="false"/>
    <row r="7434" customFormat="false" ht="14.1" hidden="false" customHeight="true" outlineLevel="0" collapsed="false"/>
    <row r="7435" customFormat="false" ht="14.1" hidden="false" customHeight="true" outlineLevel="0" collapsed="false"/>
    <row r="7436" customFormat="false" ht="14.1" hidden="false" customHeight="true" outlineLevel="0" collapsed="false"/>
    <row r="7437" customFormat="false" ht="14.1" hidden="false" customHeight="true" outlineLevel="0" collapsed="false"/>
    <row r="7438" customFormat="false" ht="14.1" hidden="false" customHeight="true" outlineLevel="0" collapsed="false"/>
    <row r="7439" customFormat="false" ht="14.1" hidden="false" customHeight="true" outlineLevel="0" collapsed="false"/>
    <row r="7440" customFormat="false" ht="14.1" hidden="false" customHeight="true" outlineLevel="0" collapsed="false"/>
    <row r="7441" customFormat="false" ht="14.1" hidden="false" customHeight="true" outlineLevel="0" collapsed="false"/>
    <row r="7442" customFormat="false" ht="14.1" hidden="false" customHeight="true" outlineLevel="0" collapsed="false"/>
    <row r="7443" customFormat="false" ht="14.1" hidden="false" customHeight="true" outlineLevel="0" collapsed="false"/>
    <row r="7444" customFormat="false" ht="14.1" hidden="false" customHeight="true" outlineLevel="0" collapsed="false"/>
    <row r="7445" customFormat="false" ht="14.1" hidden="false" customHeight="true" outlineLevel="0" collapsed="false"/>
    <row r="7446" customFormat="false" ht="14.1" hidden="false" customHeight="true" outlineLevel="0" collapsed="false"/>
    <row r="7447" customFormat="false" ht="14.1" hidden="false" customHeight="true" outlineLevel="0" collapsed="false"/>
    <row r="7448" customFormat="false" ht="14.1" hidden="false" customHeight="true" outlineLevel="0" collapsed="false"/>
    <row r="7449" customFormat="false" ht="14.1" hidden="false" customHeight="true" outlineLevel="0" collapsed="false"/>
    <row r="7450" customFormat="false" ht="14.1" hidden="false" customHeight="true" outlineLevel="0" collapsed="false"/>
    <row r="7451" customFormat="false" ht="14.1" hidden="false" customHeight="true" outlineLevel="0" collapsed="false"/>
    <row r="7452" customFormat="false" ht="14.1" hidden="false" customHeight="true" outlineLevel="0" collapsed="false"/>
    <row r="7453" customFormat="false" ht="14.1" hidden="false" customHeight="true" outlineLevel="0" collapsed="false"/>
    <row r="7454" customFormat="false" ht="14.1" hidden="false" customHeight="true" outlineLevel="0" collapsed="false"/>
    <row r="7455" customFormat="false" ht="14.1" hidden="false" customHeight="true" outlineLevel="0" collapsed="false"/>
    <row r="7456" customFormat="false" ht="14.1" hidden="false" customHeight="true" outlineLevel="0" collapsed="false"/>
    <row r="7457" customFormat="false" ht="14.1" hidden="false" customHeight="true" outlineLevel="0" collapsed="false"/>
    <row r="7458" customFormat="false" ht="14.1" hidden="false" customHeight="true" outlineLevel="0" collapsed="false"/>
    <row r="7459" customFormat="false" ht="14.1" hidden="false" customHeight="true" outlineLevel="0" collapsed="false"/>
    <row r="7460" customFormat="false" ht="14.1" hidden="false" customHeight="true" outlineLevel="0" collapsed="false"/>
    <row r="7461" customFormat="false" ht="14.1" hidden="false" customHeight="true" outlineLevel="0" collapsed="false"/>
    <row r="7462" customFormat="false" ht="14.1" hidden="false" customHeight="true" outlineLevel="0" collapsed="false"/>
    <row r="7463" customFormat="false" ht="14.1" hidden="false" customHeight="true" outlineLevel="0" collapsed="false"/>
    <row r="7464" customFormat="false" ht="14.1" hidden="false" customHeight="true" outlineLevel="0" collapsed="false"/>
    <row r="7465" customFormat="false" ht="14.1" hidden="false" customHeight="true" outlineLevel="0" collapsed="false"/>
    <row r="7466" customFormat="false" ht="14.1" hidden="false" customHeight="true" outlineLevel="0" collapsed="false"/>
    <row r="7467" customFormat="false" ht="14.1" hidden="false" customHeight="true" outlineLevel="0" collapsed="false"/>
    <row r="7468" customFormat="false" ht="14.1" hidden="false" customHeight="true" outlineLevel="0" collapsed="false"/>
    <row r="7469" customFormat="false" ht="14.1" hidden="false" customHeight="true" outlineLevel="0" collapsed="false"/>
    <row r="7470" customFormat="false" ht="14.1" hidden="false" customHeight="true" outlineLevel="0" collapsed="false"/>
    <row r="7471" customFormat="false" ht="14.1" hidden="false" customHeight="true" outlineLevel="0" collapsed="false"/>
    <row r="7472" customFormat="false" ht="14.1" hidden="false" customHeight="true" outlineLevel="0" collapsed="false"/>
    <row r="7473" customFormat="false" ht="14.1" hidden="false" customHeight="true" outlineLevel="0" collapsed="false"/>
    <row r="7474" customFormat="false" ht="14.1" hidden="false" customHeight="true" outlineLevel="0" collapsed="false"/>
    <row r="7475" customFormat="false" ht="14.1" hidden="false" customHeight="true" outlineLevel="0" collapsed="false"/>
    <row r="7476" customFormat="false" ht="14.1" hidden="false" customHeight="true" outlineLevel="0" collapsed="false"/>
    <row r="7477" customFormat="false" ht="14.1" hidden="false" customHeight="true" outlineLevel="0" collapsed="false"/>
    <row r="7478" customFormat="false" ht="14.1" hidden="false" customHeight="true" outlineLevel="0" collapsed="false"/>
    <row r="7479" customFormat="false" ht="14.1" hidden="false" customHeight="true" outlineLevel="0" collapsed="false"/>
    <row r="7480" customFormat="false" ht="14.1" hidden="false" customHeight="true" outlineLevel="0" collapsed="false"/>
    <row r="7481" customFormat="false" ht="14.1" hidden="false" customHeight="true" outlineLevel="0" collapsed="false"/>
    <row r="7482" customFormat="false" ht="14.1" hidden="false" customHeight="true" outlineLevel="0" collapsed="false"/>
    <row r="7483" customFormat="false" ht="14.1" hidden="false" customHeight="true" outlineLevel="0" collapsed="false"/>
    <row r="7484" customFormat="false" ht="14.1" hidden="false" customHeight="true" outlineLevel="0" collapsed="false"/>
    <row r="7485" customFormat="false" ht="14.1" hidden="false" customHeight="true" outlineLevel="0" collapsed="false"/>
    <row r="7486" customFormat="false" ht="14.1" hidden="false" customHeight="true" outlineLevel="0" collapsed="false"/>
    <row r="7487" customFormat="false" ht="14.1" hidden="false" customHeight="true" outlineLevel="0" collapsed="false"/>
    <row r="7488" customFormat="false" ht="14.1" hidden="false" customHeight="true" outlineLevel="0" collapsed="false"/>
    <row r="7489" customFormat="false" ht="14.1" hidden="false" customHeight="true" outlineLevel="0" collapsed="false"/>
    <row r="7490" customFormat="false" ht="14.1" hidden="false" customHeight="true" outlineLevel="0" collapsed="false"/>
    <row r="7491" customFormat="false" ht="14.1" hidden="false" customHeight="true" outlineLevel="0" collapsed="false"/>
    <row r="7492" customFormat="false" ht="14.1" hidden="false" customHeight="true" outlineLevel="0" collapsed="false"/>
    <row r="7493" customFormat="false" ht="14.1" hidden="false" customHeight="true" outlineLevel="0" collapsed="false"/>
    <row r="7494" customFormat="false" ht="14.1" hidden="false" customHeight="true" outlineLevel="0" collapsed="false"/>
    <row r="7495" customFormat="false" ht="14.1" hidden="false" customHeight="true" outlineLevel="0" collapsed="false"/>
    <row r="7496" customFormat="false" ht="14.1" hidden="false" customHeight="true" outlineLevel="0" collapsed="false"/>
    <row r="7497" customFormat="false" ht="14.1" hidden="false" customHeight="true" outlineLevel="0" collapsed="false"/>
    <row r="7498" customFormat="false" ht="14.1" hidden="false" customHeight="true" outlineLevel="0" collapsed="false"/>
    <row r="7499" customFormat="false" ht="14.1" hidden="false" customHeight="true" outlineLevel="0" collapsed="false"/>
    <row r="7500" customFormat="false" ht="14.1" hidden="false" customHeight="true" outlineLevel="0" collapsed="false"/>
    <row r="7501" customFormat="false" ht="14.1" hidden="false" customHeight="true" outlineLevel="0" collapsed="false"/>
    <row r="7502" customFormat="false" ht="14.1" hidden="false" customHeight="true" outlineLevel="0" collapsed="false"/>
    <row r="7503" customFormat="false" ht="14.1" hidden="false" customHeight="true" outlineLevel="0" collapsed="false"/>
    <row r="7504" customFormat="false" ht="14.1" hidden="false" customHeight="true" outlineLevel="0" collapsed="false"/>
    <row r="7505" customFormat="false" ht="14.1" hidden="false" customHeight="true" outlineLevel="0" collapsed="false"/>
    <row r="7506" customFormat="false" ht="14.1" hidden="false" customHeight="true" outlineLevel="0" collapsed="false"/>
    <row r="7507" customFormat="false" ht="14.1" hidden="false" customHeight="true" outlineLevel="0" collapsed="false"/>
    <row r="7508" customFormat="false" ht="14.1" hidden="false" customHeight="true" outlineLevel="0" collapsed="false"/>
    <row r="7509" customFormat="false" ht="14.1" hidden="false" customHeight="true" outlineLevel="0" collapsed="false"/>
    <row r="7510" customFormat="false" ht="14.1" hidden="false" customHeight="true" outlineLevel="0" collapsed="false"/>
    <row r="7511" customFormat="false" ht="14.1" hidden="false" customHeight="true" outlineLevel="0" collapsed="false"/>
    <row r="7512" customFormat="false" ht="14.1" hidden="false" customHeight="true" outlineLevel="0" collapsed="false"/>
    <row r="7513" customFormat="false" ht="14.1" hidden="false" customHeight="true" outlineLevel="0" collapsed="false"/>
    <row r="7514" customFormat="false" ht="14.1" hidden="false" customHeight="true" outlineLevel="0" collapsed="false"/>
    <row r="7515" customFormat="false" ht="14.1" hidden="false" customHeight="true" outlineLevel="0" collapsed="false"/>
    <row r="7516" customFormat="false" ht="14.1" hidden="false" customHeight="true" outlineLevel="0" collapsed="false"/>
    <row r="7517" customFormat="false" ht="14.1" hidden="false" customHeight="true" outlineLevel="0" collapsed="false"/>
    <row r="7518" customFormat="false" ht="14.1" hidden="false" customHeight="true" outlineLevel="0" collapsed="false"/>
    <row r="7519" customFormat="false" ht="14.1" hidden="false" customHeight="true" outlineLevel="0" collapsed="false"/>
    <row r="7520" customFormat="false" ht="14.1" hidden="false" customHeight="true" outlineLevel="0" collapsed="false"/>
    <row r="7521" customFormat="false" ht="14.1" hidden="false" customHeight="true" outlineLevel="0" collapsed="false"/>
    <row r="7522" customFormat="false" ht="14.1" hidden="false" customHeight="true" outlineLevel="0" collapsed="false"/>
    <row r="7523" customFormat="false" ht="14.1" hidden="false" customHeight="true" outlineLevel="0" collapsed="false"/>
    <row r="7524" customFormat="false" ht="14.1" hidden="false" customHeight="true" outlineLevel="0" collapsed="false"/>
    <row r="7525" customFormat="false" ht="14.1" hidden="false" customHeight="true" outlineLevel="0" collapsed="false"/>
    <row r="7526" customFormat="false" ht="14.1" hidden="false" customHeight="true" outlineLevel="0" collapsed="false"/>
    <row r="7527" customFormat="false" ht="14.1" hidden="false" customHeight="true" outlineLevel="0" collapsed="false"/>
    <row r="7528" customFormat="false" ht="14.1" hidden="false" customHeight="true" outlineLevel="0" collapsed="false"/>
    <row r="7529" customFormat="false" ht="14.1" hidden="false" customHeight="true" outlineLevel="0" collapsed="false"/>
    <row r="7530" customFormat="false" ht="14.1" hidden="false" customHeight="true" outlineLevel="0" collapsed="false"/>
    <row r="7531" customFormat="false" ht="14.1" hidden="false" customHeight="true" outlineLevel="0" collapsed="false"/>
    <row r="7532" customFormat="false" ht="14.1" hidden="false" customHeight="true" outlineLevel="0" collapsed="false"/>
    <row r="7533" customFormat="false" ht="14.1" hidden="false" customHeight="true" outlineLevel="0" collapsed="false"/>
    <row r="7534" customFormat="false" ht="14.1" hidden="false" customHeight="true" outlineLevel="0" collapsed="false"/>
    <row r="7535" customFormat="false" ht="14.1" hidden="false" customHeight="true" outlineLevel="0" collapsed="false"/>
    <row r="7536" customFormat="false" ht="14.1" hidden="false" customHeight="true" outlineLevel="0" collapsed="false"/>
    <row r="7537" customFormat="false" ht="14.1" hidden="false" customHeight="true" outlineLevel="0" collapsed="false"/>
    <row r="7538" customFormat="false" ht="14.1" hidden="false" customHeight="true" outlineLevel="0" collapsed="false"/>
    <row r="7539" customFormat="false" ht="14.1" hidden="false" customHeight="true" outlineLevel="0" collapsed="false"/>
    <row r="7540" customFormat="false" ht="14.1" hidden="false" customHeight="true" outlineLevel="0" collapsed="false"/>
    <row r="7541" customFormat="false" ht="14.1" hidden="false" customHeight="true" outlineLevel="0" collapsed="false"/>
    <row r="7542" customFormat="false" ht="14.1" hidden="false" customHeight="true" outlineLevel="0" collapsed="false"/>
    <row r="7543" customFormat="false" ht="14.1" hidden="false" customHeight="true" outlineLevel="0" collapsed="false"/>
    <row r="7544" customFormat="false" ht="14.1" hidden="false" customHeight="true" outlineLevel="0" collapsed="false"/>
    <row r="7545" customFormat="false" ht="14.1" hidden="false" customHeight="true" outlineLevel="0" collapsed="false"/>
    <row r="7546" customFormat="false" ht="14.1" hidden="false" customHeight="true" outlineLevel="0" collapsed="false"/>
    <row r="7547" customFormat="false" ht="14.1" hidden="false" customHeight="true" outlineLevel="0" collapsed="false"/>
    <row r="7548" customFormat="false" ht="14.1" hidden="false" customHeight="true" outlineLevel="0" collapsed="false"/>
    <row r="7549" customFormat="false" ht="14.1" hidden="false" customHeight="true" outlineLevel="0" collapsed="false"/>
    <row r="7550" customFormat="false" ht="14.1" hidden="false" customHeight="true" outlineLevel="0" collapsed="false"/>
    <row r="7551" customFormat="false" ht="14.1" hidden="false" customHeight="true" outlineLevel="0" collapsed="false"/>
    <row r="7552" customFormat="false" ht="14.1" hidden="false" customHeight="true" outlineLevel="0" collapsed="false"/>
    <row r="7553" customFormat="false" ht="14.1" hidden="false" customHeight="true" outlineLevel="0" collapsed="false"/>
    <row r="7554" customFormat="false" ht="14.1" hidden="false" customHeight="true" outlineLevel="0" collapsed="false"/>
    <row r="7555" customFormat="false" ht="14.1" hidden="false" customHeight="true" outlineLevel="0" collapsed="false"/>
    <row r="7556" customFormat="false" ht="14.1" hidden="false" customHeight="true" outlineLevel="0" collapsed="false"/>
    <row r="7557" customFormat="false" ht="14.1" hidden="false" customHeight="true" outlineLevel="0" collapsed="false"/>
    <row r="7558" customFormat="false" ht="14.1" hidden="false" customHeight="true" outlineLevel="0" collapsed="false"/>
    <row r="7559" customFormat="false" ht="14.1" hidden="false" customHeight="true" outlineLevel="0" collapsed="false"/>
    <row r="7560" customFormat="false" ht="14.1" hidden="false" customHeight="true" outlineLevel="0" collapsed="false"/>
    <row r="7561" customFormat="false" ht="14.1" hidden="false" customHeight="true" outlineLevel="0" collapsed="false"/>
    <row r="7562" customFormat="false" ht="14.1" hidden="false" customHeight="true" outlineLevel="0" collapsed="false"/>
    <row r="7563" customFormat="false" ht="14.1" hidden="false" customHeight="true" outlineLevel="0" collapsed="false"/>
    <row r="7564" customFormat="false" ht="14.1" hidden="false" customHeight="true" outlineLevel="0" collapsed="false"/>
    <row r="7565" customFormat="false" ht="14.1" hidden="false" customHeight="true" outlineLevel="0" collapsed="false"/>
    <row r="7566" customFormat="false" ht="14.1" hidden="false" customHeight="true" outlineLevel="0" collapsed="false"/>
    <row r="7567" customFormat="false" ht="14.1" hidden="false" customHeight="true" outlineLevel="0" collapsed="false"/>
    <row r="7568" customFormat="false" ht="14.1" hidden="false" customHeight="true" outlineLevel="0" collapsed="false"/>
    <row r="7569" customFormat="false" ht="14.1" hidden="false" customHeight="true" outlineLevel="0" collapsed="false"/>
    <row r="7570" customFormat="false" ht="14.1" hidden="false" customHeight="true" outlineLevel="0" collapsed="false"/>
    <row r="7571" customFormat="false" ht="14.1" hidden="false" customHeight="true" outlineLevel="0" collapsed="false"/>
    <row r="7572" customFormat="false" ht="14.1" hidden="false" customHeight="true" outlineLevel="0" collapsed="false"/>
  </sheetData>
  <mergeCells count="5">
    <mergeCell ref="BF129:BG129"/>
    <mergeCell ref="BH129:BI129"/>
    <mergeCell ref="BJ129:BK129"/>
    <mergeCell ref="BA137:BB137"/>
    <mergeCell ref="BC137:BD137"/>
  </mergeCells>
  <printOptions headings="false" gridLines="false" gridLinesSet="true" horizontalCentered="fals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2000-05-01T15:51:21Z</dcterms:created>
  <dc:creator>mbenien</dc:creator>
  <dc:description/>
  <dc:language>en-US</dc:language>
  <cp:lastModifiedBy>kkeiser</cp:lastModifiedBy>
  <cp:lastPrinted>2001-09-05T15:18:29Z</cp:lastPrinted>
  <dcterms:modified xsi:type="dcterms:W3CDTF">2002-01-18T12:39:44Z</dcterms:modified>
  <cp:revision>0</cp:revision>
  <dc:subject/>
  <dc:title/>
</cp:coreProperties>
</file>