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 Cashflow" sheetId="1" state="visible" r:id="rId3"/>
    <sheet name="Cashflow" sheetId="2" state="visible" r:id="rId4"/>
  </sheets>
  <definedNames>
    <definedName function="false" hidden="false" localSheetId="1" name="_xlnm.Print_Area" vbProcedure="false">Cashflow!$A$1:$Y$53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<sst xmlns="http://schemas.openxmlformats.org/spreadsheetml/2006/main" count="50" uniqueCount="34">
  <si>
    <t xml:space="preserve">TW Red Rock Expansion</t>
  </si>
  <si>
    <t xml:space="preserve">Summary Cashflow Report</t>
  </si>
  <si>
    <t xml:space="preserve">Status Thru:  October 31, 2001</t>
  </si>
  <si>
    <t xml:space="preserve"> </t>
  </si>
  <si>
    <t xml:space="preserve">DESCRIPTION</t>
  </si>
  <si>
    <t xml:space="preserve">Month Ending</t>
  </si>
  <si>
    <t xml:space="preserve">Total</t>
  </si>
  <si>
    <t xml:space="preserve">DIRECT COSTS</t>
  </si>
  <si>
    <t xml:space="preserve">Year 2001</t>
  </si>
  <si>
    <t xml:space="preserve">Year 2002</t>
  </si>
  <si>
    <t xml:space="preserve">Project</t>
  </si>
  <si>
    <t xml:space="preserve">Station One</t>
  </si>
  <si>
    <t xml:space="preserve">Compressor &amp; Driver</t>
  </si>
  <si>
    <t xml:space="preserve">Bulk Material</t>
  </si>
  <si>
    <t xml:space="preserve">Taxes (On Material)</t>
  </si>
  <si>
    <t xml:space="preserve">Freight (Pipe &amp; Fittings)</t>
  </si>
  <si>
    <t xml:space="preserve">Installation</t>
  </si>
  <si>
    <t xml:space="preserve">SUB-TOTAL DIRECT COSTS</t>
  </si>
  <si>
    <t xml:space="preserve">Station Two</t>
  </si>
  <si>
    <t xml:space="preserve">Station Three</t>
  </si>
  <si>
    <t xml:space="preserve">TOTAL DIRECT COSTS</t>
  </si>
  <si>
    <t xml:space="preserve">INDIRECT COSTS</t>
  </si>
  <si>
    <t xml:space="preserve">Environmental</t>
  </si>
  <si>
    <t xml:space="preserve">Construction Management</t>
  </si>
  <si>
    <t xml:space="preserve">Engineering/P.M./Dist. Labor</t>
  </si>
  <si>
    <t xml:space="preserve">TW Overheads</t>
  </si>
  <si>
    <t xml:space="preserve">AFUDC</t>
  </si>
  <si>
    <t xml:space="preserve">Contingency</t>
  </si>
  <si>
    <t xml:space="preserve">TOTAL INDIRECT COSTS</t>
  </si>
  <si>
    <t xml:space="preserve">PERIOD TOTAL</t>
  </si>
  <si>
    <t xml:space="preserve">CUMULATIVE TOTAL</t>
  </si>
  <si>
    <t xml:space="preserve">Original Plan</t>
  </si>
  <si>
    <t xml:space="preserve">Actual</t>
  </si>
  <si>
    <t xml:space="preserve">Forecast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</si>
</sst>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-yyyy"/>
    <numFmt numFmtId="166" formatCode="#,##0"/>
    <numFmt numFmtId="167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7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>
        <color rgb="FFFF0000"/>
      </right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>
        <color rgb="FFFF0000"/>
      </right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TW Red Rock Expansion
Cashflow Analysis
Status:  October 31, 2001
Prepared:  November 16, 2001</a:t>
            </a:r>
          </a:p>
        </c:rich>
      </c:tx>
      <c:layout>
        <c:manualLayout>
          <c:xMode val="edge"/>
          <c:yMode val="edge"/>
          <c:x val="0.372842075391383"/>
          <c:y val="0.0349214763766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183089258498443"/>
          <c:w val="0.938892304781725"/>
          <c:h val="0.716851103306607"/>
        </c:manualLayout>
      </c:layout>
      <c:lineChart>
        <c:grouping val="standard"/>
        <c:varyColors val="0"/>
        <c:ser>
          <c:idx val="0"/>
          <c:order val="0"/>
          <c:tx>
            <c:strRef>
              <c:f>"Plan (Jan-01)"</c:f>
              <c:strCache>
                <c:ptCount val="1"/>
                <c:pt idx="0">
                  <c:v>Plan (Jan-01)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Cashflow!$B$50:$W$50</c:f>
              <c:multiLvlStrCache>
                <c:ptCount val="1"/>
                <c:lvl>
                  <c:pt idx="0">
                    <c:v>Oct-2002</c:v>
                  </c:pt>
                </c:lvl>
                <c:lvl>
                  <c:pt idx="0">
                    <c:v>Sep-2002</c:v>
                  </c:pt>
                </c:lvl>
                <c:lvl>
                  <c:pt idx="0">
                    <c:v>Aug-2002</c:v>
                  </c:pt>
                </c:lvl>
                <c:lvl>
                  <c:pt idx="0">
                    <c:v>Jul-2002</c:v>
                  </c:pt>
                </c:lvl>
                <c:lvl>
                  <c:pt idx="0">
                    <c:v>Jun-2002</c:v>
                  </c:pt>
                </c:lvl>
                <c:lvl>
                  <c:pt idx="0">
                    <c:v>May-2002</c:v>
                  </c:pt>
                </c:lvl>
                <c:lvl>
                  <c:pt idx="0">
                    <c:v>Apr-2002</c:v>
                  </c:pt>
                </c:lvl>
                <c:lvl>
                  <c:pt idx="0">
                    <c:v>Mar-2002</c:v>
                  </c:pt>
                </c:lvl>
                <c:lvl>
                  <c:pt idx="0">
                    <c:v>Feb-2002</c:v>
                  </c:pt>
                </c:lvl>
                <c:lvl>
                  <c:pt idx="0">
                    <c:v>Jan-2002</c:v>
                  </c:pt>
                </c:lvl>
                <c:lvl>
                  <c:pt idx="0">
                    <c:v>Dec-2001</c:v>
                  </c:pt>
                </c:lvl>
                <c:lvl>
                  <c:pt idx="0">
                    <c:v>Nov-2001</c:v>
                  </c:pt>
                </c:lvl>
                <c:lvl>
                  <c:pt idx="0">
                    <c:v>Oct-2001</c:v>
                  </c:pt>
                </c:lvl>
                <c:lvl>
                  <c:pt idx="0">
                    <c:v>Sep-2001</c:v>
                  </c:pt>
                </c:lvl>
                <c:lvl>
                  <c:pt idx="0">
                    <c:v>Aug-2001</c:v>
                  </c:pt>
                </c:lvl>
                <c:lvl>
                  <c:pt idx="0">
                    <c:v>Jul-2001</c:v>
                  </c:pt>
                </c:lvl>
                <c:lvl>
                  <c:pt idx="0">
                    <c:v>Jun-2001</c:v>
                  </c:pt>
                </c:lvl>
                <c:lvl>
                  <c:pt idx="0">
                    <c:v>May-2001</c:v>
                  </c:pt>
                </c:lvl>
                <c:lvl>
                  <c:pt idx="0">
                    <c:v>Apr-2001</c:v>
                  </c:pt>
                </c:lvl>
                <c:lvl>
                  <c:pt idx="0">
                    <c:v>Mar-2001</c:v>
                  </c:pt>
                </c:lvl>
                <c:lvl>
                  <c:pt idx="0">
                    <c:v>Feb-2001</c:v>
                  </c:pt>
                </c:lvl>
              </c:multiLvlStrCache>
            </c:multiLvlStrRef>
          </c:cat>
          <c:val>
            <c:numRef>
              <c:f>Cashflow!$B$51:$W$51</c:f>
              <c:numCache>
                <c:formatCode>#,##0</c:formatCode>
                <c:ptCount val="21"/>
                <c:pt idx="1">
                  <c:v>104475.936</c:v>
                </c:pt>
                <c:pt idx="2">
                  <c:v>445311.743488</c:v>
                </c:pt>
                <c:pt idx="3">
                  <c:v>1808874.2374359</c:v>
                </c:pt>
                <c:pt idx="4">
                  <c:v>3414388.577</c:v>
                </c:pt>
                <c:pt idx="5">
                  <c:v>4163289.297039</c:v>
                </c:pt>
                <c:pt idx="6">
                  <c:v>14959932.3221183</c:v>
                </c:pt>
                <c:pt idx="7">
                  <c:v>23727099.8483731</c:v>
                </c:pt>
                <c:pt idx="8">
                  <c:v>27007114.5473117</c:v>
                </c:pt>
                <c:pt idx="9">
                  <c:v>36309293.3491429</c:v>
                </c:pt>
                <c:pt idx="10">
                  <c:v>40701539.4025869</c:v>
                </c:pt>
                <c:pt idx="11">
                  <c:v>48641562.4087037</c:v>
                </c:pt>
                <c:pt idx="12">
                  <c:v>53033177.4148205</c:v>
                </c:pt>
                <c:pt idx="13">
                  <c:v>57745909.1954406</c:v>
                </c:pt>
                <c:pt idx="14">
                  <c:v>62387921.1196028</c:v>
                </c:pt>
                <c:pt idx="15">
                  <c:v>65904531.8930514</c:v>
                </c:pt>
                <c:pt idx="16">
                  <c:v>68904395.5487766</c:v>
                </c:pt>
                <c:pt idx="17">
                  <c:v>70617759.8188387</c:v>
                </c:pt>
                <c:pt idx="18">
                  <c:v>72000000.1481253</c:v>
                </c:pt>
                <c:pt idx="19">
                  <c:v>72000000.1481253</c:v>
                </c:pt>
                <c:pt idx="20">
                  <c:v>72000000.1481253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Cashflow!$B$50:$W$50</c:f>
              <c:multiLvlStrCache>
                <c:ptCount val="1"/>
                <c:lvl>
                  <c:pt idx="0">
                    <c:v>Oct-2002</c:v>
                  </c:pt>
                </c:lvl>
                <c:lvl>
                  <c:pt idx="0">
                    <c:v>Sep-2002</c:v>
                  </c:pt>
                </c:lvl>
                <c:lvl>
                  <c:pt idx="0">
                    <c:v>Aug-2002</c:v>
                  </c:pt>
                </c:lvl>
                <c:lvl>
                  <c:pt idx="0">
                    <c:v>Jul-2002</c:v>
                  </c:pt>
                </c:lvl>
                <c:lvl>
                  <c:pt idx="0">
                    <c:v>Jun-2002</c:v>
                  </c:pt>
                </c:lvl>
                <c:lvl>
                  <c:pt idx="0">
                    <c:v>May-2002</c:v>
                  </c:pt>
                </c:lvl>
                <c:lvl>
                  <c:pt idx="0">
                    <c:v>Apr-2002</c:v>
                  </c:pt>
                </c:lvl>
                <c:lvl>
                  <c:pt idx="0">
                    <c:v>Mar-2002</c:v>
                  </c:pt>
                </c:lvl>
                <c:lvl>
                  <c:pt idx="0">
                    <c:v>Feb-2002</c:v>
                  </c:pt>
                </c:lvl>
                <c:lvl>
                  <c:pt idx="0">
                    <c:v>Jan-2002</c:v>
                  </c:pt>
                </c:lvl>
                <c:lvl>
                  <c:pt idx="0">
                    <c:v>Dec-2001</c:v>
                  </c:pt>
                </c:lvl>
                <c:lvl>
                  <c:pt idx="0">
                    <c:v>Nov-2001</c:v>
                  </c:pt>
                </c:lvl>
                <c:lvl>
                  <c:pt idx="0">
                    <c:v>Oct-2001</c:v>
                  </c:pt>
                </c:lvl>
                <c:lvl>
                  <c:pt idx="0">
                    <c:v>Sep-2001</c:v>
                  </c:pt>
                </c:lvl>
                <c:lvl>
                  <c:pt idx="0">
                    <c:v>Aug-2001</c:v>
                  </c:pt>
                </c:lvl>
                <c:lvl>
                  <c:pt idx="0">
                    <c:v>Jul-2001</c:v>
                  </c:pt>
                </c:lvl>
                <c:lvl>
                  <c:pt idx="0">
                    <c:v>Jun-2001</c:v>
                  </c:pt>
                </c:lvl>
                <c:lvl>
                  <c:pt idx="0">
                    <c:v>May-2001</c:v>
                  </c:pt>
                </c:lvl>
                <c:lvl>
                  <c:pt idx="0">
                    <c:v>Apr-2001</c:v>
                  </c:pt>
                </c:lvl>
                <c:lvl>
                  <c:pt idx="0">
                    <c:v>Mar-2001</c:v>
                  </c:pt>
                </c:lvl>
                <c:lvl>
                  <c:pt idx="0">
                    <c:v>Feb-2001</c:v>
                  </c:pt>
                </c:lvl>
              </c:multiLvlStrCache>
            </c:multiLvlStrRef>
          </c:cat>
          <c:val>
            <c:numRef>
              <c:f>Cashflow!$B$52:$W$52</c:f>
              <c:numCache>
                <c:formatCode>#,##0</c:formatCode>
                <c:ptCount val="21"/>
                <c:pt idx="0">
                  <c:v>29242</c:v>
                </c:pt>
                <c:pt idx="1">
                  <c:v>88020</c:v>
                </c:pt>
                <c:pt idx="2">
                  <c:v>159037</c:v>
                </c:pt>
                <c:pt idx="3">
                  <c:v>291511</c:v>
                </c:pt>
                <c:pt idx="4">
                  <c:v>3465965</c:v>
                </c:pt>
                <c:pt idx="5">
                  <c:v>3798321</c:v>
                </c:pt>
                <c:pt idx="6">
                  <c:v>3987869</c:v>
                </c:pt>
                <c:pt idx="7">
                  <c:v>12037111</c:v>
                </c:pt>
                <c:pt idx="8">
                  <c:v>13343138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"Forecast"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Cashflow!$B$50:$W$50</c:f>
              <c:multiLvlStrCache>
                <c:ptCount val="1"/>
                <c:lvl>
                  <c:pt idx="0">
                    <c:v>Oct-2002</c:v>
                  </c:pt>
                </c:lvl>
                <c:lvl>
                  <c:pt idx="0">
                    <c:v>Sep-2002</c:v>
                  </c:pt>
                </c:lvl>
                <c:lvl>
                  <c:pt idx="0">
                    <c:v>Aug-2002</c:v>
                  </c:pt>
                </c:lvl>
                <c:lvl>
                  <c:pt idx="0">
                    <c:v>Jul-2002</c:v>
                  </c:pt>
                </c:lvl>
                <c:lvl>
                  <c:pt idx="0">
                    <c:v>Jun-2002</c:v>
                  </c:pt>
                </c:lvl>
                <c:lvl>
                  <c:pt idx="0">
                    <c:v>May-2002</c:v>
                  </c:pt>
                </c:lvl>
                <c:lvl>
                  <c:pt idx="0">
                    <c:v>Apr-2002</c:v>
                  </c:pt>
                </c:lvl>
                <c:lvl>
                  <c:pt idx="0">
                    <c:v>Mar-2002</c:v>
                  </c:pt>
                </c:lvl>
                <c:lvl>
                  <c:pt idx="0">
                    <c:v>Feb-2002</c:v>
                  </c:pt>
                </c:lvl>
                <c:lvl>
                  <c:pt idx="0">
                    <c:v>Jan-2002</c:v>
                  </c:pt>
                </c:lvl>
                <c:lvl>
                  <c:pt idx="0">
                    <c:v>Dec-2001</c:v>
                  </c:pt>
                </c:lvl>
                <c:lvl>
                  <c:pt idx="0">
                    <c:v>Nov-2001</c:v>
                  </c:pt>
                </c:lvl>
                <c:lvl>
                  <c:pt idx="0">
                    <c:v>Oct-2001</c:v>
                  </c:pt>
                </c:lvl>
                <c:lvl>
                  <c:pt idx="0">
                    <c:v>Sep-2001</c:v>
                  </c:pt>
                </c:lvl>
                <c:lvl>
                  <c:pt idx="0">
                    <c:v>Aug-2001</c:v>
                  </c:pt>
                </c:lvl>
                <c:lvl>
                  <c:pt idx="0">
                    <c:v>Jul-2001</c:v>
                  </c:pt>
                </c:lvl>
                <c:lvl>
                  <c:pt idx="0">
                    <c:v>Jun-2001</c:v>
                  </c:pt>
                </c:lvl>
                <c:lvl>
                  <c:pt idx="0">
                    <c:v>May-2001</c:v>
                  </c:pt>
                </c:lvl>
                <c:lvl>
                  <c:pt idx="0">
                    <c:v>Apr-2001</c:v>
                  </c:pt>
                </c:lvl>
                <c:lvl>
                  <c:pt idx="0">
                    <c:v>Mar-2001</c:v>
                  </c:pt>
                </c:lvl>
                <c:lvl>
                  <c:pt idx="0">
                    <c:v>Feb-2001</c:v>
                  </c:pt>
                </c:lvl>
              </c:multiLvlStrCache>
            </c:multiLvlStrRef>
          </c:cat>
          <c:val>
            <c:numRef>
              <c:f>Cashflow!$B$53:$W$53</c:f>
              <c:numCache>
                <c:formatCode>#,##0</c:formatCode>
                <c:ptCount val="21"/>
                <c:pt idx="8">
                  <c:v>13343138</c:v>
                </c:pt>
                <c:pt idx="9">
                  <c:v>15006616.89</c:v>
                </c:pt>
                <c:pt idx="10">
                  <c:v>23353968.4123</c:v>
                </c:pt>
                <c:pt idx="11">
                  <c:v>34484751.534084</c:v>
                </c:pt>
                <c:pt idx="12">
                  <c:v>46378845.1838267</c:v>
                </c:pt>
                <c:pt idx="13">
                  <c:v>52657950.6758061</c:v>
                </c:pt>
                <c:pt idx="14">
                  <c:v>58625631.1151645</c:v>
                </c:pt>
                <c:pt idx="15">
                  <c:v>63307910.95251</c:v>
                </c:pt>
                <c:pt idx="16">
                  <c:v>67141826.7386843</c:v>
                </c:pt>
                <c:pt idx="17">
                  <c:v>70157805.5805091</c:v>
                </c:pt>
                <c:pt idx="18">
                  <c:v>71333560.7820642</c:v>
                </c:pt>
                <c:pt idx="19">
                  <c:v>71821507.8701653</c:v>
                </c:pt>
                <c:pt idx="20">
                  <c:v>71999999.8701653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52648"/>
        <c:axId val="27689610"/>
      </c:lineChart>
      <c:catAx>
        <c:axId val="4552648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m\-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89610"/>
        <c:crossesAt val="0"/>
        <c:auto val="1"/>
        <c:lblAlgn val="ctr"/>
        <c:lblOffset val="100"/>
        <c:noMultiLvlLbl val="0"/>
      </c:catAx>
      <c:valAx>
        <c:axId val="276896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CUMULATIVE DOLLARS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26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409449936149"/>
          <c:y val="0.94016301106619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D61" activeCellId="0" sqref="D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3" min="2" style="1" width="12.7"/>
    <col collapsed="false" customWidth="true" hidden="false" outlineLevel="0" max="8" min="4" style="2" width="12.7"/>
    <col collapsed="false" customWidth="true" hidden="false" outlineLevel="0" max="9" min="9" style="1" width="12.7"/>
    <col collapsed="false" customWidth="true" hidden="false" outlineLevel="0" max="10" min="10" style="3" width="12.7"/>
    <col collapsed="false" customWidth="true" hidden="false" outlineLevel="0" max="12" min="11" style="0" width="12.7"/>
    <col collapsed="false" customWidth="true" hidden="true" outlineLevel="0" max="13" min="13" style="0" width="12.7"/>
    <col collapsed="false" customWidth="true" hidden="false" outlineLevel="0" max="23" min="14" style="0" width="12.7"/>
    <col collapsed="false" customWidth="true" hidden="true" outlineLevel="0" max="27" min="24" style="0" width="12.7"/>
    <col collapsed="false" customWidth="true" hidden="false" outlineLevel="0" max="69" min="28" style="0" width="12.7"/>
  </cols>
  <sheetData>
    <row r="1" customFormat="false" ht="12.75" hidden="false" customHeight="false" outlineLevel="0" collapsed="false">
      <c r="C1" s="2"/>
    </row>
    <row r="2" customFormat="false" ht="12.75" hidden="false" customHeight="false" outlineLevel="0" collapsed="false">
      <c r="C2" s="2"/>
    </row>
    <row r="3" customFormat="false" ht="20.25" hidden="false" customHeight="false" outlineLevel="0" collapsed="false">
      <c r="A3" s="4" t="s">
        <v>0</v>
      </c>
      <c r="C3" s="2"/>
    </row>
    <row r="4" customFormat="false" ht="18" hidden="false" customHeight="false" outlineLevel="0" collapsed="false">
      <c r="A4" s="5" t="s">
        <v>1</v>
      </c>
      <c r="C4" s="2"/>
    </row>
    <row r="5" customFormat="false" ht="12.75" hidden="false" customHeight="false" outlineLevel="0" collapsed="false">
      <c r="A5" s="6" t="s">
        <v>2</v>
      </c>
      <c r="C5" s="2"/>
    </row>
    <row r="6" customFormat="false" ht="12.75" hidden="false" customHeight="false" outlineLevel="0" collapsed="false">
      <c r="C6" s="2"/>
    </row>
    <row r="7" customFormat="false" ht="12" hidden="false" customHeight="true" outlineLevel="0" collapsed="false">
      <c r="B7" s="7" t="s">
        <v>3</v>
      </c>
      <c r="C7" s="2"/>
    </row>
    <row r="8" customFormat="false" ht="15.75" hidden="false" customHeight="false" outlineLevel="0" collapsed="false">
      <c r="A8" s="8" t="s">
        <v>4</v>
      </c>
      <c r="B8" s="9" t="s">
        <v>5</v>
      </c>
      <c r="C8" s="10"/>
      <c r="D8" s="10"/>
      <c r="E8" s="10"/>
      <c r="F8" s="10"/>
      <c r="G8" s="10"/>
      <c r="H8" s="10"/>
      <c r="I8" s="11"/>
      <c r="J8" s="12"/>
      <c r="K8" s="13"/>
      <c r="L8" s="13"/>
      <c r="M8" s="14" t="s">
        <v>6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4" t="s">
        <v>6</v>
      </c>
      <c r="Y8" s="14" t="s">
        <v>6</v>
      </c>
    </row>
    <row r="9" customFormat="false" ht="12.75" hidden="false" customHeight="false" outlineLevel="0" collapsed="false">
      <c r="A9" s="15" t="s">
        <v>7</v>
      </c>
      <c r="B9" s="16" t="n">
        <v>36950</v>
      </c>
      <c r="C9" s="16" t="n">
        <v>36951</v>
      </c>
      <c r="D9" s="16" t="n">
        <v>36982</v>
      </c>
      <c r="E9" s="16" t="n">
        <v>37012</v>
      </c>
      <c r="F9" s="16" t="n">
        <v>37043</v>
      </c>
      <c r="G9" s="16" t="n">
        <v>37073</v>
      </c>
      <c r="H9" s="16" t="n">
        <v>37104</v>
      </c>
      <c r="I9" s="16" t="n">
        <v>37135</v>
      </c>
      <c r="J9" s="17" t="n">
        <v>37165</v>
      </c>
      <c r="K9" s="18" t="n">
        <v>37196</v>
      </c>
      <c r="L9" s="18" t="n">
        <v>37226</v>
      </c>
      <c r="M9" s="19" t="s">
        <v>8</v>
      </c>
      <c r="N9" s="18" t="n">
        <v>37257</v>
      </c>
      <c r="O9" s="18" t="n">
        <v>37288</v>
      </c>
      <c r="P9" s="18" t="n">
        <v>37316</v>
      </c>
      <c r="Q9" s="18" t="n">
        <v>37347</v>
      </c>
      <c r="R9" s="18" t="n">
        <v>37377</v>
      </c>
      <c r="S9" s="18" t="n">
        <v>37408</v>
      </c>
      <c r="T9" s="18" t="n">
        <v>37438</v>
      </c>
      <c r="U9" s="18" t="n">
        <v>37469</v>
      </c>
      <c r="V9" s="18" t="n">
        <v>37500</v>
      </c>
      <c r="W9" s="18" t="n">
        <v>37530</v>
      </c>
      <c r="X9" s="19" t="s">
        <v>9</v>
      </c>
      <c r="Y9" s="19" t="s">
        <v>10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</row>
    <row r="10" customFormat="false" ht="15.75" hidden="false" customHeight="false" outlineLevel="0" collapsed="false">
      <c r="A10" s="21" t="s">
        <v>11</v>
      </c>
      <c r="B10" s="22"/>
      <c r="C10" s="23"/>
      <c r="D10" s="23"/>
      <c r="E10" s="23"/>
      <c r="F10" s="23"/>
      <c r="G10" s="23"/>
      <c r="H10" s="23"/>
      <c r="I10" s="22"/>
      <c r="J10" s="24"/>
      <c r="K10" s="25"/>
      <c r="L10" s="25"/>
      <c r="M10" s="25"/>
      <c r="N10" s="26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customFormat="false" ht="12.75" hidden="false" customHeight="false" outlineLevel="0" collapsed="false">
      <c r="A11" s="0" t="s">
        <v>12</v>
      </c>
      <c r="B11" s="22"/>
      <c r="C11" s="23"/>
      <c r="D11" s="23"/>
      <c r="E11" s="23"/>
      <c r="F11" s="23" t="n">
        <v>875279</v>
      </c>
      <c r="G11" s="23"/>
      <c r="H11" s="23"/>
      <c r="I11" s="22" t="n">
        <v>2687010</v>
      </c>
      <c r="J11" s="24"/>
      <c r="K11" s="25"/>
      <c r="L11" s="25" t="n">
        <v>1312920</v>
      </c>
      <c r="M11" s="25" t="n">
        <f aca="false">SUM(B11:L11)</f>
        <v>4875209</v>
      </c>
      <c r="N11" s="27" t="n">
        <f aca="false">437640+875280+875280+437640+875280</f>
        <v>3501120</v>
      </c>
      <c r="O11" s="25" t="n">
        <v>437640</v>
      </c>
      <c r="P11" s="25" t="n">
        <v>54781</v>
      </c>
      <c r="Q11" s="25" t="n">
        <v>43750</v>
      </c>
      <c r="R11" s="25" t="n">
        <v>43750</v>
      </c>
      <c r="S11" s="25" t="n">
        <v>43750</v>
      </c>
      <c r="T11" s="25"/>
      <c r="U11" s="25"/>
      <c r="V11" s="25"/>
      <c r="W11" s="25"/>
      <c r="X11" s="25" t="n">
        <f aca="false">SUM(N11:W11)</f>
        <v>4124791</v>
      </c>
      <c r="Y11" s="25" t="n">
        <f aca="false">M11+X11</f>
        <v>9000000</v>
      </c>
      <c r="Z11" s="0" t="n">
        <v>9000000</v>
      </c>
      <c r="AA11" s="25" t="n">
        <f aca="false">Z11-Y11</f>
        <v>0</v>
      </c>
    </row>
    <row r="12" customFormat="false" ht="12.75" hidden="false" customHeight="false" outlineLevel="0" collapsed="false">
      <c r="A12" s="0" t="s">
        <v>13</v>
      </c>
      <c r="B12" s="22"/>
      <c r="C12" s="23"/>
      <c r="D12" s="23"/>
      <c r="E12" s="23"/>
      <c r="F12" s="23"/>
      <c r="G12" s="23"/>
      <c r="H12" s="23"/>
      <c r="I12" s="22" t="n">
        <v>8064</v>
      </c>
      <c r="J12" s="24" t="n">
        <v>293871</v>
      </c>
      <c r="K12" s="25" t="n">
        <v>375000</v>
      </c>
      <c r="L12" s="25" t="n">
        <v>425000</v>
      </c>
      <c r="M12" s="25" t="n">
        <f aca="false">SUM(B12:L12)</f>
        <v>1101935</v>
      </c>
      <c r="N12" s="25" t="n">
        <v>821000</v>
      </c>
      <c r="O12" s="27" t="n">
        <v>775000</v>
      </c>
      <c r="P12" s="25" t="n">
        <v>482726</v>
      </c>
      <c r="Q12" s="25" t="n">
        <v>460000</v>
      </c>
      <c r="R12" s="25" t="n">
        <v>200500</v>
      </c>
      <c r="S12" s="25" t="n">
        <v>150000</v>
      </c>
      <c r="T12" s="25" t="n">
        <v>36646</v>
      </c>
      <c r="U12" s="25"/>
      <c r="V12" s="25"/>
      <c r="W12" s="25"/>
      <c r="X12" s="25" t="n">
        <f aca="false">SUM(N12:W12)</f>
        <v>2925872</v>
      </c>
      <c r="Y12" s="25" t="n">
        <f aca="false">M12+X12</f>
        <v>4027807</v>
      </c>
      <c r="Z12" s="0" t="n">
        <f aca="false">3934581+93226</f>
        <v>4027807</v>
      </c>
      <c r="AA12" s="25" t="n">
        <f aca="false">Z12-Y12</f>
        <v>0</v>
      </c>
    </row>
    <row r="13" customFormat="false" ht="12.75" hidden="false" customHeight="false" outlineLevel="0" collapsed="false">
      <c r="A13" s="0" t="s">
        <v>14</v>
      </c>
      <c r="B13" s="22"/>
      <c r="C13" s="23"/>
      <c r="D13" s="23"/>
      <c r="E13" s="23"/>
      <c r="F13" s="23"/>
      <c r="G13" s="23"/>
      <c r="H13" s="23"/>
      <c r="I13" s="22"/>
      <c r="J13" s="24"/>
      <c r="K13" s="25" t="n">
        <v>40687</v>
      </c>
      <c r="L13" s="25" t="n">
        <v>59000</v>
      </c>
      <c r="M13" s="25" t="n">
        <f aca="false">SUM(B13:L13)</f>
        <v>99687</v>
      </c>
      <c r="N13" s="25" t="n">
        <v>175554</v>
      </c>
      <c r="O13" s="25" t="n">
        <v>237992</v>
      </c>
      <c r="P13" s="25" t="n">
        <v>89769</v>
      </c>
      <c r="Q13" s="25" t="n">
        <v>33048</v>
      </c>
      <c r="R13" s="25" t="n">
        <v>30000</v>
      </c>
      <c r="S13" s="25" t="n">
        <v>20000</v>
      </c>
      <c r="T13" s="25" t="n">
        <v>10000</v>
      </c>
      <c r="U13" s="25"/>
      <c r="V13" s="25"/>
      <c r="W13" s="25"/>
      <c r="X13" s="25" t="n">
        <f aca="false">SUM(N13:W13)</f>
        <v>596363</v>
      </c>
      <c r="Y13" s="25" t="n">
        <f aca="false">M13+X13</f>
        <v>696050</v>
      </c>
      <c r="Z13" s="0" t="n">
        <v>696050</v>
      </c>
      <c r="AA13" s="25" t="n">
        <f aca="false">Z13-Y13</f>
        <v>0</v>
      </c>
    </row>
    <row r="14" customFormat="false" ht="12.75" hidden="false" customHeight="false" outlineLevel="0" collapsed="false">
      <c r="A14" s="0" t="s">
        <v>15</v>
      </c>
      <c r="B14" s="22"/>
      <c r="C14" s="23"/>
      <c r="D14" s="23"/>
      <c r="E14" s="23"/>
      <c r="F14" s="23"/>
      <c r="G14" s="23"/>
      <c r="H14" s="23"/>
      <c r="I14" s="22"/>
      <c r="J14" s="24"/>
      <c r="K14" s="25"/>
      <c r="L14" s="25" t="n">
        <v>49675</v>
      </c>
      <c r="M14" s="25" t="n">
        <f aca="false">SUM(B14:L14)</f>
        <v>49675</v>
      </c>
      <c r="N14" s="25" t="n">
        <v>100000</v>
      </c>
      <c r="O14" s="25" t="n">
        <v>179278</v>
      </c>
      <c r="P14" s="25" t="n">
        <v>97604</v>
      </c>
      <c r="Q14" s="25" t="n">
        <v>39652</v>
      </c>
      <c r="R14" s="25" t="n">
        <v>10425</v>
      </c>
      <c r="S14" s="25"/>
      <c r="T14" s="25"/>
      <c r="U14" s="25"/>
      <c r="V14" s="25"/>
      <c r="W14" s="25"/>
      <c r="X14" s="25" t="n">
        <f aca="false">SUM(N14:W14)</f>
        <v>426959</v>
      </c>
      <c r="Y14" s="25" t="n">
        <f aca="false">M14+X14</f>
        <v>476634</v>
      </c>
      <c r="Z14" s="0" t="n">
        <v>476634</v>
      </c>
      <c r="AA14" s="25" t="n">
        <f aca="false">Z14-Y14</f>
        <v>0</v>
      </c>
    </row>
    <row r="15" customFormat="false" ht="13.5" hidden="false" customHeight="false" outlineLevel="0" collapsed="false">
      <c r="A15" s="0" t="s">
        <v>16</v>
      </c>
      <c r="B15" s="22"/>
      <c r="C15" s="23"/>
      <c r="D15" s="23"/>
      <c r="E15" s="23"/>
      <c r="F15" s="23"/>
      <c r="G15" s="23"/>
      <c r="H15" s="23"/>
      <c r="I15" s="22"/>
      <c r="J15" s="24"/>
      <c r="K15" s="25"/>
      <c r="L15" s="25" t="n">
        <v>110500</v>
      </c>
      <c r="M15" s="25" t="n">
        <f aca="false">SUM(B15:L15)</f>
        <v>110500</v>
      </c>
      <c r="N15" s="25" t="n">
        <v>710000</v>
      </c>
      <c r="O15" s="25" t="n">
        <v>717836</v>
      </c>
      <c r="P15" s="27" t="n">
        <v>890000</v>
      </c>
      <c r="Q15" s="27" t="n">
        <v>765000</v>
      </c>
      <c r="R15" s="27" t="n">
        <v>660000</v>
      </c>
      <c r="S15" s="25" t="n">
        <v>457000</v>
      </c>
      <c r="T15" s="25" t="n">
        <v>444594</v>
      </c>
      <c r="U15" s="25" t="n">
        <v>145070</v>
      </c>
      <c r="V15" s="25"/>
      <c r="W15" s="25"/>
      <c r="X15" s="25" t="n">
        <f aca="false">SUM(N15:W15)</f>
        <v>4789500</v>
      </c>
      <c r="Y15" s="25" t="n">
        <f aca="false">M15+X15</f>
        <v>4900000</v>
      </c>
      <c r="Z15" s="0" t="n">
        <v>4900000</v>
      </c>
      <c r="AA15" s="25" t="n">
        <f aca="false">Z15-Y15</f>
        <v>0</v>
      </c>
    </row>
    <row r="16" customFormat="false" ht="12.75" hidden="false" customHeight="false" outlineLevel="0" collapsed="false">
      <c r="A16" s="28" t="s">
        <v>17</v>
      </c>
      <c r="B16" s="29" t="n">
        <f aca="false">SUM(B10:B15)</f>
        <v>0</v>
      </c>
      <c r="C16" s="29" t="n">
        <f aca="false">SUM(C10:C15)</f>
        <v>0</v>
      </c>
      <c r="D16" s="29" t="n">
        <f aca="false">SUM(D10:D15)</f>
        <v>0</v>
      </c>
      <c r="E16" s="29" t="n">
        <f aca="false">SUM(E10:E15)</f>
        <v>0</v>
      </c>
      <c r="F16" s="29" t="n">
        <f aca="false">SUM(F10:F15)</f>
        <v>875279</v>
      </c>
      <c r="G16" s="29" t="n">
        <f aca="false">SUM(G10:G15)</f>
        <v>0</v>
      </c>
      <c r="H16" s="29" t="n">
        <f aca="false">SUM(H10:H15)</f>
        <v>0</v>
      </c>
      <c r="I16" s="29" t="n">
        <f aca="false">SUM(I10:I15)</f>
        <v>2695074</v>
      </c>
      <c r="J16" s="30" t="n">
        <f aca="false">SUM(J10:J15)</f>
        <v>293871</v>
      </c>
      <c r="K16" s="31" t="n">
        <f aca="false">SUM(K10:K15)</f>
        <v>415687</v>
      </c>
      <c r="L16" s="31" t="n">
        <f aca="false">SUM(L10:L15)</f>
        <v>1957095</v>
      </c>
      <c r="M16" s="31" t="n">
        <f aca="false">SUM(M10:M15)</f>
        <v>6237006</v>
      </c>
      <c r="N16" s="31" t="n">
        <f aca="false">SUM(N10:N15)</f>
        <v>5307674</v>
      </c>
      <c r="O16" s="31" t="n">
        <f aca="false">SUM(O10:O15)</f>
        <v>2347746</v>
      </c>
      <c r="P16" s="31" t="n">
        <f aca="false">SUM(P10:P15)</f>
        <v>1614880</v>
      </c>
      <c r="Q16" s="31" t="n">
        <f aca="false">SUM(Q10:Q15)</f>
        <v>1341450</v>
      </c>
      <c r="R16" s="31" t="n">
        <f aca="false">SUM(R10:R15)</f>
        <v>944675</v>
      </c>
      <c r="S16" s="31" t="n">
        <f aca="false">SUM(S10:S15)</f>
        <v>670750</v>
      </c>
      <c r="T16" s="31" t="n">
        <f aca="false">SUM(T10:T15)</f>
        <v>491240</v>
      </c>
      <c r="U16" s="31" t="n">
        <f aca="false">SUM(U10:U15)</f>
        <v>145070</v>
      </c>
      <c r="V16" s="31" t="n">
        <f aca="false">SUM(V10:V15)</f>
        <v>0</v>
      </c>
      <c r="W16" s="31" t="n">
        <f aca="false">SUM(W10:W15)</f>
        <v>0</v>
      </c>
      <c r="X16" s="31" t="n">
        <f aca="false">SUM(X10:X15)</f>
        <v>12863485</v>
      </c>
      <c r="Y16" s="31" t="n">
        <f aca="false">SUM(Y10:Y15)</f>
        <v>19100491</v>
      </c>
      <c r="Z16" s="32" t="n">
        <f aca="false">SUM(Z11:Z15)</f>
        <v>19100491</v>
      </c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</row>
    <row r="17" customFormat="false" ht="12.75" hidden="false" customHeight="false" outlineLevel="0" collapsed="false">
      <c r="B17" s="22"/>
      <c r="C17" s="23"/>
      <c r="D17" s="23"/>
      <c r="E17" s="23"/>
      <c r="F17" s="23"/>
      <c r="G17" s="23"/>
      <c r="H17" s="23"/>
      <c r="I17" s="22"/>
      <c r="J17" s="24"/>
      <c r="K17" s="25"/>
      <c r="L17" s="25"/>
      <c r="M17" s="25"/>
      <c r="N17" s="27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customFormat="false" ht="15.75" hidden="false" customHeight="false" outlineLevel="0" collapsed="false">
      <c r="A18" s="21" t="s">
        <v>18</v>
      </c>
      <c r="C18" s="2"/>
    </row>
    <row r="19" customFormat="false" ht="12.75" hidden="false" customHeight="false" outlineLevel="0" collapsed="false">
      <c r="A19" s="0" t="s">
        <v>12</v>
      </c>
      <c r="B19" s="22"/>
      <c r="C19" s="23"/>
      <c r="D19" s="23"/>
      <c r="E19" s="23"/>
      <c r="F19" s="23" t="n">
        <v>875279</v>
      </c>
      <c r="G19" s="23"/>
      <c r="H19" s="23"/>
      <c r="I19" s="22" t="n">
        <v>2687010</v>
      </c>
      <c r="J19" s="24"/>
      <c r="K19" s="25"/>
      <c r="L19" s="25" t="n">
        <v>1312920</v>
      </c>
      <c r="M19" s="25" t="n">
        <f aca="false">SUM(B19:L19)</f>
        <v>4875209</v>
      </c>
      <c r="N19" s="27" t="n">
        <f aca="false">875280+437640</f>
        <v>1312920</v>
      </c>
      <c r="O19" s="25" t="n">
        <f aca="false">437640+875280+875280+437640-88969</f>
        <v>2536871</v>
      </c>
      <c r="P19" s="25" t="n">
        <v>43750</v>
      </c>
      <c r="Q19" s="25" t="n">
        <v>43750</v>
      </c>
      <c r="R19" s="25" t="n">
        <v>43750</v>
      </c>
      <c r="S19" s="25" t="n">
        <v>43750</v>
      </c>
      <c r="T19" s="25"/>
      <c r="U19" s="25"/>
      <c r="V19" s="25"/>
      <c r="W19" s="25"/>
      <c r="X19" s="25" t="n">
        <f aca="false">SUM(N19:W19)</f>
        <v>4024791</v>
      </c>
      <c r="Y19" s="25" t="n">
        <f aca="false">M19+X19</f>
        <v>8900000</v>
      </c>
      <c r="Z19" s="0" t="n">
        <v>8900000</v>
      </c>
      <c r="AA19" s="25" t="n">
        <f aca="false">Z19-Y19</f>
        <v>0</v>
      </c>
    </row>
    <row r="20" customFormat="false" ht="12.75" hidden="false" customHeight="false" outlineLevel="0" collapsed="false">
      <c r="A20" s="0" t="s">
        <v>13</v>
      </c>
      <c r="B20" s="22"/>
      <c r="C20" s="23"/>
      <c r="D20" s="23"/>
      <c r="E20" s="23"/>
      <c r="F20" s="23"/>
      <c r="G20" s="23"/>
      <c r="H20" s="23"/>
      <c r="I20" s="22" t="n">
        <v>8064</v>
      </c>
      <c r="J20" s="24" t="n">
        <v>293871</v>
      </c>
      <c r="K20" s="25" t="n">
        <v>375000</v>
      </c>
      <c r="L20" s="25" t="n">
        <v>425000</v>
      </c>
      <c r="M20" s="25" t="n">
        <f aca="false">SUM(B20:L20)</f>
        <v>1101935</v>
      </c>
      <c r="N20" s="25" t="n">
        <v>828621</v>
      </c>
      <c r="O20" s="27" t="n">
        <v>775000</v>
      </c>
      <c r="P20" s="25" t="n">
        <v>482726</v>
      </c>
      <c r="Q20" s="25" t="n">
        <v>560000</v>
      </c>
      <c r="R20" s="25" t="n">
        <v>200500</v>
      </c>
      <c r="S20" s="25" t="n">
        <v>250000</v>
      </c>
      <c r="T20" s="25" t="n">
        <v>45355</v>
      </c>
      <c r="U20" s="25"/>
      <c r="V20" s="25"/>
      <c r="W20" s="25"/>
      <c r="X20" s="25" t="n">
        <f aca="false">SUM(N20:W20)</f>
        <v>3142202</v>
      </c>
      <c r="Y20" s="25" t="n">
        <f aca="false">M20+X20</f>
        <v>4244137</v>
      </c>
      <c r="Z20" s="0" t="n">
        <f aca="false">3934581+309556</f>
        <v>4244137</v>
      </c>
      <c r="AA20" s="25" t="n">
        <f aca="false">Z20-Y20</f>
        <v>0</v>
      </c>
    </row>
    <row r="21" customFormat="false" ht="12.75" hidden="false" customHeight="false" outlineLevel="0" collapsed="false">
      <c r="A21" s="0" t="s">
        <v>14</v>
      </c>
      <c r="B21" s="22"/>
      <c r="C21" s="23"/>
      <c r="D21" s="23"/>
      <c r="E21" s="23"/>
      <c r="F21" s="23"/>
      <c r="G21" s="23"/>
      <c r="H21" s="23"/>
      <c r="I21" s="22"/>
      <c r="J21" s="24"/>
      <c r="K21" s="25" t="n">
        <v>40687</v>
      </c>
      <c r="L21" s="25" t="n">
        <v>59000</v>
      </c>
      <c r="M21" s="25" t="n">
        <f aca="false">SUM(B21:L21)</f>
        <v>99687</v>
      </c>
      <c r="N21" s="25" t="n">
        <v>175554</v>
      </c>
      <c r="O21" s="25" t="n">
        <v>237992</v>
      </c>
      <c r="P21" s="25" t="n">
        <v>89769</v>
      </c>
      <c r="Q21" s="25" t="n">
        <v>33048</v>
      </c>
      <c r="R21" s="25" t="n">
        <v>30000</v>
      </c>
      <c r="S21" s="25" t="n">
        <v>20000</v>
      </c>
      <c r="T21" s="25" t="n">
        <v>10000</v>
      </c>
      <c r="U21" s="25"/>
      <c r="V21" s="25"/>
      <c r="W21" s="25"/>
      <c r="X21" s="25" t="n">
        <f aca="false">SUM(N21:W21)</f>
        <v>596363</v>
      </c>
      <c r="Y21" s="25" t="n">
        <f aca="false">M21+X21</f>
        <v>696050</v>
      </c>
      <c r="Z21" s="0" t="n">
        <v>696050</v>
      </c>
      <c r="AA21" s="25" t="n">
        <f aca="false">Z21-Y21</f>
        <v>0</v>
      </c>
    </row>
    <row r="22" customFormat="false" ht="12.75" hidden="false" customHeight="false" outlineLevel="0" collapsed="false">
      <c r="A22" s="0" t="s">
        <v>15</v>
      </c>
      <c r="B22" s="22"/>
      <c r="C22" s="23"/>
      <c r="D22" s="23"/>
      <c r="E22" s="23"/>
      <c r="F22" s="23"/>
      <c r="G22" s="23"/>
      <c r="H22" s="23"/>
      <c r="I22" s="22"/>
      <c r="J22" s="24"/>
      <c r="K22" s="25"/>
      <c r="L22" s="25" t="n">
        <v>49675</v>
      </c>
      <c r="M22" s="25" t="n">
        <f aca="false">SUM(B22:L22)</f>
        <v>49675</v>
      </c>
      <c r="N22" s="25" t="n">
        <v>100000</v>
      </c>
      <c r="O22" s="25" t="n">
        <v>179278</v>
      </c>
      <c r="P22" s="25" t="n">
        <v>97604</v>
      </c>
      <c r="Q22" s="25" t="n">
        <v>39652</v>
      </c>
      <c r="R22" s="25" t="n">
        <v>10425</v>
      </c>
      <c r="S22" s="25"/>
      <c r="T22" s="25"/>
      <c r="U22" s="25"/>
      <c r="V22" s="25"/>
      <c r="W22" s="25"/>
      <c r="X22" s="25" t="n">
        <f aca="false">SUM(N22:W22)</f>
        <v>426959</v>
      </c>
      <c r="Y22" s="25" t="n">
        <f aca="false">M22+X22</f>
        <v>476634</v>
      </c>
      <c r="Z22" s="0" t="n">
        <v>476634</v>
      </c>
      <c r="AA22" s="25" t="n">
        <f aca="false">Z22-Y22</f>
        <v>0</v>
      </c>
    </row>
    <row r="23" customFormat="false" ht="13.5" hidden="false" customHeight="false" outlineLevel="0" collapsed="false">
      <c r="A23" s="0" t="s">
        <v>16</v>
      </c>
      <c r="B23" s="22"/>
      <c r="C23" s="23"/>
      <c r="D23" s="23"/>
      <c r="E23" s="23"/>
      <c r="F23" s="23"/>
      <c r="G23" s="23" t="n">
        <v>5424</v>
      </c>
      <c r="H23" s="23" t="n">
        <v>4794</v>
      </c>
      <c r="I23" s="22" t="n">
        <v>9000</v>
      </c>
      <c r="J23" s="24"/>
      <c r="K23" s="25"/>
      <c r="L23" s="25" t="n">
        <v>110500</v>
      </c>
      <c r="M23" s="25" t="n">
        <f aca="false">SUM(B23:L23)</f>
        <v>129718</v>
      </c>
      <c r="N23" s="25" t="n">
        <v>710836</v>
      </c>
      <c r="O23" s="27" t="n">
        <v>792000</v>
      </c>
      <c r="P23" s="27" t="n">
        <v>965000</v>
      </c>
      <c r="Q23" s="27" t="n">
        <v>865000</v>
      </c>
      <c r="R23" s="25" t="n">
        <v>660000</v>
      </c>
      <c r="S23" s="25" t="n">
        <v>448335</v>
      </c>
      <c r="T23" s="25" t="n">
        <v>403259</v>
      </c>
      <c r="U23" s="25" t="n">
        <v>125852</v>
      </c>
      <c r="V23" s="25"/>
      <c r="W23" s="25"/>
      <c r="X23" s="25" t="n">
        <f aca="false">SUM(N23:W23)</f>
        <v>4970282</v>
      </c>
      <c r="Y23" s="25" t="n">
        <f aca="false">M23+X23</f>
        <v>5100000</v>
      </c>
      <c r="Z23" s="0" t="n">
        <v>5100000</v>
      </c>
      <c r="AA23" s="25" t="n">
        <f aca="false">Z23-Y23</f>
        <v>0</v>
      </c>
    </row>
    <row r="24" customFormat="false" ht="12.75" hidden="false" customHeight="false" outlineLevel="0" collapsed="false">
      <c r="A24" s="28" t="s">
        <v>17</v>
      </c>
      <c r="B24" s="29" t="n">
        <f aca="false">SUM(B18:B23)</f>
        <v>0</v>
      </c>
      <c r="C24" s="29" t="n">
        <f aca="false">SUM(C18:C23)</f>
        <v>0</v>
      </c>
      <c r="D24" s="29" t="n">
        <f aca="false">SUM(D18:D23)</f>
        <v>0</v>
      </c>
      <c r="E24" s="29" t="n">
        <f aca="false">SUM(E18:E23)</f>
        <v>0</v>
      </c>
      <c r="F24" s="29" t="n">
        <f aca="false">SUM(F18:F23)</f>
        <v>875279</v>
      </c>
      <c r="G24" s="29" t="n">
        <f aca="false">SUM(G18:G23)</f>
        <v>5424</v>
      </c>
      <c r="H24" s="29" t="n">
        <f aca="false">SUM(H18:H23)</f>
        <v>4794</v>
      </c>
      <c r="I24" s="29" t="n">
        <f aca="false">SUM(I18:I23)</f>
        <v>2704074</v>
      </c>
      <c r="J24" s="30" t="n">
        <f aca="false">SUM(J18:J23)</f>
        <v>293871</v>
      </c>
      <c r="K24" s="31" t="n">
        <f aca="false">SUM(K18:K23)</f>
        <v>415687</v>
      </c>
      <c r="L24" s="31" t="n">
        <f aca="false">SUM(L18:L23)</f>
        <v>1957095</v>
      </c>
      <c r="M24" s="31" t="n">
        <f aca="false">SUM(M18:M23)</f>
        <v>6256224</v>
      </c>
      <c r="N24" s="31" t="n">
        <f aca="false">SUM(N18:N23)</f>
        <v>3127931</v>
      </c>
      <c r="O24" s="31" t="n">
        <f aca="false">SUM(O18:O23)</f>
        <v>4521141</v>
      </c>
      <c r="P24" s="31" t="n">
        <f aca="false">SUM(P18:P23)</f>
        <v>1678849</v>
      </c>
      <c r="Q24" s="31" t="n">
        <f aca="false">SUM(Q18:Q23)</f>
        <v>1541450</v>
      </c>
      <c r="R24" s="31" t="n">
        <f aca="false">SUM(R18:R23)</f>
        <v>944675</v>
      </c>
      <c r="S24" s="31" t="n">
        <f aca="false">SUM(S18:S23)</f>
        <v>762085</v>
      </c>
      <c r="T24" s="31" t="n">
        <f aca="false">SUM(T18:T23)</f>
        <v>458614</v>
      </c>
      <c r="U24" s="31" t="n">
        <f aca="false">SUM(U18:U23)</f>
        <v>125852</v>
      </c>
      <c r="V24" s="31" t="n">
        <f aca="false">SUM(V18:V23)</f>
        <v>0</v>
      </c>
      <c r="W24" s="31" t="n">
        <f aca="false">SUM(W18:W23)</f>
        <v>0</v>
      </c>
      <c r="X24" s="31" t="n">
        <f aca="false">SUM(X18:X23)</f>
        <v>13160597</v>
      </c>
      <c r="Y24" s="31" t="n">
        <f aca="false">SUM(Y18:Y23)</f>
        <v>19416821</v>
      </c>
      <c r="Z24" s="0" t="n">
        <f aca="false">SUM(Z19:Z23)</f>
        <v>19416821</v>
      </c>
    </row>
    <row r="25" customFormat="false" ht="12.75" hidden="false" customHeight="false" outlineLevel="0" collapsed="false">
      <c r="B25" s="22"/>
      <c r="C25" s="23"/>
      <c r="D25" s="23"/>
      <c r="E25" s="23"/>
      <c r="F25" s="23"/>
      <c r="G25" s="23"/>
      <c r="H25" s="23"/>
      <c r="I25" s="22"/>
      <c r="J25" s="24"/>
      <c r="K25" s="25"/>
      <c r="L25" s="25"/>
      <c r="M25" s="25"/>
      <c r="N25" s="27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customFormat="false" ht="15.75" hidden="false" customHeight="false" outlineLevel="0" collapsed="false">
      <c r="A26" s="21" t="s">
        <v>19</v>
      </c>
      <c r="C26" s="2"/>
    </row>
    <row r="27" customFormat="false" ht="12.75" hidden="false" customHeight="false" outlineLevel="0" collapsed="false">
      <c r="A27" s="0" t="s">
        <v>12</v>
      </c>
      <c r="B27" s="22"/>
      <c r="C27" s="23"/>
      <c r="D27" s="23"/>
      <c r="E27" s="23"/>
      <c r="F27" s="23" t="n">
        <v>875279</v>
      </c>
      <c r="G27" s="23"/>
      <c r="H27" s="23"/>
      <c r="I27" s="22" t="n">
        <v>2686618</v>
      </c>
      <c r="K27" s="25"/>
      <c r="L27" s="25" t="n">
        <f aca="false">2188197+1312920-188574</f>
        <v>3312543</v>
      </c>
      <c r="M27" s="25" t="n">
        <f aca="false">SUM(B27:L27)</f>
        <v>6874440</v>
      </c>
      <c r="N27" s="25"/>
      <c r="O27" s="25" t="n">
        <f aca="false">875280+437640+437640+100000</f>
        <v>1850560</v>
      </c>
      <c r="P27" s="25" t="n">
        <v>43750</v>
      </c>
      <c r="Q27" s="25" t="n">
        <v>43750</v>
      </c>
      <c r="R27" s="25" t="n">
        <v>43750</v>
      </c>
      <c r="S27" s="25" t="n">
        <v>43750</v>
      </c>
      <c r="T27" s="25"/>
      <c r="U27" s="25"/>
      <c r="V27" s="25"/>
      <c r="W27" s="25"/>
      <c r="X27" s="25" t="n">
        <f aca="false">SUM(N27:W27)</f>
        <v>2025560</v>
      </c>
      <c r="Y27" s="25" t="n">
        <f aca="false">M27+X27</f>
        <v>8900000</v>
      </c>
      <c r="Z27" s="0" t="n">
        <v>8900000</v>
      </c>
      <c r="AA27" s="25" t="n">
        <f aca="false">Z27-Y27</f>
        <v>0</v>
      </c>
    </row>
    <row r="28" customFormat="false" ht="12.75" hidden="false" customHeight="false" outlineLevel="0" collapsed="false">
      <c r="A28" s="0" t="s">
        <v>13</v>
      </c>
      <c r="B28" s="22"/>
      <c r="C28" s="23"/>
      <c r="D28" s="23"/>
      <c r="E28" s="23"/>
      <c r="F28" s="23"/>
      <c r="G28" s="23"/>
      <c r="H28" s="23"/>
      <c r="I28" s="22" t="n">
        <v>8064</v>
      </c>
      <c r="J28" s="24" t="n">
        <v>293871</v>
      </c>
      <c r="K28" s="25" t="n">
        <v>375000</v>
      </c>
      <c r="L28" s="25" t="n">
        <v>525000</v>
      </c>
      <c r="M28" s="25" t="n">
        <f aca="false">SUM(B28:L28)</f>
        <v>1201935</v>
      </c>
      <c r="N28" s="25" t="n">
        <v>821000</v>
      </c>
      <c r="O28" s="27" t="n">
        <v>799062</v>
      </c>
      <c r="P28" s="25" t="n">
        <v>482726</v>
      </c>
      <c r="Q28" s="25" t="n">
        <v>560000</v>
      </c>
      <c r="R28" s="25" t="n">
        <v>300500</v>
      </c>
      <c r="S28" s="25" t="n">
        <v>250000</v>
      </c>
      <c r="T28" s="25" t="n">
        <v>45355</v>
      </c>
      <c r="U28" s="25"/>
      <c r="V28" s="25"/>
      <c r="W28" s="25"/>
      <c r="X28" s="25" t="n">
        <f aca="false">SUM(N28:W28)</f>
        <v>3258643</v>
      </c>
      <c r="Y28" s="25" t="n">
        <f aca="false">M28+X28</f>
        <v>4460578</v>
      </c>
      <c r="Z28" s="0" t="n">
        <f aca="false">3934581+425997</f>
        <v>4360578</v>
      </c>
      <c r="AA28" s="25" t="n">
        <f aca="false">Z28-Y28</f>
        <v>-100000</v>
      </c>
    </row>
    <row r="29" customFormat="false" ht="12.75" hidden="false" customHeight="false" outlineLevel="0" collapsed="false">
      <c r="A29" s="0" t="s">
        <v>14</v>
      </c>
      <c r="B29" s="22"/>
      <c r="C29" s="23"/>
      <c r="D29" s="23"/>
      <c r="E29" s="23"/>
      <c r="F29" s="23"/>
      <c r="G29" s="23"/>
      <c r="H29" s="23"/>
      <c r="I29" s="22"/>
      <c r="J29" s="24"/>
      <c r="K29" s="25" t="n">
        <v>40683</v>
      </c>
      <c r="L29" s="25" t="n">
        <v>59000</v>
      </c>
      <c r="M29" s="25" t="n">
        <f aca="false">SUM(B29:L29)</f>
        <v>99683</v>
      </c>
      <c r="N29" s="25" t="n">
        <v>175554</v>
      </c>
      <c r="O29" s="25" t="n">
        <v>237992</v>
      </c>
      <c r="P29" s="25" t="n">
        <v>89769</v>
      </c>
      <c r="Q29" s="25" t="n">
        <v>33048</v>
      </c>
      <c r="R29" s="25" t="n">
        <v>30000</v>
      </c>
      <c r="S29" s="25" t="n">
        <v>20000</v>
      </c>
      <c r="T29" s="25" t="n">
        <v>10000</v>
      </c>
      <c r="U29" s="25"/>
      <c r="V29" s="25"/>
      <c r="W29" s="25"/>
      <c r="X29" s="25" t="n">
        <f aca="false">SUM(N29:W29)</f>
        <v>596363</v>
      </c>
      <c r="Y29" s="25" t="n">
        <f aca="false">M29+X29</f>
        <v>696046</v>
      </c>
      <c r="Z29" s="0" t="n">
        <v>696046</v>
      </c>
      <c r="AA29" s="25" t="n">
        <f aca="false">Z29-Y29</f>
        <v>0</v>
      </c>
    </row>
    <row r="30" customFormat="false" ht="12.75" hidden="false" customHeight="false" outlineLevel="0" collapsed="false">
      <c r="A30" s="0" t="s">
        <v>15</v>
      </c>
      <c r="B30" s="22"/>
      <c r="C30" s="23"/>
      <c r="D30" s="23"/>
      <c r="E30" s="23"/>
      <c r="F30" s="23"/>
      <c r="G30" s="23"/>
      <c r="H30" s="23"/>
      <c r="I30" s="22"/>
      <c r="J30" s="24"/>
      <c r="K30" s="25"/>
      <c r="L30" s="25" t="n">
        <v>49675</v>
      </c>
      <c r="M30" s="25" t="n">
        <f aca="false">SUM(B30:L30)</f>
        <v>49675</v>
      </c>
      <c r="N30" s="25" t="n">
        <v>100000</v>
      </c>
      <c r="O30" s="25" t="n">
        <v>179278</v>
      </c>
      <c r="P30" s="25" t="n">
        <v>97604</v>
      </c>
      <c r="Q30" s="25" t="n">
        <v>39652</v>
      </c>
      <c r="R30" s="25" t="n">
        <v>10425</v>
      </c>
      <c r="S30" s="25"/>
      <c r="T30" s="25"/>
      <c r="U30" s="25"/>
      <c r="V30" s="25"/>
      <c r="W30" s="25"/>
      <c r="X30" s="25" t="n">
        <f aca="false">SUM(N30:W30)</f>
        <v>426959</v>
      </c>
      <c r="Y30" s="25" t="n">
        <f aca="false">M30+X30</f>
        <v>476634</v>
      </c>
      <c r="Z30" s="0" t="n">
        <v>476634</v>
      </c>
      <c r="AA30" s="25" t="n">
        <f aca="false">Z30-Y30</f>
        <v>0</v>
      </c>
    </row>
    <row r="31" customFormat="false" ht="13.5" hidden="false" customHeight="false" outlineLevel="0" collapsed="false">
      <c r="A31" s="0" t="s">
        <v>16</v>
      </c>
      <c r="B31" s="22"/>
      <c r="C31" s="23"/>
      <c r="D31" s="23"/>
      <c r="E31" s="23"/>
      <c r="F31" s="23" t="n">
        <v>25983</v>
      </c>
      <c r="G31" s="23"/>
      <c r="H31" s="23"/>
      <c r="I31" s="22"/>
      <c r="J31" s="24"/>
      <c r="K31" s="25"/>
      <c r="L31" s="25" t="n">
        <v>110500</v>
      </c>
      <c r="M31" s="25" t="n">
        <f aca="false">SUM(B31:L31)</f>
        <v>136483</v>
      </c>
      <c r="N31" s="25" t="n">
        <v>510836</v>
      </c>
      <c r="O31" s="27" t="n">
        <v>592000</v>
      </c>
      <c r="P31" s="27" t="n">
        <v>865000</v>
      </c>
      <c r="Q31" s="27" t="n">
        <v>765000</v>
      </c>
      <c r="R31" s="25" t="n">
        <v>660000</v>
      </c>
      <c r="S31" s="25" t="n">
        <v>448335</v>
      </c>
      <c r="T31" s="25" t="n">
        <v>403259</v>
      </c>
      <c r="U31" s="25" t="n">
        <v>119087</v>
      </c>
      <c r="V31" s="25"/>
      <c r="W31" s="25"/>
      <c r="X31" s="25" t="n">
        <f aca="false">SUM(N31:W31)</f>
        <v>4363517</v>
      </c>
      <c r="Y31" s="25" t="n">
        <f aca="false">M31+X31</f>
        <v>4500000</v>
      </c>
      <c r="Z31" s="0" t="n">
        <v>4500000</v>
      </c>
      <c r="AA31" s="25" t="n">
        <f aca="false">Z31-Y31</f>
        <v>0</v>
      </c>
    </row>
    <row r="32" customFormat="false" ht="12.75" hidden="false" customHeight="false" outlineLevel="0" collapsed="false">
      <c r="A32" s="28" t="s">
        <v>17</v>
      </c>
      <c r="B32" s="29" t="n">
        <f aca="false">SUM(B26:B31)</f>
        <v>0</v>
      </c>
      <c r="C32" s="29" t="n">
        <f aca="false">SUM(C26:C31)</f>
        <v>0</v>
      </c>
      <c r="D32" s="29" t="n">
        <f aca="false">SUM(D26:D31)</f>
        <v>0</v>
      </c>
      <c r="E32" s="29" t="n">
        <f aca="false">SUM(E26:E31)</f>
        <v>0</v>
      </c>
      <c r="F32" s="29" t="n">
        <f aca="false">SUM(F26:F31)</f>
        <v>901262</v>
      </c>
      <c r="G32" s="29" t="n">
        <f aca="false">SUM(G26:G31)</f>
        <v>0</v>
      </c>
      <c r="H32" s="29" t="n">
        <f aca="false">SUM(H26:H31)</f>
        <v>0</v>
      </c>
      <c r="I32" s="29" t="n">
        <f aca="false">SUM(I26:I31)</f>
        <v>2694682</v>
      </c>
      <c r="J32" s="30" t="n">
        <f aca="false">SUM(J26:J31)</f>
        <v>293871</v>
      </c>
      <c r="K32" s="31" t="n">
        <f aca="false">SUM(K26:K31)</f>
        <v>415683</v>
      </c>
      <c r="L32" s="31" t="n">
        <f aca="false">SUM(L26:L31)</f>
        <v>4056718</v>
      </c>
      <c r="M32" s="31" t="n">
        <f aca="false">SUM(M26:M31)</f>
        <v>8362216</v>
      </c>
      <c r="N32" s="31" t="n">
        <f aca="false">SUM(N26:N31)</f>
        <v>1607390</v>
      </c>
      <c r="O32" s="31" t="n">
        <f aca="false">SUM(O26:O31)</f>
        <v>3658892</v>
      </c>
      <c r="P32" s="31" t="n">
        <f aca="false">SUM(P26:P31)</f>
        <v>1578849</v>
      </c>
      <c r="Q32" s="31" t="n">
        <f aca="false">SUM(Q26:Q31)</f>
        <v>1441450</v>
      </c>
      <c r="R32" s="31" t="n">
        <f aca="false">SUM(R26:R31)</f>
        <v>1044675</v>
      </c>
      <c r="S32" s="31" t="n">
        <f aca="false">SUM(S26:S31)</f>
        <v>762085</v>
      </c>
      <c r="T32" s="31" t="n">
        <f aca="false">SUM(T26:T31)</f>
        <v>458614</v>
      </c>
      <c r="U32" s="31" t="n">
        <f aca="false">SUM(U26:U31)</f>
        <v>119087</v>
      </c>
      <c r="V32" s="31" t="n">
        <f aca="false">SUM(V26:V31)</f>
        <v>0</v>
      </c>
      <c r="W32" s="31" t="n">
        <f aca="false">SUM(W26:W31)</f>
        <v>0</v>
      </c>
      <c r="X32" s="31" t="n">
        <f aca="false">SUM(X26:X31)</f>
        <v>10671042</v>
      </c>
      <c r="Y32" s="31" t="n">
        <f aca="false">SUM(Y26:Y31)</f>
        <v>19033258</v>
      </c>
      <c r="Z32" s="0" t="n">
        <f aca="false">SUM(Z27:Z31)</f>
        <v>18933258</v>
      </c>
    </row>
    <row r="33" customFormat="false" ht="12.75" hidden="false" customHeight="false" outlineLevel="0" collapsed="false">
      <c r="B33" s="22"/>
      <c r="C33" s="23"/>
      <c r="D33" s="23"/>
      <c r="E33" s="23"/>
      <c r="F33" s="23"/>
      <c r="G33" s="23"/>
      <c r="H33" s="23"/>
      <c r="I33" s="22"/>
      <c r="J33" s="24"/>
      <c r="K33" s="25"/>
      <c r="L33" s="25"/>
      <c r="M33" s="25"/>
      <c r="N33" s="27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customFormat="false" ht="13.5" hidden="false" customHeight="false" outlineLevel="0" collapsed="false">
      <c r="C34" s="2"/>
    </row>
    <row r="35" customFormat="false" ht="12.75" hidden="false" customHeight="false" outlineLevel="0" collapsed="false">
      <c r="A35" s="33" t="s">
        <v>20</v>
      </c>
      <c r="B35" s="29" t="n">
        <f aca="false">B32+B24+B16</f>
        <v>0</v>
      </c>
      <c r="C35" s="29" t="n">
        <f aca="false">C32+C24+C16</f>
        <v>0</v>
      </c>
      <c r="D35" s="29" t="n">
        <f aca="false">D32+D24+D16</f>
        <v>0</v>
      </c>
      <c r="E35" s="29" t="n">
        <f aca="false">E32+E24+E16</f>
        <v>0</v>
      </c>
      <c r="F35" s="29" t="n">
        <f aca="false">F32+F24+F16</f>
        <v>2651820</v>
      </c>
      <c r="G35" s="29" t="n">
        <f aca="false">G32+G24+G16</f>
        <v>5424</v>
      </c>
      <c r="H35" s="29" t="n">
        <f aca="false">H32+H24+H16</f>
        <v>4794</v>
      </c>
      <c r="I35" s="29" t="n">
        <f aca="false">I32+I24+I16</f>
        <v>8093830</v>
      </c>
      <c r="J35" s="30" t="n">
        <f aca="false">J32+J24+J16</f>
        <v>881613</v>
      </c>
      <c r="K35" s="29" t="n">
        <f aca="false">K32+K24+K16</f>
        <v>1247057</v>
      </c>
      <c r="L35" s="29" t="n">
        <f aca="false">L32+L24+L16</f>
        <v>7970908</v>
      </c>
      <c r="M35" s="29" t="n">
        <f aca="false">M32+M24+M16</f>
        <v>20855446</v>
      </c>
      <c r="N35" s="29" t="n">
        <f aca="false">N32+N24+N16</f>
        <v>10042995</v>
      </c>
      <c r="O35" s="29" t="n">
        <f aca="false">O32+O24+O16</f>
        <v>10527779</v>
      </c>
      <c r="P35" s="29" t="n">
        <f aca="false">P32+P24+P16</f>
        <v>4872578</v>
      </c>
      <c r="Q35" s="29" t="n">
        <f aca="false">Q32+Q24+Q16</f>
        <v>4324350</v>
      </c>
      <c r="R35" s="29" t="n">
        <f aca="false">R32+R24+R16</f>
        <v>2934025</v>
      </c>
      <c r="S35" s="29" t="n">
        <f aca="false">S32+S24+S16</f>
        <v>2194920</v>
      </c>
      <c r="T35" s="29" t="n">
        <f aca="false">T32+T24+T16</f>
        <v>1408468</v>
      </c>
      <c r="U35" s="29" t="n">
        <f aca="false">U32+U24+U16</f>
        <v>390009</v>
      </c>
      <c r="V35" s="29" t="n">
        <f aca="false">V32+V24+V16</f>
        <v>0</v>
      </c>
      <c r="W35" s="29" t="n">
        <f aca="false">W32+W24+W16</f>
        <v>0</v>
      </c>
      <c r="X35" s="29" t="n">
        <f aca="false">X32+X24+X16</f>
        <v>36695124</v>
      </c>
      <c r="Y35" s="29" t="n">
        <f aca="false">Y32+Y24+Y16</f>
        <v>57550570</v>
      </c>
      <c r="Z35" s="0" t="n">
        <v>53517288</v>
      </c>
    </row>
    <row r="36" customFormat="false" ht="12.75" hidden="false" customHeight="false" outlineLevel="0" collapsed="false">
      <c r="C36" s="2"/>
    </row>
    <row r="37" customFormat="false" ht="12.75" hidden="false" customHeight="false" outlineLevel="0" collapsed="false">
      <c r="C37" s="2"/>
    </row>
    <row r="38" customFormat="false" ht="12.75" hidden="false" customHeight="false" outlineLevel="0" collapsed="false">
      <c r="A38" s="14" t="s">
        <v>21</v>
      </c>
      <c r="B38" s="22"/>
      <c r="C38" s="23"/>
      <c r="D38" s="23"/>
      <c r="E38" s="23"/>
      <c r="F38" s="23"/>
      <c r="G38" s="23"/>
      <c r="H38" s="23"/>
      <c r="I38" s="22"/>
      <c r="J38" s="24"/>
      <c r="K38" s="25"/>
      <c r="L38" s="25"/>
      <c r="M38" s="25"/>
      <c r="N38" s="27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customFormat="false" ht="12.75" hidden="false" customHeight="false" outlineLevel="0" collapsed="false">
      <c r="A39" s="0" t="s">
        <v>22</v>
      </c>
      <c r="B39" s="22"/>
      <c r="C39" s="23"/>
      <c r="D39" s="23" t="n">
        <v>15440</v>
      </c>
      <c r="E39" s="23" t="n">
        <v>19817</v>
      </c>
      <c r="F39" s="23" t="n">
        <v>19560</v>
      </c>
      <c r="G39" s="23" t="n">
        <v>32670</v>
      </c>
      <c r="H39" s="23" t="n">
        <v>10500</v>
      </c>
      <c r="I39" s="22" t="n">
        <v>1075</v>
      </c>
      <c r="J39" s="24" t="n">
        <v>14</v>
      </c>
      <c r="K39" s="25" t="n">
        <v>5000</v>
      </c>
      <c r="L39" s="25" t="n">
        <v>10000</v>
      </c>
      <c r="M39" s="25" t="n">
        <f aca="false">SUM(B39:L39)</f>
        <v>114076</v>
      </c>
      <c r="N39" s="27" t="n">
        <v>25000</v>
      </c>
      <c r="O39" s="27" t="n">
        <v>25000</v>
      </c>
      <c r="P39" s="27" t="n">
        <v>25000</v>
      </c>
      <c r="Q39" s="27" t="n">
        <v>15000</v>
      </c>
      <c r="R39" s="27" t="n">
        <v>15000</v>
      </c>
      <c r="S39" s="27" t="n">
        <v>15000</v>
      </c>
      <c r="T39" s="27" t="n">
        <v>7589</v>
      </c>
      <c r="U39" s="25"/>
      <c r="V39" s="25"/>
      <c r="W39" s="25"/>
      <c r="X39" s="25" t="n">
        <f aca="false">SUM(N39:W39)</f>
        <v>127589</v>
      </c>
      <c r="Y39" s="25" t="n">
        <f aca="false">M39+X39</f>
        <v>241665</v>
      </c>
      <c r="Z39" s="0" t="n">
        <v>241665</v>
      </c>
      <c r="AA39" s="25" t="n">
        <f aca="false">Z39-Y39</f>
        <v>0</v>
      </c>
    </row>
    <row r="40" customFormat="false" ht="12.75" hidden="false" customHeight="false" outlineLevel="0" collapsed="false">
      <c r="A40" s="0" t="s">
        <v>23</v>
      </c>
      <c r="B40" s="22"/>
      <c r="C40" s="23"/>
      <c r="D40" s="23"/>
      <c r="E40" s="23" t="n">
        <v>876</v>
      </c>
      <c r="F40" s="23" t="n">
        <v>1746</v>
      </c>
      <c r="G40" s="23" t="n">
        <v>34662</v>
      </c>
      <c r="H40" s="23" t="n">
        <v>7984</v>
      </c>
      <c r="I40" s="22" t="n">
        <v>11578</v>
      </c>
      <c r="J40" s="24" t="n">
        <v>10704</v>
      </c>
      <c r="K40" s="25" t="n">
        <v>20000</v>
      </c>
      <c r="L40" s="25" t="n">
        <v>50000</v>
      </c>
      <c r="M40" s="25" t="n">
        <f aca="false">SUM(B40:L40)</f>
        <v>137550</v>
      </c>
      <c r="N40" s="27" t="n">
        <v>95000</v>
      </c>
      <c r="O40" s="27" t="n">
        <v>90270</v>
      </c>
      <c r="P40" s="27" t="n">
        <v>80000</v>
      </c>
      <c r="Q40" s="27" t="n">
        <v>85338</v>
      </c>
      <c r="R40" s="27" t="n">
        <v>85338</v>
      </c>
      <c r="S40" s="27" t="n">
        <v>85338</v>
      </c>
      <c r="T40" s="27" t="n">
        <v>85338</v>
      </c>
      <c r="U40" s="25" t="n">
        <v>12488</v>
      </c>
      <c r="V40" s="25"/>
      <c r="W40" s="25"/>
      <c r="X40" s="25" t="n">
        <f aca="false">SUM(N40:W40)</f>
        <v>619110</v>
      </c>
      <c r="Y40" s="25" t="n">
        <f aca="false">M40+X40</f>
        <v>756660</v>
      </c>
      <c r="Z40" s="0" t="n">
        <v>756660</v>
      </c>
      <c r="AA40" s="25" t="n">
        <f aca="false">Z40-Y40</f>
        <v>0</v>
      </c>
    </row>
    <row r="41" customFormat="false" ht="12.75" hidden="false" customHeight="false" outlineLevel="0" collapsed="false">
      <c r="A41" s="0" t="s">
        <v>24</v>
      </c>
      <c r="B41" s="22" t="n">
        <v>29242</v>
      </c>
      <c r="C41" s="23" t="n">
        <v>58669</v>
      </c>
      <c r="D41" s="23" t="n">
        <v>36730</v>
      </c>
      <c r="E41" s="23" t="n">
        <v>94337</v>
      </c>
      <c r="F41" s="23" t="n">
        <v>109418</v>
      </c>
      <c r="G41" s="23" t="n">
        <v>253369</v>
      </c>
      <c r="H41" s="23" t="n">
        <v>132991</v>
      </c>
      <c r="I41" s="22" t="n">
        <f aca="false">263976+20551</f>
        <v>284527</v>
      </c>
      <c r="J41" s="24" t="n">
        <f aca="false">389112+1489+4+2271</f>
        <v>392876</v>
      </c>
      <c r="K41" s="25" t="n">
        <v>300000</v>
      </c>
      <c r="L41" s="25" t="n">
        <v>200000</v>
      </c>
      <c r="M41" s="25" t="n">
        <f aca="false">SUM(B41:L41)</f>
        <v>1892159</v>
      </c>
      <c r="N41" s="27" t="n">
        <v>300000</v>
      </c>
      <c r="O41" s="25" t="n">
        <v>360582</v>
      </c>
      <c r="P41" s="25" t="n">
        <v>350000</v>
      </c>
      <c r="Q41" s="25" t="n">
        <v>300000</v>
      </c>
      <c r="R41" s="25" t="n">
        <v>300000</v>
      </c>
      <c r="S41" s="25" t="n">
        <v>300000</v>
      </c>
      <c r="T41" s="25" t="n">
        <v>273037</v>
      </c>
      <c r="U41" s="25" t="n">
        <v>185126</v>
      </c>
      <c r="V41" s="25" t="n">
        <v>192757</v>
      </c>
      <c r="W41" s="25"/>
      <c r="X41" s="25" t="n">
        <f aca="false">SUM(N41:W41)</f>
        <v>2561502</v>
      </c>
      <c r="Y41" s="25" t="n">
        <f aca="false">M41+X41</f>
        <v>4453661</v>
      </c>
      <c r="Z41" s="0" t="n">
        <v>4453661</v>
      </c>
      <c r="AA41" s="25" t="n">
        <f aca="false">Z41-Y41</f>
        <v>0</v>
      </c>
    </row>
    <row r="42" customFormat="false" ht="12.75" hidden="false" customHeight="false" outlineLevel="0" collapsed="false">
      <c r="A42" s="0" t="s">
        <v>25</v>
      </c>
      <c r="B42" s="22"/>
      <c r="C42" s="23"/>
      <c r="D42" s="23" t="n">
        <v>17893</v>
      </c>
      <c r="E42" s="23" t="n">
        <v>15584</v>
      </c>
      <c r="F42" s="23" t="n">
        <v>386362</v>
      </c>
      <c r="G42" s="23" t="n">
        <v>6231</v>
      </c>
      <c r="H42" s="23" t="n">
        <v>0</v>
      </c>
      <c r="I42" s="22" t="n">
        <v>-341669</v>
      </c>
      <c r="J42" s="24" t="n">
        <v>23985</v>
      </c>
      <c r="K42" s="25" t="n">
        <f aca="false">J47*0.02</f>
        <v>26120.54</v>
      </c>
      <c r="L42" s="25" t="n">
        <f aca="false">K47*0.02</f>
        <v>33269.5778</v>
      </c>
      <c r="M42" s="25" t="n">
        <f aca="false">SUM(B42:L42)</f>
        <v>167776.1178</v>
      </c>
      <c r="N42" s="27" t="n">
        <f aca="false">L47*0.02</f>
        <v>166947.030446</v>
      </c>
      <c r="O42" s="27" t="n">
        <f aca="false">N47*0.02</f>
        <v>222615.66243568</v>
      </c>
      <c r="P42" s="27" t="n">
        <f aca="false">O47*0.02</f>
        <v>237881.872994854</v>
      </c>
      <c r="Q42" s="27" t="n">
        <f aca="false">P47*0.02</f>
        <v>125582.109839588</v>
      </c>
      <c r="R42" s="27" t="n">
        <f aca="false">Q47*0.025</f>
        <v>149192.010983959</v>
      </c>
      <c r="S42" s="27" t="n">
        <f aca="false">R47*0.025</f>
        <v>117056.995933637</v>
      </c>
      <c r="T42" s="27" t="n">
        <f aca="false">S47*0.025+75000</f>
        <v>170847.894654359</v>
      </c>
      <c r="U42" s="27" t="n">
        <f aca="false">T47*0.025+75000</f>
        <v>150399.471045621</v>
      </c>
      <c r="V42" s="27" t="n">
        <f aca="false">U47*0.025+75000</f>
        <v>104393.880038878</v>
      </c>
      <c r="W42" s="25" t="n">
        <f aca="false">125420+58190-2732-2386</f>
        <v>178492</v>
      </c>
      <c r="X42" s="25" t="n">
        <f aca="false">SUM(N42:W42)</f>
        <v>1623408.92837258</v>
      </c>
      <c r="Y42" s="25" t="n">
        <f aca="false">M42+X42</f>
        <v>1791185.04617258</v>
      </c>
      <c r="Z42" s="0" t="n">
        <v>1791000</v>
      </c>
      <c r="AA42" s="25" t="n">
        <f aca="false">Z42-Y42</f>
        <v>-185.046172575559</v>
      </c>
    </row>
    <row r="43" customFormat="false" ht="12.75" hidden="false" customHeight="false" outlineLevel="0" collapsed="false">
      <c r="A43" s="0" t="s">
        <v>26</v>
      </c>
      <c r="B43" s="22"/>
      <c r="C43" s="23" t="n">
        <v>109</v>
      </c>
      <c r="D43" s="23" t="n">
        <v>954</v>
      </c>
      <c r="E43" s="23" t="n">
        <v>1860</v>
      </c>
      <c r="F43" s="23" t="n">
        <v>5548</v>
      </c>
      <c r="G43" s="23" t="n">
        <v>0</v>
      </c>
      <c r="H43" s="23" t="n">
        <v>33279</v>
      </c>
      <c r="I43" s="22" t="n">
        <v>-99</v>
      </c>
      <c r="J43" s="24" t="n">
        <v>-3165</v>
      </c>
      <c r="K43" s="25" t="n">
        <f aca="false">J47*0.05</f>
        <v>65301.35</v>
      </c>
      <c r="L43" s="25" t="n">
        <f aca="false">K47*0.05</f>
        <v>83173.9445</v>
      </c>
      <c r="M43" s="25" t="n">
        <f aca="false">SUM(B43:L43)</f>
        <v>186961.2945</v>
      </c>
      <c r="N43" s="25" t="n">
        <f aca="false">L47*0.06</f>
        <v>500841.091338</v>
      </c>
      <c r="O43" s="25" t="n">
        <f aca="false">N47*0.06</f>
        <v>667846.98730704</v>
      </c>
      <c r="P43" s="25" t="n">
        <f aca="false">O47*0.06</f>
        <v>713645.618984563</v>
      </c>
      <c r="Q43" s="25" t="n">
        <f aca="false">P47*0.06</f>
        <v>376746.329518765</v>
      </c>
      <c r="R43" s="25" t="n">
        <f aca="false">Q47*0.06</f>
        <v>358060.826361501</v>
      </c>
      <c r="S43" s="25" t="n">
        <f aca="false">R47*0.06</f>
        <v>280936.790240728</v>
      </c>
      <c r="T43" s="25" t="n">
        <f aca="false">S47*0.06</f>
        <v>230034.947170462</v>
      </c>
      <c r="U43" s="25" t="n">
        <f aca="false">T47*0.06</f>
        <v>180958.730509489</v>
      </c>
      <c r="V43" s="25" t="n">
        <f aca="false">U47*0.04-3775-4050+160008-6556-125-1736</f>
        <v>190796.208062204</v>
      </c>
      <c r="W43" s="25"/>
      <c r="X43" s="25" t="n">
        <f aca="false">SUM(N43:W43)</f>
        <v>3499867.52949275</v>
      </c>
      <c r="Y43" s="25" t="n">
        <f aca="false">M43+X43</f>
        <v>3686828.82399275</v>
      </c>
      <c r="Z43" s="0" t="n">
        <v>3687000</v>
      </c>
      <c r="AA43" s="25" t="n">
        <f aca="false">Z43-Y43</f>
        <v>171.17600724753</v>
      </c>
    </row>
    <row r="44" customFormat="false" ht="13.5" hidden="false" customHeight="false" outlineLevel="0" collapsed="false">
      <c r="A44" s="34" t="s">
        <v>27</v>
      </c>
      <c r="B44" s="35"/>
      <c r="C44" s="35"/>
      <c r="D44" s="35"/>
      <c r="E44" s="35"/>
      <c r="F44" s="35"/>
      <c r="G44" s="35"/>
      <c r="H44" s="35"/>
      <c r="I44" s="35"/>
      <c r="J44" s="36"/>
      <c r="K44" s="37"/>
      <c r="L44" s="37"/>
      <c r="M44" s="25" t="n">
        <f aca="false">SUM(B44:L44)</f>
        <v>0</v>
      </c>
      <c r="N44" s="37" t="n">
        <v>0</v>
      </c>
      <c r="O44" s="37" t="n">
        <v>0</v>
      </c>
      <c r="P44" s="37" t="n">
        <v>0</v>
      </c>
      <c r="Q44" s="37" t="n">
        <v>740664</v>
      </c>
      <c r="R44" s="37" t="n">
        <v>840664</v>
      </c>
      <c r="S44" s="37" t="n">
        <v>840664</v>
      </c>
      <c r="T44" s="37" t="n">
        <v>840664</v>
      </c>
      <c r="U44" s="37" t="n">
        <v>256774</v>
      </c>
      <c r="V44" s="37"/>
      <c r="W44" s="37"/>
      <c r="X44" s="37" t="n">
        <f aca="false">SUM(N44:W44)</f>
        <v>3519430</v>
      </c>
      <c r="Y44" s="25" t="n">
        <f aca="false">M44+X44</f>
        <v>3519430</v>
      </c>
      <c r="Z44" s="0" t="n">
        <v>3519430</v>
      </c>
      <c r="AA44" s="25" t="n">
        <f aca="false">Z44-Y44</f>
        <v>0</v>
      </c>
    </row>
    <row r="45" customFormat="false" ht="12.75" hidden="false" customHeight="false" outlineLevel="0" collapsed="false">
      <c r="A45" s="38" t="s">
        <v>28</v>
      </c>
      <c r="B45" s="39" t="n">
        <f aca="false">SUM(B39:B44)</f>
        <v>29242</v>
      </c>
      <c r="C45" s="40" t="n">
        <f aca="false">SUM(C39:C44)</f>
        <v>58778</v>
      </c>
      <c r="D45" s="40" t="n">
        <f aca="false">SUM(D39:D44)</f>
        <v>71017</v>
      </c>
      <c r="E45" s="40" t="n">
        <f aca="false">SUM(E39:E44)</f>
        <v>132474</v>
      </c>
      <c r="F45" s="40" t="n">
        <f aca="false">SUM(F39:F44)</f>
        <v>522634</v>
      </c>
      <c r="G45" s="40" t="n">
        <f aca="false">SUM(G39:G44)</f>
        <v>326932</v>
      </c>
      <c r="H45" s="40" t="n">
        <f aca="false">SUM(H39:H44)</f>
        <v>184754</v>
      </c>
      <c r="I45" s="39" t="n">
        <f aca="false">SUM(I39:I44)</f>
        <v>-44588</v>
      </c>
      <c r="J45" s="41" t="n">
        <f aca="false">SUM(J39:J44)</f>
        <v>424414</v>
      </c>
      <c r="K45" s="42" t="n">
        <f aca="false">SUM(K39:K44)</f>
        <v>416421.89</v>
      </c>
      <c r="L45" s="42" t="n">
        <f aca="false">SUM(L39:L44)</f>
        <v>376443.5223</v>
      </c>
      <c r="M45" s="31" t="n">
        <f aca="false">SUM(M39:M44)</f>
        <v>2498522.4123</v>
      </c>
      <c r="N45" s="43" t="n">
        <f aca="false">SUM(N39:N44)</f>
        <v>1087788.121784</v>
      </c>
      <c r="O45" s="42" t="n">
        <f aca="false">SUM(O39:O44)</f>
        <v>1366314.64974272</v>
      </c>
      <c r="P45" s="42" t="n">
        <f aca="false">SUM(P39:P44)</f>
        <v>1406527.49197942</v>
      </c>
      <c r="Q45" s="42" t="n">
        <f aca="false">SUM(Q39:Q44)</f>
        <v>1643330.43935835</v>
      </c>
      <c r="R45" s="42" t="n">
        <f aca="false">SUM(R39:R44)</f>
        <v>1748254.83734546</v>
      </c>
      <c r="S45" s="42" t="n">
        <f aca="false">SUM(S39:S44)</f>
        <v>1638995.78617436</v>
      </c>
      <c r="T45" s="42" t="n">
        <f aca="false">SUM(T39:T44)</f>
        <v>1607510.84182482</v>
      </c>
      <c r="U45" s="42" t="n">
        <f aca="false">SUM(U39:U44)</f>
        <v>785746.20155511</v>
      </c>
      <c r="V45" s="42" t="n">
        <f aca="false">SUM(V39:V44)</f>
        <v>487947.088101082</v>
      </c>
      <c r="W45" s="42" t="n">
        <f aca="false">SUM(W39:W44)</f>
        <v>178492</v>
      </c>
      <c r="X45" s="42" t="n">
        <f aca="false">SUM(X39:X44)</f>
        <v>11950907.4578653</v>
      </c>
      <c r="Y45" s="31" t="n">
        <f aca="false">SUM(Y39:Y44)</f>
        <v>14449429.8701653</v>
      </c>
      <c r="Z45" s="0" t="n">
        <v>18482712.4876812</v>
      </c>
    </row>
    <row r="46" customFormat="false" ht="12.75" hidden="false" customHeight="false" outlineLevel="0" collapsed="false">
      <c r="B46" s="22"/>
      <c r="C46" s="23"/>
      <c r="D46" s="23"/>
      <c r="E46" s="23"/>
      <c r="F46" s="23"/>
      <c r="G46" s="23"/>
      <c r="H46" s="23"/>
      <c r="I46" s="22"/>
      <c r="J46" s="24"/>
      <c r="K46" s="25"/>
      <c r="L46" s="25"/>
      <c r="M46" s="25"/>
      <c r="N46" s="27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customFormat="false" ht="12.75" hidden="false" customHeight="false" outlineLevel="0" collapsed="false">
      <c r="A47" s="38" t="s">
        <v>29</v>
      </c>
      <c r="B47" s="39" t="n">
        <f aca="false">B35+B45</f>
        <v>29242</v>
      </c>
      <c r="C47" s="40" t="n">
        <f aca="false">C35+C45</f>
        <v>58778</v>
      </c>
      <c r="D47" s="40" t="n">
        <f aca="false">D35+D45</f>
        <v>71017</v>
      </c>
      <c r="E47" s="40" t="n">
        <f aca="false">E35+E45</f>
        <v>132474</v>
      </c>
      <c r="F47" s="40" t="n">
        <f aca="false">F35+F45</f>
        <v>3174454</v>
      </c>
      <c r="G47" s="40" t="n">
        <f aca="false">G35+G45</f>
        <v>332356</v>
      </c>
      <c r="H47" s="40" t="n">
        <f aca="false">H35+H45</f>
        <v>189548</v>
      </c>
      <c r="I47" s="39" t="n">
        <f aca="false">I35+I45</f>
        <v>8049242</v>
      </c>
      <c r="J47" s="41" t="n">
        <f aca="false">J35+J45</f>
        <v>1306027</v>
      </c>
      <c r="K47" s="42" t="n">
        <f aca="false">K35+K45</f>
        <v>1663478.89</v>
      </c>
      <c r="L47" s="42" t="n">
        <f aca="false">L35+L45</f>
        <v>8347351.5223</v>
      </c>
      <c r="M47" s="42" t="n">
        <f aca="false">M35+M45</f>
        <v>23353968.4123</v>
      </c>
      <c r="N47" s="42" t="n">
        <f aca="false">N35+N45</f>
        <v>11130783.121784</v>
      </c>
      <c r="O47" s="42" t="n">
        <f aca="false">O35+O45</f>
        <v>11894093.6497427</v>
      </c>
      <c r="P47" s="42" t="n">
        <f aca="false">P35+P45</f>
        <v>6279105.49197942</v>
      </c>
      <c r="Q47" s="42" t="n">
        <f aca="false">Q35+Q45</f>
        <v>5967680.43935835</v>
      </c>
      <c r="R47" s="42" t="n">
        <f aca="false">R35+R45</f>
        <v>4682279.83734546</v>
      </c>
      <c r="S47" s="42" t="n">
        <f aca="false">S35+S45</f>
        <v>3833915.78617436</v>
      </c>
      <c r="T47" s="42" t="n">
        <f aca="false">T35+T45</f>
        <v>3015978.84182482</v>
      </c>
      <c r="U47" s="42" t="n">
        <f aca="false">U35+U45</f>
        <v>1175755.20155511</v>
      </c>
      <c r="V47" s="42" t="n">
        <f aca="false">V35+V45</f>
        <v>487947.088101082</v>
      </c>
      <c r="W47" s="42" t="n">
        <f aca="false">W35+W45</f>
        <v>178492</v>
      </c>
      <c r="X47" s="42" t="n">
        <f aca="false">X35+X45</f>
        <v>48646031.4578653</v>
      </c>
      <c r="Y47" s="42" t="n">
        <f aca="false">Y35+Y45</f>
        <v>71999999.8701653</v>
      </c>
      <c r="Z47" s="0" t="n">
        <v>72000000.4876812</v>
      </c>
    </row>
    <row r="48" customFormat="false" ht="12.75" hidden="false" customHeight="false" outlineLevel="0" collapsed="false">
      <c r="A48" s="38" t="s">
        <v>30</v>
      </c>
      <c r="B48" s="39" t="n">
        <f aca="false">B47</f>
        <v>29242</v>
      </c>
      <c r="C48" s="40" t="n">
        <f aca="false">B48+C47</f>
        <v>88020</v>
      </c>
      <c r="D48" s="40" t="n">
        <f aca="false">C48+D47</f>
        <v>159037</v>
      </c>
      <c r="E48" s="40" t="n">
        <f aca="false">D48+E47</f>
        <v>291511</v>
      </c>
      <c r="F48" s="40" t="n">
        <f aca="false">E48+F47</f>
        <v>3465965</v>
      </c>
      <c r="G48" s="40" t="n">
        <f aca="false">F48+G47</f>
        <v>3798321</v>
      </c>
      <c r="H48" s="40" t="n">
        <f aca="false">G48+H47</f>
        <v>3987869</v>
      </c>
      <c r="I48" s="39" t="n">
        <f aca="false">H48+I47</f>
        <v>12037111</v>
      </c>
      <c r="J48" s="41" t="n">
        <f aca="false">I48+J47</f>
        <v>13343138</v>
      </c>
      <c r="K48" s="42" t="n">
        <f aca="false">J48+K47</f>
        <v>15006616.89</v>
      </c>
      <c r="L48" s="42" t="n">
        <f aca="false">K48+L47</f>
        <v>23353968.4123</v>
      </c>
      <c r="M48" s="42" t="n">
        <f aca="false">L48</f>
        <v>23353968.4123</v>
      </c>
      <c r="N48" s="43" t="n">
        <f aca="false">L48+N47</f>
        <v>34484751.534084</v>
      </c>
      <c r="O48" s="42" t="n">
        <f aca="false">N48+O47</f>
        <v>46378845.1838267</v>
      </c>
      <c r="P48" s="42" t="n">
        <f aca="false">O48+P47</f>
        <v>52657950.6758061</v>
      </c>
      <c r="Q48" s="42" t="n">
        <f aca="false">P48+Q47</f>
        <v>58625631.1151645</v>
      </c>
      <c r="R48" s="42" t="n">
        <f aca="false">Q48+R47</f>
        <v>63307910.95251</v>
      </c>
      <c r="S48" s="42" t="n">
        <f aca="false">R48+S47</f>
        <v>67141826.7386843</v>
      </c>
      <c r="T48" s="42" t="n">
        <f aca="false">S48+T47</f>
        <v>70157805.5805091</v>
      </c>
      <c r="U48" s="42" t="n">
        <f aca="false">T48+U47</f>
        <v>71333560.7820642</v>
      </c>
      <c r="V48" s="42" t="n">
        <f aca="false">U48+V47</f>
        <v>71821507.8701653</v>
      </c>
      <c r="W48" s="42" t="n">
        <f aca="false">V48+W47</f>
        <v>71999999.8701653</v>
      </c>
      <c r="X48" s="42" t="n">
        <f aca="false">W48</f>
        <v>71999999.8701653</v>
      </c>
      <c r="Y48" s="42" t="n">
        <f aca="false">X48</f>
        <v>71999999.8701653</v>
      </c>
    </row>
    <row r="49" customFormat="false" ht="12.75" hidden="false" customHeight="false" outlineLevel="0" collapsed="false">
      <c r="A49" s="38"/>
      <c r="B49" s="39"/>
      <c r="C49" s="40"/>
      <c r="D49" s="40"/>
      <c r="E49" s="40"/>
      <c r="F49" s="40"/>
      <c r="G49" s="40"/>
      <c r="H49" s="40"/>
      <c r="I49" s="39"/>
      <c r="J49" s="41"/>
      <c r="K49" s="42"/>
      <c r="L49" s="42"/>
      <c r="M49" s="42"/>
      <c r="N49" s="43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customFormat="false" ht="12.75" hidden="false" customHeight="false" outlineLevel="0" collapsed="false">
      <c r="A50" s="44"/>
      <c r="B50" s="45" t="n">
        <v>36950</v>
      </c>
      <c r="C50" s="45" t="n">
        <f aca="false">C9</f>
        <v>36951</v>
      </c>
      <c r="D50" s="45" t="n">
        <f aca="false">D9</f>
        <v>36982</v>
      </c>
      <c r="E50" s="45" t="n">
        <f aca="false">E9</f>
        <v>37012</v>
      </c>
      <c r="F50" s="45" t="n">
        <f aca="false">F9</f>
        <v>37043</v>
      </c>
      <c r="G50" s="45" t="n">
        <f aca="false">G9</f>
        <v>37073</v>
      </c>
      <c r="H50" s="45" t="n">
        <f aca="false">H9</f>
        <v>37104</v>
      </c>
      <c r="I50" s="45" t="n">
        <f aca="false">I9</f>
        <v>37135</v>
      </c>
      <c r="J50" s="46" t="n">
        <f aca="false">J9</f>
        <v>37165</v>
      </c>
      <c r="K50" s="47" t="n">
        <f aca="false">K9</f>
        <v>37196</v>
      </c>
      <c r="L50" s="47" t="n">
        <f aca="false">L9</f>
        <v>37226</v>
      </c>
      <c r="M50" s="15" t="s">
        <v>8</v>
      </c>
      <c r="N50" s="47" t="n">
        <f aca="false">N9</f>
        <v>37257</v>
      </c>
      <c r="O50" s="47" t="n">
        <f aca="false">O9</f>
        <v>37288</v>
      </c>
      <c r="P50" s="47" t="n">
        <f aca="false">P9</f>
        <v>37316</v>
      </c>
      <c r="Q50" s="47" t="n">
        <f aca="false">Q9</f>
        <v>37347</v>
      </c>
      <c r="R50" s="47" t="n">
        <f aca="false">R9</f>
        <v>37377</v>
      </c>
      <c r="S50" s="47" t="n">
        <f aca="false">S9</f>
        <v>37408</v>
      </c>
      <c r="T50" s="47" t="n">
        <f aca="false">T9</f>
        <v>37438</v>
      </c>
      <c r="U50" s="47" t="n">
        <f aca="false">U9</f>
        <v>37469</v>
      </c>
      <c r="V50" s="47" t="n">
        <f aca="false">V9</f>
        <v>37500</v>
      </c>
      <c r="W50" s="47" t="n">
        <f aca="false">W9</f>
        <v>37530</v>
      </c>
      <c r="X50" s="15" t="s">
        <v>9</v>
      </c>
      <c r="Y50" s="44"/>
    </row>
    <row r="51" customFormat="false" ht="12.75" hidden="false" customHeight="false" outlineLevel="0" collapsed="false">
      <c r="A51" s="38" t="s">
        <v>31</v>
      </c>
      <c r="B51" s="48"/>
      <c r="C51" s="23" t="n">
        <v>104475.936</v>
      </c>
      <c r="D51" s="23" t="n">
        <v>445311.743488</v>
      </c>
      <c r="E51" s="23" t="n">
        <v>1808874.2374359</v>
      </c>
      <c r="F51" s="23" t="n">
        <v>3414388.577</v>
      </c>
      <c r="G51" s="23" t="n">
        <v>4163289.297039</v>
      </c>
      <c r="H51" s="23" t="n">
        <v>14959932.3221183</v>
      </c>
      <c r="I51" s="22" t="n">
        <v>23727099.8483731</v>
      </c>
      <c r="J51" s="24" t="n">
        <v>27007114.5473117</v>
      </c>
      <c r="K51" s="25" t="n">
        <v>36309293.3491429</v>
      </c>
      <c r="L51" s="25" t="n">
        <v>40701539.4025869</v>
      </c>
      <c r="M51" s="25" t="n">
        <v>40701539.4025869</v>
      </c>
      <c r="N51" s="27" t="n">
        <v>48641562.4087037</v>
      </c>
      <c r="O51" s="25" t="n">
        <v>53033177.4148205</v>
      </c>
      <c r="P51" s="25" t="n">
        <v>57745909.1954406</v>
      </c>
      <c r="Q51" s="25" t="n">
        <v>62387921.1196028</v>
      </c>
      <c r="R51" s="25" t="n">
        <v>65904531.8930514</v>
      </c>
      <c r="S51" s="25" t="n">
        <v>68904395.5487766</v>
      </c>
      <c r="T51" s="25" t="n">
        <v>70617759.8188387</v>
      </c>
      <c r="U51" s="25" t="n">
        <v>72000000.1481253</v>
      </c>
      <c r="V51" s="25" t="n">
        <v>72000000.1481253</v>
      </c>
      <c r="W51" s="25" t="n">
        <v>72000000.1481253</v>
      </c>
      <c r="X51" s="25"/>
    </row>
    <row r="52" customFormat="false" ht="12.75" hidden="false" customHeight="false" outlineLevel="0" collapsed="false">
      <c r="A52" s="38" t="s">
        <v>32</v>
      </c>
      <c r="B52" s="22" t="n">
        <v>29242</v>
      </c>
      <c r="C52" s="23" t="n">
        <f aca="false">C48</f>
        <v>88020</v>
      </c>
      <c r="D52" s="23" t="n">
        <f aca="false">D48</f>
        <v>159037</v>
      </c>
      <c r="E52" s="23" t="n">
        <f aca="false">E48</f>
        <v>291511</v>
      </c>
      <c r="F52" s="23" t="n">
        <f aca="false">F48</f>
        <v>3465965</v>
      </c>
      <c r="G52" s="23" t="n">
        <f aca="false">G48</f>
        <v>3798321</v>
      </c>
      <c r="H52" s="23" t="n">
        <f aca="false">H48</f>
        <v>3987869</v>
      </c>
      <c r="I52" s="23" t="n">
        <f aca="false">I48</f>
        <v>12037111</v>
      </c>
      <c r="J52" s="24" t="n">
        <f aca="false">J48</f>
        <v>13343138</v>
      </c>
      <c r="K52" s="25"/>
      <c r="L52" s="25"/>
      <c r="M52" s="25"/>
      <c r="N52" s="27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customFormat="false" ht="12.75" hidden="false" customHeight="false" outlineLevel="0" collapsed="false">
      <c r="A53" s="38" t="s">
        <v>33</v>
      </c>
      <c r="B53" s="22"/>
      <c r="C53" s="22"/>
      <c r="D53" s="23"/>
      <c r="E53" s="23"/>
      <c r="F53" s="23"/>
      <c r="G53" s="23"/>
      <c r="H53" s="23"/>
      <c r="I53" s="22"/>
      <c r="J53" s="24" t="n">
        <f aca="false">+J48</f>
        <v>13343138</v>
      </c>
      <c r="K53" s="25" t="n">
        <f aca="false">K48</f>
        <v>15006616.89</v>
      </c>
      <c r="L53" s="25" t="n">
        <f aca="false">L48</f>
        <v>23353968.4123</v>
      </c>
      <c r="M53" s="25" t="n">
        <f aca="false">M48</f>
        <v>23353968.4123</v>
      </c>
      <c r="N53" s="27" t="n">
        <f aca="false">N48</f>
        <v>34484751.534084</v>
      </c>
      <c r="O53" s="25" t="n">
        <f aca="false">O48</f>
        <v>46378845.1838267</v>
      </c>
      <c r="P53" s="25" t="n">
        <f aca="false">P48</f>
        <v>52657950.6758061</v>
      </c>
      <c r="Q53" s="25" t="n">
        <f aca="false">Q48</f>
        <v>58625631.1151645</v>
      </c>
      <c r="R53" s="25" t="n">
        <f aca="false">R48</f>
        <v>63307910.95251</v>
      </c>
      <c r="S53" s="25" t="n">
        <f aca="false">S48</f>
        <v>67141826.7386843</v>
      </c>
      <c r="T53" s="25" t="n">
        <f aca="false">T48</f>
        <v>70157805.5805091</v>
      </c>
      <c r="U53" s="25" t="n">
        <f aca="false">U48</f>
        <v>71333560.7820642</v>
      </c>
      <c r="V53" s="25" t="n">
        <f aca="false">V48</f>
        <v>71821507.8701653</v>
      </c>
      <c r="W53" s="25" t="n">
        <f aca="false">W48</f>
        <v>71999999.8701653</v>
      </c>
      <c r="X53" s="25" t="n">
        <f aca="false">X48</f>
        <v>71999999.8701653</v>
      </c>
    </row>
    <row r="56" customFormat="false" ht="12.75" hidden="true" customHeight="false" outlineLevel="0" collapsed="false">
      <c r="G56" s="2" t="n">
        <v>725902.742</v>
      </c>
      <c r="H56" s="2" t="n">
        <v>10797026.061194</v>
      </c>
      <c r="I56" s="1" t="n">
        <v>8752127.24362236</v>
      </c>
      <c r="J56" s="3" t="n">
        <v>3305295.13432771</v>
      </c>
      <c r="K56" s="0" t="n">
        <v>9252636.20026801</v>
      </c>
      <c r="L56" s="0" t="n">
        <v>4327663.65366988</v>
      </c>
      <c r="M56" s="0" t="n">
        <v>40652757.035082</v>
      </c>
      <c r="N56" s="0" t="n">
        <v>8073705.92072803</v>
      </c>
      <c r="O56" s="0" t="n">
        <v>4401879.92072803</v>
      </c>
      <c r="P56" s="0" t="n">
        <v>4663317.59439509</v>
      </c>
      <c r="Q56" s="0" t="n">
        <v>4592668.56584811</v>
      </c>
      <c r="R56" s="0" t="n">
        <v>3466926.45724944</v>
      </c>
      <c r="S56" s="0" t="n">
        <v>3099838.87035379</v>
      </c>
      <c r="T56" s="0" t="n">
        <v>1876373.66290881</v>
      </c>
      <c r="U56" s="0" t="n">
        <v>1172531.55111425</v>
      </c>
    </row>
    <row r="57" customFormat="false" ht="12.75" hidden="true" customHeight="false" outlineLevel="0" collapsed="false">
      <c r="G57" s="2" t="n">
        <f aca="false">G56-G43-G42</f>
        <v>719671.742</v>
      </c>
      <c r="H57" s="23" t="n">
        <f aca="false">H56-H43-H42</f>
        <v>10763747.061194</v>
      </c>
      <c r="I57" s="22" t="n">
        <f aca="false">I56-I43-I42</f>
        <v>9093895.24362236</v>
      </c>
      <c r="J57" s="24" t="n">
        <f aca="false">J56-J43-J42</f>
        <v>3284475.13432771</v>
      </c>
      <c r="K57" s="25" t="n">
        <f aca="false">K56-K43-K42</f>
        <v>9161214.31026801</v>
      </c>
      <c r="L57" s="25" t="n">
        <f aca="false">L56-L43-L42</f>
        <v>4211220.13136988</v>
      </c>
      <c r="M57" s="25" t="n">
        <f aca="false">M56-M43-M42</f>
        <v>40298019.622782</v>
      </c>
      <c r="N57" s="25" t="n">
        <f aca="false">N56-N43-N42</f>
        <v>7405917.79894403</v>
      </c>
      <c r="O57" s="25" t="n">
        <f aca="false">O56-O43-O42</f>
        <v>3511417.27098531</v>
      </c>
      <c r="P57" s="25" t="n">
        <f aca="false">P56-P43-P42</f>
        <v>3711790.10241567</v>
      </c>
      <c r="Q57" s="25" t="n">
        <f aca="false">Q56-Q43-Q42</f>
        <v>4090340.12648976</v>
      </c>
      <c r="R57" s="25" t="n">
        <f aca="false">R56-R43-R42</f>
        <v>2959673.61990398</v>
      </c>
      <c r="S57" s="25" t="n">
        <f aca="false">S56-S43-S42</f>
        <v>2701845.08417943</v>
      </c>
      <c r="T57" s="25" t="n">
        <f aca="false">T56-T43-T42</f>
        <v>1475490.82108399</v>
      </c>
      <c r="U57" s="25" t="n">
        <f aca="false">U56-U43-U42</f>
        <v>841173.349559143</v>
      </c>
    </row>
    <row r="58" customFormat="false" ht="12.75" hidden="true" customHeight="false" outlineLevel="0" collapsed="false">
      <c r="C58" s="22"/>
      <c r="D58" s="23"/>
      <c r="E58" s="23"/>
      <c r="F58" s="23"/>
      <c r="G58" s="23"/>
      <c r="H58" s="23"/>
      <c r="I58" s="22"/>
      <c r="J58" s="24"/>
      <c r="K58" s="25"/>
      <c r="L58" s="25"/>
      <c r="N58" s="25"/>
      <c r="O58" s="25"/>
      <c r="P58" s="25"/>
      <c r="Q58" s="25"/>
      <c r="R58" s="25"/>
      <c r="S58" s="25"/>
      <c r="T58" s="25"/>
      <c r="U58" s="25"/>
      <c r="V58" s="25"/>
      <c r="W58" s="25"/>
    </row>
    <row r="59" customFormat="false" ht="12.75" hidden="true" customHeight="false" outlineLevel="0" collapsed="false">
      <c r="C59" s="22"/>
      <c r="D59" s="23" t="n">
        <f aca="false">D42</f>
        <v>17893</v>
      </c>
      <c r="E59" s="23" t="n">
        <f aca="false">E42</f>
        <v>15584</v>
      </c>
      <c r="F59" s="23" t="n">
        <f aca="false">F42</f>
        <v>386362</v>
      </c>
      <c r="G59" s="23" t="n">
        <f aca="false">G57*0.013</f>
        <v>9355.732646</v>
      </c>
      <c r="H59" s="2" t="n">
        <f aca="false">H57*0.013</f>
        <v>139928.711795522</v>
      </c>
      <c r="I59" s="1" t="n">
        <f aca="false">I57*0.013</f>
        <v>118220.638167091</v>
      </c>
      <c r="J59" s="3" t="n">
        <f aca="false">J57*0.013</f>
        <v>42698.1767462603</v>
      </c>
      <c r="K59" s="0" t="n">
        <f aca="false">K57*0.013</f>
        <v>119095.786033484</v>
      </c>
      <c r="L59" s="0" t="n">
        <f aca="false">L57*0.013</f>
        <v>54745.8617078085</v>
      </c>
      <c r="M59" s="0" t="n">
        <f aca="false">M57*0.013</f>
        <v>523874.255096166</v>
      </c>
      <c r="N59" s="0" t="n">
        <f aca="false">N57*0.013</f>
        <v>96276.9313862724</v>
      </c>
      <c r="O59" s="0" t="n">
        <f aca="false">O57*0.013</f>
        <v>45648.4245228091</v>
      </c>
      <c r="P59" s="0" t="n">
        <f aca="false">P57*0.013</f>
        <v>48253.2713314037</v>
      </c>
      <c r="Q59" s="0" t="n">
        <f aca="false">Q57*0.013</f>
        <v>53174.4216443669</v>
      </c>
      <c r="R59" s="0" t="n">
        <f aca="false">R57*0.013</f>
        <v>38475.7570587517</v>
      </c>
      <c r="S59" s="0" t="n">
        <f aca="false">S57*0.013</f>
        <v>35123.9860943325</v>
      </c>
      <c r="T59" s="0" t="n">
        <f aca="false">T57*0.013</f>
        <v>19181.3806740919</v>
      </c>
      <c r="U59" s="0" t="n">
        <f aca="false">U57*0.013</f>
        <v>10935.2535442689</v>
      </c>
      <c r="V59" s="25" t="n">
        <f aca="false">SUM(D59:U59)</f>
        <v>1774827.58844863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2001-02-08T16:51:05Z</dcterms:created>
  <dc:creator>ots</dc:creator>
  <dc:description/>
  <dc:language>en-US</dc:language>
  <cp:lastModifiedBy>skalmus</cp:lastModifiedBy>
  <cp:lastPrinted>2001-11-16T18:46:34Z</cp:lastPrinted>
  <dcterms:modified xsi:type="dcterms:W3CDTF">2001-11-16T18:58:38Z</dcterms:modified>
  <cp:revision>0</cp:revision>
  <dc:subject/>
  <dc:title/>
</cp:coreProperties>
</file>