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ptions and Methodology" sheetId="1" state="visible" r:id="rId3"/>
    <sheet name="Input and Calc" sheetId="2" state="visible" r:id="rId4"/>
    <sheet name="Raptor 1" sheetId="3" state="visible" r:id="rId5"/>
    <sheet name="Raptor 2" sheetId="4" state="visible" r:id="rId6"/>
    <sheet name="Raptor 3" sheetId="5" state="visible" r:id="rId7"/>
    <sheet name="Raptor 4" sheetId="6" state="visible" r:id="rId8"/>
    <sheet name="OPM Approach" sheetId="7" state="visible" r:id="rId9"/>
    <sheet name="RoR" sheetId="8" state="visible" r:id="rId10"/>
    <sheet name="Scratch" sheetId="9" state="visible" r:id="rId11"/>
    <sheet name="Sheet4" sheetId="10" state="hidden" r:id="rId12"/>
  </sheets>
  <definedNames>
    <definedName function="false" hidden="false" localSheetId="1" name="ZA0" vbProcedure="false">"Crystal Ball Data : Ver. 5.1"</definedName>
    <definedName function="false" hidden="false" localSheetId="1" name="ZA0A" vbProcedure="false">30+129</definedName>
    <definedName function="false" hidden="false" localSheetId="1" name="ZA0C" vbProcedure="false">0+0</definedName>
    <definedName function="false" hidden="false" localSheetId="1" name="ZA0D" vbProcedure="false">0+0</definedName>
    <definedName function="false" hidden="false" localSheetId="1" name="ZA0F" vbProcedure="false">5+107</definedName>
    <definedName function="false" hidden="false" localSheetId="1" name="ZA0T" vbProcedure="false">786654919+0</definedName>
    <definedName function="false" hidden="false" localSheetId="1" name="ZA100" vbProcedure="false">'Input and Calc'!$B$32+"aRandom Shock Main (to WW)"+545+0+1</definedName>
    <definedName function="false" hidden="false" localSheetId="1" name="ZA101" vbProcedure="false">'Input and Calc'!$C$32+"aC32"+16929+0+1</definedName>
    <definedName function="false" hidden="false" localSheetId="1" name="ZA102" vbProcedure="false">'Input and Calc'!$D$32+"aD32"+16929+0+1</definedName>
    <definedName function="false" hidden="false" localSheetId="1" name="ZA103" vbProcedure="false">'Input and Calc'!$E$32+"aE32"+16929+0+1</definedName>
    <definedName function="false" hidden="false" localSheetId="1" name="ZA104" vbProcedure="false">'Input and Calc'!$F$32+"aF32"+16929+0+1</definedName>
    <definedName function="false" hidden="false" localSheetId="1" name="ZA105" vbProcedure="false">'Input and Calc'!$G$32+"aG32"+16929+0+1</definedName>
    <definedName function="false" hidden="false" localSheetId="1" name="ZA106" vbProcedure="false">'Input and Calc'!$B$33+"aRandom Shock 1 (to R1)"+545+0+1</definedName>
    <definedName function="false" hidden="false" localSheetId="1" name="ZA107" vbProcedure="false">'Input and Calc'!$C$33+"aC33"+16929+0+1</definedName>
    <definedName function="false" hidden="false" localSheetId="1" name="ZA108" vbProcedure="false">'Input and Calc'!$D$33+"aD33"+16929+0+1</definedName>
    <definedName function="false" hidden="false" localSheetId="1" name="ZA109" vbProcedure="false">'Input and Calc'!$E$33+"aE33"+545+0+1</definedName>
    <definedName function="false" hidden="false" localSheetId="1" name="ZA110" vbProcedure="false">'Input and Calc'!$F$33+"aF33"+16929+0+1</definedName>
    <definedName function="false" hidden="false" localSheetId="1" name="ZA111" vbProcedure="false">'Input and Calc'!$G$33+"aG33"+16929+0+1</definedName>
    <definedName function="false" hidden="false" localSheetId="1" name="ZA112" vbProcedure="false">'Input and Calc'!$B$34+"aRandom Shock 2 (to R2)"+545+0+1</definedName>
    <definedName function="false" hidden="false" localSheetId="1" name="ZA113" vbProcedure="false">'Input and Calc'!$C$34+"aC34"+16929+0+1</definedName>
    <definedName function="false" hidden="false" localSheetId="1" name="ZA114" vbProcedure="false">'Input and Calc'!$D$34+"aD34"+16929+0+1</definedName>
    <definedName function="false" hidden="false" localSheetId="1" name="ZA115" vbProcedure="false">'Input and Calc'!$E$34+"aE34"+545+0+1</definedName>
    <definedName function="false" hidden="false" localSheetId="1" name="ZA116" vbProcedure="false">'Input and Calc'!$F$34+"aF34"+16929+0+1</definedName>
    <definedName function="false" hidden="false" localSheetId="1" name="ZA117" vbProcedure="false">'Input and Calc'!$G$34+"aG34"+16929+0+1</definedName>
    <definedName function="false" hidden="false" localSheetId="1" name="ZA118" vbProcedure="false">'Input and Calc'!$B$35+"aRandom Shock 3 (to R3)"+545+0+1</definedName>
    <definedName function="false" hidden="false" localSheetId="1" name="ZA119" vbProcedure="false">'Input and Calc'!$C$35+"aC35"+16929+0+1</definedName>
    <definedName function="false" hidden="false" localSheetId="1" name="ZA120" vbProcedure="false">'Input and Calc'!$D$35+"aD35"+16929+0+1</definedName>
    <definedName function="false" hidden="false" localSheetId="1" name="ZA121" vbProcedure="false">'Input and Calc'!$E$35+"aE35"+545+0+1</definedName>
    <definedName function="false" hidden="false" localSheetId="1" name="ZA122" vbProcedure="false">'Input and Calc'!$F$35+"aF35"+16929+0+1</definedName>
    <definedName function="false" hidden="false" localSheetId="1" name="ZA123" vbProcedure="false">'Input and Calc'!$G$35+"aG35"+16929+0+1</definedName>
    <definedName function="false" hidden="false" localSheetId="1" name="ZA124" vbProcedure="false">'Input and Calc'!$B$36+"aRandom Shock 4 (to R4)"+545+0+1</definedName>
    <definedName function="false" hidden="false" localSheetId="1" name="ZA125" vbProcedure="false">'Input and Calc'!$C$36+"aC36"+16929+0+1</definedName>
    <definedName function="false" hidden="false" localSheetId="1" name="ZA126" vbProcedure="false">'Input and Calc'!$D$36+"aD36"+16929+0+1</definedName>
    <definedName function="false" hidden="false" localSheetId="1" name="ZA127" vbProcedure="false">'Input and Calc'!$E$36+"aE36"+545+0+1</definedName>
    <definedName function="false" hidden="false" localSheetId="1" name="ZA128" vbProcedure="false">'Input and Calc'!$F$36+"aF36"+16929+0+1</definedName>
    <definedName function="false" hidden="false" localSheetId="1" name="ZA129" vbProcedure="false">'Input and Calc'!$G$36+"aG36"+16929+0+1</definedName>
    <definedName function="false" hidden="false" localSheetId="1" name="ZF103" vbProcedure="false">'Input and Calc'!$B$64+"R1 Assets minus Liabilities"+""+33+33+473+57+18+342+477+4+3+"-"+"+"+2.6+50+2+4+95+4004505.04479494+5</definedName>
    <definedName function="false" hidden="false" localSheetId="1" name="ZF104" vbProcedure="false">'Input and Calc'!$B$74+"R2 Assets minus Liabilities"+""+33+33+473+72+40+357+499+4+3+"-"+"+"+2.6+50+2+4+95+2119373.37760413+5</definedName>
    <definedName function="false" hidden="false" localSheetId="1" name="ZF105" vbProcedure="false">'Input and Calc'!$B$81+"R3 Assets minus Liabilities"+""+33+33+473+87+62+372+521+4+3+"-"+"+"+2.6+50+2+4+95+19735031.6326224+5</definedName>
    <definedName function="false" hidden="false" localSheetId="1" name="ZF106" vbProcedure="false">'Input and Calc'!$B$89+"R4 Assets minus Liabilities"+""+33+33+473+102+84+387+543+4+3+"-"+"+"+2.6+50+2+4+95+6580450.03316173+5</definedName>
    <definedName function="false" hidden="false" localSheetId="1" name="ZF107" vbProcedure="false">'Input and Calc'!$B$93+"Total"+""+33+33+473+117+106+402+565+4+3+"-"+"+"+2.6+50+2+4+95+19278460.0218597+5</definedName>
    <definedName function="true" hidden="false" name="xCholeski" vbProcedure="true"/>
    <definedName function="true" hidden="false" name="EURO" vbProcedure="true"/>
    <definedName function="true" hidden="false" name="DIGITAL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8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Assumption: R3 receives float pays fixed @ $21 for each series separately.  Payoff is short put, long call (Ep &lt; Ec)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0</xdr:colOff>
                <xdr:row>78</xdr:row>
                <xdr:rowOff>5</xdr:rowOff>
              </xdr:from>
              <xdr:to>
                <xdr:col>2</xdr:col>
                <xdr:colOff>29</xdr:colOff>
                <xdr:row>83</xdr:row>
                <xdr:rowOff>4</xdr:rowOff>
              </xdr:to>
            </anchor>
          </commentPr>
        </mc:Choice>
        <mc:Fallback/>
      </mc:AlternateContent>
    </comment>
    <comment ref="B78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We own 99.99% of the stock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76</xdr:row>
                <xdr:rowOff>5</xdr:rowOff>
              </xdr:from>
              <xdr:to>
                <xdr:col>3</xdr:col>
                <xdr:colOff>52</xdr:colOff>
                <xdr:row>81</xdr:row>
                <xdr:rowOff>4</xdr:rowOff>
              </xdr:to>
            </anchor>
          </commentPr>
        </mc:Choice>
        <mc:Fallback/>
      </mc:AlternateContent>
    </comment>
    <comment ref="E3" authorId="0">
      <text>
        <r>
          <rPr>
            <b val="true"/>
            <sz val="8"/>
            <color rgb="FF000000"/>
            <rFont val="Tahoma"/>
            <family val="0"/>
          </rPr>
          <t xml:space="preserve">Being Sold.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1</xdr:row>
                <xdr:rowOff>5</xdr:rowOff>
              </xdr:from>
              <xdr:to>
                <xdr:col>5</xdr:col>
                <xdr:colOff>62</xdr:colOff>
                <xdr:row>6</xdr:row>
                <xdr:rowOff>4</xdr:rowOff>
              </xdr:to>
            </anchor>
          </commentPr>
        </mc:Choice>
        <mc:Fallback/>
      </mc:AlternateContent>
    </comment>
    <comment ref="F3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Gone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15</xdr:colOff>
                <xdr:row>1</xdr:row>
                <xdr:rowOff>5</xdr:rowOff>
              </xdr:from>
              <xdr:to>
                <xdr:col>8</xdr:col>
                <xdr:colOff>10</xdr:colOff>
                <xdr:row>6</xdr:row>
                <xdr:rowOff>4</xdr:rowOff>
              </xdr:to>
            </anchor>
          </commentPr>
        </mc:Choice>
        <mc:Fallback/>
      </mc:AlternateContent>
    </comment>
    <comment ref="M28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23% discount for the two year restriction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18</xdr:colOff>
                <xdr:row>26</xdr:row>
                <xdr:rowOff>5</xdr:rowOff>
              </xdr:from>
              <xdr:to>
                <xdr:col>14</xdr:col>
                <xdr:colOff>51</xdr:colOff>
                <xdr:row>31</xdr:row>
                <xdr:rowOff>4</xdr:rowOff>
              </xdr:to>
            </anchor>
          </commentPr>
        </mc:Choice>
        <mc:Fallback/>
      </mc:AlternateContent>
    </comment>
    <comment ref="M29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23% discount for the two year restriction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18</xdr:colOff>
                <xdr:row>27</xdr:row>
                <xdr:rowOff>5</xdr:rowOff>
              </xdr:from>
              <xdr:to>
                <xdr:col>14</xdr:col>
                <xdr:colOff>51</xdr:colOff>
                <xdr:row>32</xdr:row>
                <xdr:rowOff>4</xdr:rowOff>
              </xdr:to>
            </anchor>
          </commentPr>
        </mc:Choice>
        <mc:Fallback/>
      </mc:AlternateContent>
    </comment>
    <comment ref="R13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rbharati:
The 259 MM Note is excluded from cross-guarantees.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45</xdr:colOff>
                <xdr:row>11</xdr:row>
                <xdr:rowOff>5</xdr:rowOff>
              </xdr:from>
              <xdr:to>
                <xdr:col>19</xdr:col>
                <xdr:colOff>26</xdr:colOff>
                <xdr:row>16</xdr:row>
                <xdr:rowOff>4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9" authorId="0">
      <text>
        <r>
          <rPr>
            <b val="true"/>
            <sz val="8"/>
            <color rgb="FF000000"/>
            <rFont val="Tahoma"/>
            <family val="0"/>
          </rPr>
          <t xml:space="preserve">Converted in a cash flow particpation certificate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28</xdr:row>
                <xdr:rowOff>3</xdr:rowOff>
              </xdr:from>
              <xdr:to>
                <xdr:col>2</xdr:col>
                <xdr:colOff>67</xdr:colOff>
                <xdr:row>33</xdr:row>
                <xdr:rowOff>2</xdr:rowOff>
              </xdr:to>
            </anchor>
          </commentPr>
        </mc:Choice>
        <mc:Fallback/>
      </mc:AlternateContent>
    </comment>
    <comment ref="A30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29</xdr:row>
                <xdr:rowOff>3</xdr:rowOff>
              </xdr:from>
              <xdr:to>
                <xdr:col>2</xdr:col>
                <xdr:colOff>67</xdr:colOff>
                <xdr:row>34</xdr:row>
                <xdr:rowOff>2</xdr:rowOff>
              </xdr:to>
            </anchor>
          </commentPr>
        </mc:Choice>
        <mc:Fallback/>
      </mc:AlternateContent>
    </comment>
    <comment ref="A31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30</xdr:row>
                <xdr:rowOff>3</xdr:rowOff>
              </xdr:from>
              <xdr:to>
                <xdr:col>2</xdr:col>
                <xdr:colOff>67</xdr:colOff>
                <xdr:row>35</xdr:row>
                <xdr:rowOff>2</xdr:rowOff>
              </xdr:to>
            </anchor>
          </commentPr>
        </mc:Choice>
        <mc:Fallback/>
      </mc:AlternateContent>
    </comment>
    <comment ref="A32" authorId="0">
      <text>
        <r>
          <rPr>
            <b val="true"/>
            <sz val="8"/>
            <color rgb="FF000000"/>
            <rFont val="Tahoma"/>
            <family val="0"/>
          </rPr>
          <t xml:space="preserve">Went public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31</xdr:row>
                <xdr:rowOff>3</xdr:rowOff>
              </xdr:from>
              <xdr:to>
                <xdr:col>2</xdr:col>
                <xdr:colOff>67</xdr:colOff>
                <xdr:row>36</xdr:row>
                <xdr:rowOff>2</xdr:rowOff>
              </xdr:to>
            </anchor>
          </commentPr>
        </mc:Choice>
        <mc:Fallback/>
      </mc:AlternateContent>
    </comment>
    <comment ref="A34" authorId="0">
      <text>
        <r>
          <rPr>
            <b val="true"/>
            <sz val="8"/>
            <color rgb="FF000000"/>
            <rFont val="Tahoma"/>
            <family val="0"/>
          </rPr>
          <t xml:space="preserve">Being written down to zero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33</xdr:row>
                <xdr:rowOff>3</xdr:rowOff>
              </xdr:from>
              <xdr:to>
                <xdr:col>2</xdr:col>
                <xdr:colOff>67</xdr:colOff>
                <xdr:row>38</xdr:row>
                <xdr:rowOff>2</xdr:rowOff>
              </xdr:to>
            </anchor>
          </commentPr>
        </mc:Choice>
        <mc:Fallback/>
      </mc:AlternateContent>
    </comment>
    <comment ref="A35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34</xdr:row>
                <xdr:rowOff>3</xdr:rowOff>
              </xdr:from>
              <xdr:to>
                <xdr:col>2</xdr:col>
                <xdr:colOff>67</xdr:colOff>
                <xdr:row>39</xdr:row>
                <xdr:rowOff>2</xdr:rowOff>
              </xdr:to>
            </anchor>
          </commentPr>
        </mc:Choice>
        <mc:Fallback/>
      </mc:AlternateContent>
    </comment>
    <comment ref="A36" authorId="0">
      <text>
        <r>
          <rPr>
            <b val="true"/>
            <sz val="8"/>
            <color rgb="FF000000"/>
            <rFont val="Tahoma"/>
            <family val="0"/>
          </rPr>
          <t xml:space="preserve">Being discussed for write down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35</xdr:row>
                <xdr:rowOff>3</xdr:rowOff>
              </xdr:from>
              <xdr:to>
                <xdr:col>2</xdr:col>
                <xdr:colOff>67</xdr:colOff>
                <xdr:row>40</xdr:row>
                <xdr:rowOff>2</xdr:rowOff>
              </xdr:to>
            </anchor>
          </commentPr>
        </mc:Choice>
        <mc:Fallback/>
      </mc:AlternateContent>
    </comment>
    <comment ref="A37" authorId="0">
      <text>
        <r>
          <rPr>
            <b val="true"/>
            <sz val="8"/>
            <color rgb="FF000000"/>
            <rFont val="Tahoma"/>
            <family val="0"/>
          </rPr>
          <t xml:space="preserve">Write-down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36</xdr:row>
                <xdr:rowOff>3</xdr:rowOff>
              </xdr:from>
              <xdr:to>
                <xdr:col>2</xdr:col>
                <xdr:colOff>67</xdr:colOff>
                <xdr:row>41</xdr:row>
                <xdr:rowOff>2</xdr:rowOff>
              </xdr:to>
            </anchor>
          </commentPr>
        </mc:Choice>
        <mc:Fallback/>
      </mc:AlternateContent>
    </comment>
    <comment ref="A38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37</xdr:row>
                <xdr:rowOff>3</xdr:rowOff>
              </xdr:from>
              <xdr:to>
                <xdr:col>2</xdr:col>
                <xdr:colOff>67</xdr:colOff>
                <xdr:row>42</xdr:row>
                <xdr:rowOff>2</xdr:rowOff>
              </xdr:to>
            </anchor>
          </commentPr>
        </mc:Choice>
        <mc:Fallback/>
      </mc:AlternateContent>
    </comment>
    <comment ref="A39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38</xdr:row>
                <xdr:rowOff>3</xdr:rowOff>
              </xdr:from>
              <xdr:to>
                <xdr:col>2</xdr:col>
                <xdr:colOff>67</xdr:colOff>
                <xdr:row>43</xdr:row>
                <xdr:rowOff>2</xdr:rowOff>
              </xdr:to>
            </anchor>
          </commentPr>
        </mc:Choice>
        <mc:Fallback/>
      </mc:AlternateContent>
    </comment>
    <comment ref="A47" authorId="0">
      <text>
        <r>
          <rPr>
            <b val="true"/>
            <sz val="8"/>
            <color rgb="FF000000"/>
            <rFont val="Tahoma"/>
            <family val="0"/>
          </rPr>
          <t xml:space="preserve">Sold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46</xdr:row>
                <xdr:rowOff>3</xdr:rowOff>
              </xdr:from>
              <xdr:to>
                <xdr:col>2</xdr:col>
                <xdr:colOff>67</xdr:colOff>
                <xdr:row>51</xdr:row>
                <xdr:rowOff>2</xdr:rowOff>
              </xdr:to>
            </anchor>
          </commentPr>
        </mc:Choice>
        <mc:Fallback/>
      </mc:AlternateContent>
    </comment>
    <comment ref="A50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49</xdr:row>
                <xdr:rowOff>3</xdr:rowOff>
              </xdr:from>
              <xdr:to>
                <xdr:col>2</xdr:col>
                <xdr:colOff>67</xdr:colOff>
                <xdr:row>54</xdr:row>
                <xdr:rowOff>2</xdr:rowOff>
              </xdr:to>
            </anchor>
          </commentPr>
        </mc:Choice>
        <mc:Fallback/>
      </mc:AlternateContent>
    </comment>
    <comment ref="A51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50</xdr:row>
                <xdr:rowOff>3</xdr:rowOff>
              </xdr:from>
              <xdr:to>
                <xdr:col>2</xdr:col>
                <xdr:colOff>67</xdr:colOff>
                <xdr:row>55</xdr:row>
                <xdr:rowOff>2</xdr:rowOff>
              </xdr:to>
            </anchor>
          </commentPr>
        </mc:Choice>
        <mc:Fallback/>
      </mc:AlternateContent>
    </comment>
    <comment ref="A61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60</xdr:row>
                <xdr:rowOff>3</xdr:rowOff>
              </xdr:from>
              <xdr:to>
                <xdr:col>2</xdr:col>
                <xdr:colOff>67</xdr:colOff>
                <xdr:row>65</xdr:row>
                <xdr:rowOff>2</xdr:rowOff>
              </xdr:to>
            </anchor>
          </commentPr>
        </mc:Choice>
        <mc:Fallback/>
      </mc:AlternateContent>
    </comment>
    <comment ref="A63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62</xdr:row>
                <xdr:rowOff>3</xdr:rowOff>
              </xdr:from>
              <xdr:to>
                <xdr:col>2</xdr:col>
                <xdr:colOff>67</xdr:colOff>
                <xdr:row>67</xdr:row>
                <xdr:rowOff>2</xdr:rowOff>
              </xdr:to>
            </anchor>
          </commentPr>
        </mc:Choice>
        <mc:Fallback/>
      </mc:AlternateContent>
    </comment>
    <comment ref="A64" authorId="0">
      <text>
        <r>
          <rPr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63</xdr:row>
                <xdr:rowOff>3</xdr:rowOff>
              </xdr:from>
              <xdr:to>
                <xdr:col>2</xdr:col>
                <xdr:colOff>67</xdr:colOff>
                <xdr:row>68</xdr:row>
                <xdr:rowOff>2</xdr:rowOff>
              </xdr:to>
            </anchor>
          </commentPr>
        </mc:Choice>
        <mc:Fallback/>
      </mc:AlternateContent>
    </comment>
    <comment ref="E6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59</xdr:row>
                <xdr:rowOff>3</xdr:rowOff>
              </xdr:from>
              <xdr:to>
                <xdr:col>6</xdr:col>
                <xdr:colOff>65</xdr:colOff>
                <xdr:row>64</xdr:row>
                <xdr:rowOff>2</xdr:rowOff>
              </xdr:to>
            </anchor>
          </commentPr>
        </mc:Choice>
        <mc:Fallback/>
      </mc:AlternateContent>
    </comment>
    <comment ref="E6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61</xdr:row>
                <xdr:rowOff>3</xdr:rowOff>
              </xdr:from>
              <xdr:to>
                <xdr:col>6</xdr:col>
                <xdr:colOff>65</xdr:colOff>
                <xdr:row>66</xdr:row>
                <xdr:rowOff>2</xdr:rowOff>
              </xdr:to>
            </anchor>
          </commentPr>
        </mc:Choice>
        <mc:Fallback/>
      </mc:AlternateContent>
    </comment>
    <comment ref="I29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Sale underway. Price = $1.9 MM; August 28, 2001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28</xdr:row>
                <xdr:rowOff>3</xdr:rowOff>
              </xdr:from>
              <xdr:to>
                <xdr:col>12</xdr:col>
                <xdr:colOff>37</xdr:colOff>
                <xdr:row>33</xdr:row>
                <xdr:rowOff>2</xdr:rowOff>
              </xdr:to>
            </anchor>
          </commentPr>
        </mc:Choice>
        <mc:Fallback/>
      </mc:AlternateContent>
    </comment>
    <comment ref="I4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Letter of Intent for purchase for 14.5MM.  ENE owns 75%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41</xdr:row>
                <xdr:rowOff>3</xdr:rowOff>
              </xdr:from>
              <xdr:to>
                <xdr:col>12</xdr:col>
                <xdr:colOff>37</xdr:colOff>
                <xdr:row>46</xdr:row>
                <xdr:rowOff>2</xdr:rowOff>
              </xdr:to>
            </anchor>
          </commentPr>
        </mc:Choice>
        <mc:Fallback/>
      </mc:AlternateContent>
    </comment>
    <comment ref="I54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Asset value remaining.  Cash received for the rest.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53</xdr:row>
                <xdr:rowOff>3</xdr:rowOff>
              </xdr:from>
              <xdr:to>
                <xdr:col>12</xdr:col>
                <xdr:colOff>37</xdr:colOff>
                <xdr:row>58</xdr:row>
                <xdr:rowOff>2</xdr:rowOff>
              </xdr:to>
            </anchor>
          </commentPr>
        </mc:Choice>
        <mc:Fallback/>
      </mc:AlternateContent>
    </comment>
    <comment ref="I5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Letter of Intent.  No clear indication of price though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54</xdr:row>
                <xdr:rowOff>5</xdr:rowOff>
              </xdr:from>
              <xdr:to>
                <xdr:col>12</xdr:col>
                <xdr:colOff>20</xdr:colOff>
                <xdr:row>59</xdr:row>
                <xdr:rowOff>4</xdr:rowOff>
              </xdr:to>
            </anchor>
          </commentPr>
        </mc:Choice>
        <mc:Fallback/>
      </mc:AlternateContent>
    </comment>
    <comment ref="I6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Market Value written down to zero McKillop 2/6/01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65</xdr:row>
                <xdr:rowOff>3</xdr:rowOff>
              </xdr:from>
              <xdr:to>
                <xdr:col>12</xdr:col>
                <xdr:colOff>37</xdr:colOff>
                <xdr:row>70</xdr:row>
                <xdr:rowOff>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Disposed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14</xdr:row>
                <xdr:rowOff>5</xdr:rowOff>
              </xdr:from>
              <xdr:to>
                <xdr:col>3</xdr:col>
                <xdr:colOff>24</xdr:colOff>
                <xdr:row>19</xdr:row>
                <xdr:rowOff>4</xdr:rowOff>
              </xdr:to>
            </anchor>
          </commentPr>
        </mc:Choice>
        <mc:Fallback/>
      </mc:AlternateContent>
    </comment>
    <comment ref="F15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Notional as Rac numbers not available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52</xdr:colOff>
                <xdr:row>13</xdr:row>
                <xdr:rowOff>5</xdr:rowOff>
              </xdr:from>
              <xdr:to>
                <xdr:col>7</xdr:col>
                <xdr:colOff>16</xdr:colOff>
                <xdr:row>18</xdr:row>
                <xdr:rowOff>4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1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Each Warrant is worth 200 shares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9</xdr:row>
                <xdr:rowOff>5</xdr:rowOff>
              </xdr:from>
              <xdr:to>
                <xdr:col>4</xdr:col>
                <xdr:colOff>86</xdr:colOff>
                <xdr:row>14</xdr:row>
                <xdr:rowOff>4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69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Reverse Contingent Values are somewhat different from WW change points.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65</xdr:row>
                <xdr:rowOff>5</xdr:rowOff>
              </xdr:from>
              <xdr:to>
                <xdr:col>6</xdr:col>
                <xdr:colOff>14</xdr:colOff>
                <xdr:row>70</xdr:row>
                <xdr:rowOff>5</xdr:rowOff>
              </xdr:to>
            </anchor>
          </commentPr>
        </mc:Choice>
        <mc:Fallback/>
      </mc:AlternateContent>
    </comment>
    <comment ref="F45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Hanover Compressor is ignored.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15</xdr:colOff>
                <xdr:row>41</xdr:row>
                <xdr:rowOff>13</xdr:rowOff>
              </xdr:from>
              <xdr:to>
                <xdr:col>8</xdr:col>
                <xdr:colOff>12</xdr:colOff>
                <xdr:row>46</xdr:row>
                <xdr:rowOff>2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T7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From msn.com on Aug 29, 2001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15</xdr:colOff>
                <xdr:row>70</xdr:row>
                <xdr:rowOff>7</xdr:rowOff>
              </xdr:from>
              <xdr:to>
                <xdr:col>22</xdr:col>
                <xdr:colOff>31</xdr:colOff>
                <xdr:row>74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<sst xmlns="http://schemas.openxmlformats.org/spreadsheetml/2006/main" count="880" uniqueCount="386">
  <si>
    <t xml:space="preserve">R1,2 and 4 are pooled.  R3 is separate but one sided cross-guarantees. $259 still excluded.</t>
  </si>
  <si>
    <t xml:space="preserve">Goals of the model:</t>
  </si>
  <si>
    <t xml:space="preserve">      to model the terminal values of the raptor structures</t>
  </si>
  <si>
    <t xml:space="preserve">Methodology:</t>
  </si>
  <si>
    <t xml:space="preserve">      Estimate drift and volatility terms from a two year history of daily stock prices by using market data on self or comparables</t>
  </si>
  <si>
    <t xml:space="preserve">      Use portfolio approach to reduce the size of the covariance matrix (Portfolio definition included in the raptor sheets)</t>
  </si>
  <si>
    <t xml:space="preserve">      Simulate to obtain the distribution of the terminal values of the raptors</t>
  </si>
  <si>
    <t xml:space="preserve">      Calculate the impact on LJM</t>
  </si>
  <si>
    <t xml:space="preserve">      The assets in the vehicles are aggregated in the following portfolios</t>
  </si>
  <si>
    <t xml:space="preserve">         ENE Stock (ENE)</t>
  </si>
  <si>
    <t xml:space="preserve">         Total Public Exposure of Raptor 1 (PUBR1)</t>
  </si>
  <si>
    <t xml:space="preserve">         Total Private Exposure except Merlin Put of Raptor 1 (PRIVR1)</t>
  </si>
  <si>
    <t xml:space="preserve">         Hanover Compressor of Raptor 2 (Being sold)</t>
  </si>
  <si>
    <t xml:space="preserve">         TNPC Stock (TNPC)</t>
  </si>
  <si>
    <t xml:space="preserve">      The sources of data for the valuation are as follows</t>
  </si>
  <si>
    <t xml:space="preserve">         The raptor spreadsheets (obtained from Travis Winfrey) provided information on the assets and liabilities of raptor vehicles (raptor1h, raptor2b, raptor3b, and raptor4.xls)</t>
  </si>
  <si>
    <t xml:space="preserve">         Gordon McKillop provided the spreadsheet for data on market values of Raptor 1 private exposure.</t>
  </si>
  <si>
    <t xml:space="preserve">         Gordon McKillop's spreadsheets provided more up-to-date figures on the raptors.</t>
  </si>
  <si>
    <t xml:space="preserve">Assumptions/Questions/Notes</t>
  </si>
  <si>
    <t xml:space="preserve">      The drifts for assets are beta based except for privates in R1 (set to 10%)</t>
  </si>
  <si>
    <t xml:space="preserve">         Riskfree Rate = 4%, Market Return = 15%, Betas calculated using last three years' data, unless not available.</t>
  </si>
  <si>
    <t xml:space="preserve">      Volatilities are implied from options contracts.</t>
  </si>
  <si>
    <t xml:space="preserve">      Private exposure debt added directly to equity and convertibility of Venoco is ignored</t>
  </si>
  <si>
    <t xml:space="preserve">      Brazilian exposure uses RAC numbers except for the category "Others" where notional is used due to the inavailability of RAC figures</t>
  </si>
  <si>
    <t xml:space="preserve">      LJM's claim is not being compounded as we do not have information on it.  Raptor gains and losses are compounded.  The effect is minimal as the closing dates are clustered together.</t>
  </si>
  <si>
    <t xml:space="preserve">     JEDI and Reverse Contingent Shares are restricted for another two years leading to a 23% discount</t>
  </si>
  <si>
    <t xml:space="preserve">The following are the inputs to the programs (in the order of enumeration in the sheet "Assumptions and Methodology")</t>
  </si>
  <si>
    <t xml:space="preserve">Swap Portfolio Strike Value</t>
  </si>
  <si>
    <t xml:space="preserve">ENE</t>
  </si>
  <si>
    <t xml:space="preserve">PUBR1</t>
  </si>
  <si>
    <t xml:space="preserve">PRIVR1</t>
  </si>
  <si>
    <t xml:space="preserve">Hanover</t>
  </si>
  <si>
    <t xml:space="preserve">BRASR2</t>
  </si>
  <si>
    <t xml:space="preserve">NPW</t>
  </si>
  <si>
    <t xml:space="preserve">WhiteWing Assets and Liabilities</t>
  </si>
  <si>
    <t xml:space="preserve">Years from t = 0</t>
  </si>
  <si>
    <t xml:space="preserve"># of ENE on WW</t>
  </si>
  <si>
    <t xml:space="preserve">Price</t>
  </si>
  <si>
    <t xml:space="preserve">Debt on WW</t>
  </si>
  <si>
    <t xml:space="preserve">Drift</t>
  </si>
  <si>
    <t xml:space="preserve">Closure Date</t>
  </si>
  <si>
    <t xml:space="preserve">Dividend Yield</t>
  </si>
  <si>
    <t xml:space="preserve"> </t>
  </si>
  <si>
    <t xml:space="preserve">Portfolio Value</t>
  </si>
  <si>
    <t xml:space="preserve">Max ENE </t>
  </si>
  <si>
    <t xml:space="preserve">Years</t>
  </si>
  <si>
    <t xml:space="preserve">Maximum</t>
  </si>
  <si>
    <t xml:space="preserve">Volatility</t>
  </si>
  <si>
    <t xml:space="preserve">Closing </t>
  </si>
  <si>
    <t xml:space="preserve">Shares</t>
  </si>
  <si>
    <t xml:space="preserve">since the </t>
  </si>
  <si>
    <t xml:space="preserve">LMJ </t>
  </si>
  <si>
    <t xml:space="preserve">Notes</t>
  </si>
  <si>
    <t xml:space="preserve">Portfolio Strike Price</t>
  </si>
  <si>
    <t xml:space="preserve">Raptor Charactieristics</t>
  </si>
  <si>
    <t xml:space="preserve">Date</t>
  </si>
  <si>
    <t xml:space="preserve">from WW</t>
  </si>
  <si>
    <t xml:space="preserve">Last Closing</t>
  </si>
  <si>
    <t xml:space="preserve">Payoff</t>
  </si>
  <si>
    <t xml:space="preserve">Due</t>
  </si>
  <si>
    <t xml:space="preserve">Raptor1</t>
  </si>
  <si>
    <t xml:space="preserve">Riskless Rate</t>
  </si>
  <si>
    <t xml:space="preserve">Raptor2</t>
  </si>
  <si>
    <t xml:space="preserve">Raptor3</t>
  </si>
  <si>
    <t xml:space="preserve">Correlation Matrix</t>
  </si>
  <si>
    <t xml:space="preserve">Raptor4</t>
  </si>
  <si>
    <t xml:space="preserve">Today's Date </t>
  </si>
  <si>
    <t xml:space="preserve">Divisor</t>
  </si>
  <si>
    <t xml:space="preserve">ENE Price Points for the pay-off of each Raptor from the Waterfall</t>
  </si>
  <si>
    <t xml:space="preserve">Beg. of R1 payout</t>
  </si>
  <si>
    <t xml:space="preserve">Payoff to R1 at $50</t>
  </si>
  <si>
    <t xml:space="preserve">Beg. of R2 payout</t>
  </si>
  <si>
    <t xml:space="preserve">Cholesky Factorization</t>
  </si>
  <si>
    <t xml:space="preserve">Beg. of R4 payout</t>
  </si>
  <si>
    <t xml:space="preserve">Complete R4 payout</t>
  </si>
  <si>
    <t xml:space="preserve">ENE Shares</t>
  </si>
  <si>
    <t xml:space="preserve">Raptor 1</t>
  </si>
  <si>
    <t xml:space="preserve">Raptor 2 (JEDI)</t>
  </si>
  <si>
    <t xml:space="preserve">Discount Rate (Risky)</t>
  </si>
  <si>
    <t xml:space="preserve">Raptor 4 (JEDI)</t>
  </si>
  <si>
    <t xml:space="preserve">Discounting Rate choice (risky = 0)</t>
  </si>
  <si>
    <t xml:space="preserve">NPW Shares</t>
  </si>
  <si>
    <t xml:space="preserve">Compounding Rate choice (risky = 0)</t>
  </si>
  <si>
    <t xml:space="preserve">Raptor 3</t>
  </si>
  <si>
    <t xml:space="preserve">Random Shock Main (to WW)</t>
  </si>
  <si>
    <t xml:space="preserve">No. of NPW in TRS</t>
  </si>
  <si>
    <t xml:space="preserve">at</t>
  </si>
  <si>
    <t xml:space="preserve">per share</t>
  </si>
  <si>
    <t xml:space="preserve">Random Shock 1 (to R1)</t>
  </si>
  <si>
    <t xml:space="preserve">Random Shock 2 (to R2)</t>
  </si>
  <si>
    <t xml:space="preserve">Random Shock 3 (to R4)</t>
  </si>
  <si>
    <t xml:space="preserve">Random Shock 4 (to R3)</t>
  </si>
  <si>
    <t xml:space="preserve">Collars</t>
  </si>
  <si>
    <t xml:space="preserve">Units equal shares held and maximum from Waterfall</t>
  </si>
  <si>
    <t xml:space="preserve">Correlated Random Shock (Main)</t>
  </si>
  <si>
    <t xml:space="preserve">Raptor 1 Call Price</t>
  </si>
  <si>
    <t xml:space="preserve">Correlated Random Shock 1 (to R1)</t>
  </si>
  <si>
    <t xml:space="preserve">Raptor 1 Put Price</t>
  </si>
  <si>
    <t xml:space="preserve">Correlated Random Shock 2 (to R2)</t>
  </si>
  <si>
    <t xml:space="preserve">Raptor 2 Call Price (7,809,790 sh)</t>
  </si>
  <si>
    <t xml:space="preserve">Raptor 4 Call Price (6,326,045 sh)</t>
  </si>
  <si>
    <t xml:space="preserve">Raptor 2 Call Price (7,919,393 sh)</t>
  </si>
  <si>
    <t xml:space="preserve">Raptor 4 Call Price (4,080,607 sh)</t>
  </si>
  <si>
    <t xml:space="preserve">Correlated Random Shock 3 (to R4)</t>
  </si>
  <si>
    <t xml:space="preserve">Raptor 2 Put Price</t>
  </si>
  <si>
    <t xml:space="preserve">Raptor 4 Put Price</t>
  </si>
  <si>
    <t xml:space="preserve">Correlated Random Shock 4 (to R3)</t>
  </si>
  <si>
    <t xml:space="preserve">Number of share for new collars</t>
  </si>
  <si>
    <t xml:space="preserve">Compunding Rate Chosen</t>
  </si>
  <si>
    <t xml:space="preserve">Discount Rate Chosen</t>
  </si>
  <si>
    <t xml:space="preserve">WW Waterfall Structure</t>
  </si>
  <si>
    <t xml:space="preserve">Number of Shares</t>
  </si>
  <si>
    <t xml:space="preserve">Residual</t>
  </si>
  <si>
    <t xml:space="preserve">Reverse Contingent Forward to Offset WW nonpayment</t>
  </si>
  <si>
    <t xml:space="preserve">Paid</t>
  </si>
  <si>
    <t xml:space="preserve">after paying</t>
  </si>
  <si>
    <t xml:space="preserve">Shortfall to be offset</t>
  </si>
  <si>
    <t xml:space="preserve">WhiteWing</t>
  </si>
  <si>
    <t xml:space="preserve">Interim Period</t>
  </si>
  <si>
    <t xml:space="preserve">ENE Stock Price</t>
  </si>
  <si>
    <t xml:space="preserve">NPW Stock Price</t>
  </si>
  <si>
    <t xml:space="preserve">Closing Date</t>
  </si>
  <si>
    <t xml:space="preserve">(Years)</t>
  </si>
  <si>
    <t xml:space="preserve">Applies to R4</t>
  </si>
  <si>
    <t xml:space="preserve">Asset Values (Today)</t>
  </si>
  <si>
    <t xml:space="preserve">Raptor 2</t>
  </si>
  <si>
    <t xml:space="preserve">Asset Values at the close of WW</t>
  </si>
  <si>
    <t xml:space="preserve">Asset Values at the close of Raptor 1</t>
  </si>
  <si>
    <t xml:space="preserve">Raptor 4</t>
  </si>
  <si>
    <t xml:space="preserve">Applies to R2</t>
  </si>
  <si>
    <t xml:space="preserve">Asset Values at the close of Raptor 2</t>
  </si>
  <si>
    <t xml:space="preserve">Asset Values at the close of Raptor 4</t>
  </si>
  <si>
    <t xml:space="preserve">Asset Values at the close of Raptor 3</t>
  </si>
  <si>
    <t xml:space="preserve">Carryforward rate</t>
  </si>
  <si>
    <t xml:space="preserve">for Raptor Gains/Losses</t>
  </si>
  <si>
    <t xml:space="preserve">Raptor 1 Closing Value</t>
  </si>
  <si>
    <t xml:space="preserve">Value of ENE Stocks (UBS+WW)</t>
  </si>
  <si>
    <t xml:space="preserve">Collar Gains/Losses</t>
  </si>
  <si>
    <t xml:space="preserve">Public Swap Gains/Losses</t>
  </si>
  <si>
    <t xml:space="preserve">Private Swap Gains/Losses</t>
  </si>
  <si>
    <t xml:space="preserve">Note Resolution</t>
  </si>
  <si>
    <t xml:space="preserve">R1 Assets minus Liabilities</t>
  </si>
  <si>
    <t xml:space="preserve">LJM's Payoff (R1)</t>
  </si>
  <si>
    <t xml:space="preserve">PV</t>
  </si>
  <si>
    <t xml:space="preserve">Raptor 2 Closing Value</t>
  </si>
  <si>
    <t xml:space="preserve">Value of ENE Stocks (WW+JEDI)</t>
  </si>
  <si>
    <t xml:space="preserve">Reverse Contingent Forward from R4</t>
  </si>
  <si>
    <t xml:space="preserve">Hawaii Structure</t>
  </si>
  <si>
    <t xml:space="preserve">Values not compounded as the valuation</t>
  </si>
  <si>
    <t xml:space="preserve">Hanover Gains/Losses</t>
  </si>
  <si>
    <t xml:space="preserve">HC formula</t>
  </si>
  <si>
    <t xml:space="preserve">Maturity Date</t>
  </si>
  <si>
    <t xml:space="preserve">sheet does not either.</t>
  </si>
  <si>
    <t xml:space="preserve">Value at</t>
  </si>
  <si>
    <t xml:space="preserve">float minus</t>
  </si>
  <si>
    <t xml:space="preserve">Debt</t>
  </si>
  <si>
    <t xml:space="preserve">Equity</t>
  </si>
  <si>
    <t xml:space="preserve">fixed</t>
  </si>
  <si>
    <t xml:space="preserve">R2 Assets minus Liabilities</t>
  </si>
  <si>
    <t xml:space="preserve">Series A</t>
  </si>
  <si>
    <t xml:space="preserve">LJM's Payoff (R2)</t>
  </si>
  <si>
    <t xml:space="preserve">Series B/D</t>
  </si>
  <si>
    <t xml:space="preserve">Series C</t>
  </si>
  <si>
    <t xml:space="preserve">Raptor 3 Closing Value</t>
  </si>
  <si>
    <t xml:space="preserve">NPW Stocks</t>
  </si>
  <si>
    <t xml:space="preserve">Future Value of Debt</t>
  </si>
  <si>
    <t xml:space="preserve">TRS (Series A, B, C, and D)</t>
  </si>
  <si>
    <t xml:space="preserve">Future Value of Equity</t>
  </si>
  <si>
    <t xml:space="preserve">R3 Assets minus Liabilities</t>
  </si>
  <si>
    <t xml:space="preserve">LJM's Payoff (R3)</t>
  </si>
  <si>
    <t xml:space="preserve">Fixed Payment</t>
  </si>
  <si>
    <t xml:space="preserve">at price =</t>
  </si>
  <si>
    <t xml:space="preserve">Raptor 4 Closing Value</t>
  </si>
  <si>
    <t xml:space="preserve">Reverse Contingent Forward from R1 and R2</t>
  </si>
  <si>
    <t xml:space="preserve">R4 Assets minus Liabilities</t>
  </si>
  <si>
    <t xml:space="preserve">LJM's Payoff (R4)</t>
  </si>
  <si>
    <t xml:space="preserve">LJM's Payoff (w/o cross-guarantees)</t>
  </si>
  <si>
    <t xml:space="preserve">Total</t>
  </si>
  <si>
    <t xml:space="preserve">Asset(s) Contributed</t>
  </si>
  <si>
    <t xml:space="preserve">Type</t>
  </si>
  <si>
    <t xml:space="preserve">Units</t>
  </si>
  <si>
    <t xml:space="preserve">Contributed Share Price</t>
  </si>
  <si>
    <t xml:space="preserve">ENE (UBS Forward)</t>
  </si>
  <si>
    <t xml:space="preserve">Stock</t>
  </si>
  <si>
    <t xml:space="preserve">(a)</t>
  </si>
  <si>
    <t xml:space="preserve">ENE (WW)</t>
  </si>
  <si>
    <t xml:space="preserve">Forward</t>
  </si>
  <si>
    <t xml:space="preserve">(b)</t>
  </si>
  <si>
    <t xml:space="preserve">    </t>
  </si>
  <si>
    <t xml:space="preserve">Hedged Exposures</t>
  </si>
  <si>
    <t xml:space="preserve">Revised as per</t>
  </si>
  <si>
    <t xml:space="preserve">McKillop</t>
  </si>
  <si>
    <t xml:space="preserve">Public</t>
  </si>
  <si>
    <t xml:space="preserve">Spreadsheet</t>
  </si>
  <si>
    <t xml:space="preserve">Strike</t>
  </si>
  <si>
    <t xml:space="preserve">Strike Price</t>
  </si>
  <si>
    <t xml:space="preserve">Market Value</t>
  </si>
  <si>
    <t xml:space="preserve">Active Power</t>
  </si>
  <si>
    <t xml:space="preserve">Swap</t>
  </si>
  <si>
    <t xml:space="preserve">Long</t>
  </si>
  <si>
    <t xml:space="preserve">Avici Systems</t>
  </si>
  <si>
    <t xml:space="preserve">Catalytica After 12/14</t>
  </si>
  <si>
    <t xml:space="preserve">Total Public Exposure</t>
  </si>
  <si>
    <t xml:space="preserve">Swap Price</t>
  </si>
  <si>
    <t xml:space="preserve">Type of asset</t>
  </si>
  <si>
    <t xml:space="preserve">RAC Values</t>
  </si>
  <si>
    <t xml:space="preserve">Private</t>
  </si>
  <si>
    <t xml:space="preserve">Lower</t>
  </si>
  <si>
    <t xml:space="preserve">Upper</t>
  </si>
  <si>
    <t xml:space="preserve">Amerada Hess Exposure</t>
  </si>
  <si>
    <t xml:space="preserve">e</t>
  </si>
  <si>
    <t xml:space="preserve">Oil exploration. No finds.  We had a commitment to fund but will walk so does not figure in the swap. </t>
  </si>
  <si>
    <t xml:space="preserve">Ameritex</t>
  </si>
  <si>
    <t xml:space="preserve">Cashflow based</t>
  </si>
  <si>
    <t xml:space="preserve">Basic Energy Preferred </t>
  </si>
  <si>
    <t xml:space="preserve">p</t>
  </si>
  <si>
    <t xml:space="preserve">Black Bay</t>
  </si>
  <si>
    <t xml:space="preserve">settled</t>
  </si>
  <si>
    <t xml:space="preserve">Brigham Secured SubDebt</t>
  </si>
  <si>
    <t xml:space="preserve">d</t>
  </si>
  <si>
    <t xml:space="preserve">Catalytica Before 12/14</t>
  </si>
  <si>
    <t xml:space="preserve">City Forest IPC</t>
  </si>
  <si>
    <t xml:space="preserve">Ecogas Loan &amp; Equity</t>
  </si>
  <si>
    <t xml:space="preserve">Geo. Pursuit (EBGB)</t>
  </si>
  <si>
    <t xml:space="preserve">Heartland Common</t>
  </si>
  <si>
    <t xml:space="preserve">Heartland Common (Condor)</t>
  </si>
  <si>
    <t xml:space="preserve">Heartland Loan</t>
  </si>
  <si>
    <t xml:space="preserve">Not found</t>
  </si>
  <si>
    <t xml:space="preserve">Heartland Warrants</t>
  </si>
  <si>
    <t xml:space="preserve">w</t>
  </si>
  <si>
    <t xml:space="preserve">Hughes Rawls Loan</t>
  </si>
  <si>
    <t xml:space="preserve">Hughes Rawls Note</t>
  </si>
  <si>
    <t xml:space="preserve">HV Marine Warrants</t>
  </si>
  <si>
    <t xml:space="preserve">Lette of Intent</t>
  </si>
  <si>
    <t xml:space="preserve">Industrial Holdings</t>
  </si>
  <si>
    <t xml:space="preserve">Possible merger.  May be bought out leading to high payoff</t>
  </si>
  <si>
    <t xml:space="preserve">Invasion Energy</t>
  </si>
  <si>
    <t xml:space="preserve">Juniper</t>
  </si>
  <si>
    <t xml:space="preserve">Cashflow</t>
  </si>
  <si>
    <t xml:space="preserve">Juniper Committed Exposurer</t>
  </si>
  <si>
    <t xml:space="preserve">see above</t>
  </si>
  <si>
    <t xml:space="preserve">Keathley Canyon</t>
  </si>
  <si>
    <t xml:space="preserve">LSI Preferred</t>
  </si>
  <si>
    <t xml:space="preserve">LSI Warrants</t>
  </si>
  <si>
    <t xml:space="preserve">Oconto Falls Common</t>
  </si>
  <si>
    <t xml:space="preserve">Sale to existing shareholder, problematic person, stiffed us last time, zero value if no sale</t>
  </si>
  <si>
    <t xml:space="preserve">Oconto Falls IPC</t>
  </si>
  <si>
    <t xml:space="preserve">Texland</t>
  </si>
  <si>
    <t xml:space="preserve">Texland Committed Exposurer</t>
  </si>
  <si>
    <t xml:space="preserve">Vastar</t>
  </si>
  <si>
    <t xml:space="preserve">Exploration.  If find, high payment, else zero</t>
  </si>
  <si>
    <t xml:space="preserve">Vastar Exposure</t>
  </si>
  <si>
    <t xml:space="preserve">Venoco Convertible</t>
  </si>
  <si>
    <t xml:space="preserve">pc</t>
  </si>
  <si>
    <t xml:space="preserve">Letter of Intent</t>
  </si>
  <si>
    <t xml:space="preserve">WB Oil &amp; Gas</t>
  </si>
  <si>
    <t xml:space="preserve">Chewco SLP Exposure (Public exposures here are functions of public exposures above)</t>
  </si>
  <si>
    <t xml:space="preserve">Mkt Value Added Above</t>
  </si>
  <si>
    <t xml:space="preserve">Total Private Exposure</t>
  </si>
  <si>
    <t xml:space="preserve">Mkt. Price</t>
  </si>
  <si>
    <t xml:space="preserve">Div Yield</t>
  </si>
  <si>
    <t xml:space="preserve">Portfolio Strike</t>
  </si>
  <si>
    <t xml:space="preserve">ENE (JEDI)</t>
  </si>
  <si>
    <t xml:space="preserve">Subject to a 23% discount due to the two year restriction</t>
  </si>
  <si>
    <t xml:space="preserve">Reverse Contingent</t>
  </si>
  <si>
    <t xml:space="preserve">CEG</t>
  </si>
  <si>
    <t xml:space="preserve">Gaspart</t>
  </si>
  <si>
    <t xml:space="preserve">Riogas</t>
  </si>
  <si>
    <t xml:space="preserve">Other</t>
  </si>
  <si>
    <t xml:space="preserve">Total Brazilian Exposure</t>
  </si>
  <si>
    <t xml:space="preserve">Hanover Compressor</t>
  </si>
  <si>
    <t xml:space="preserve">ENRON 60%</t>
  </si>
  <si>
    <t xml:space="preserve">Cap</t>
  </si>
  <si>
    <t xml:space="preserve">short</t>
  </si>
  <si>
    <t xml:space="preserve">Chewco 30.16%</t>
  </si>
  <si>
    <t xml:space="preserve">Floor</t>
  </si>
  <si>
    <t xml:space="preserve">long</t>
  </si>
  <si>
    <t xml:space="preserve">On WW Shares</t>
  </si>
  <si>
    <t xml:space="preserve">On Jedi Shares</t>
  </si>
  <si>
    <t xml:space="preserve">Terminal Value</t>
  </si>
  <si>
    <t xml:space="preserve">Warrants</t>
  </si>
  <si>
    <t xml:space="preserve">Promissory Note</t>
  </si>
  <si>
    <t xml:space="preserve">Cash</t>
  </si>
  <si>
    <t xml:space="preserve">Summary of Hawaii Securitizations</t>
  </si>
  <si>
    <t xml:space="preserve">Today</t>
  </si>
  <si>
    <t xml:space="preserve">libor+70bps</t>
  </si>
  <si>
    <t xml:space="preserve">Series</t>
  </si>
  <si>
    <t xml:space="preserve"># of Warrants</t>
  </si>
  <si>
    <t xml:space="preserve">Close Price</t>
  </si>
  <si>
    <t xml:space="preserve">Notional</t>
  </si>
  <si>
    <t xml:space="preserve">Debt O/S</t>
  </si>
  <si>
    <t xml:space="preserve">Equity Rate</t>
  </si>
  <si>
    <t xml:space="preserve">Days O/S</t>
  </si>
  <si>
    <t xml:space="preserve">Equity O/S</t>
  </si>
  <si>
    <t xml:space="preserve">A</t>
  </si>
  <si>
    <t xml:space="preserve">B/D</t>
  </si>
  <si>
    <t xml:space="preserve">C</t>
  </si>
  <si>
    <t xml:space="preserve">ENE (Waterfall)</t>
  </si>
  <si>
    <t xml:space="preserve">Collar on ENE</t>
  </si>
  <si>
    <t xml:space="preserve">Raptor 4 Call Price</t>
  </si>
  <si>
    <t xml:space="preserve">OPM Approach</t>
  </si>
  <si>
    <t xml:space="preserve">Valuation of the March Contigent Derivative Shares that are not delivered by Whitewing</t>
  </si>
  <si>
    <t xml:space="preserve">IR</t>
  </si>
  <si>
    <t xml:space="preserve">Maturity</t>
  </si>
  <si>
    <t xml:space="preserve">Days</t>
  </si>
  <si>
    <t xml:space="preserve">Or</t>
  </si>
  <si>
    <t xml:space="preserve">Yield</t>
  </si>
  <si>
    <t xml:space="preserve">Valuation Date</t>
  </si>
  <si>
    <t xml:space="preserve">Contingent Forward (WW)</t>
  </si>
  <si>
    <t xml:space="preserve">0=put</t>
  </si>
  <si>
    <t xml:space="preserve">Premium</t>
  </si>
  <si>
    <t xml:space="preserve">Positions</t>
  </si>
  <si>
    <t xml:space="preserve">OptType</t>
  </si>
  <si>
    <t xml:space="preserve">per unit</t>
  </si>
  <si>
    <t xml:space="preserve">Value</t>
  </si>
  <si>
    <t xml:space="preserve">Long Euro Call @</t>
  </si>
  <si>
    <t xml:space="preserve">Short Euro Call @</t>
  </si>
  <si>
    <t xml:space="preserve">Long Euro Digital Call @</t>
  </si>
  <si>
    <t xml:space="preserve">$</t>
  </si>
  <si>
    <t xml:space="preserve">Enron Common (UBS Forward)</t>
  </si>
  <si>
    <t xml:space="preserve">Collar</t>
  </si>
  <si>
    <t xml:space="preserve">Long Euro Put @</t>
  </si>
  <si>
    <t xml:space="preserve">Public Swaps</t>
  </si>
  <si>
    <t xml:space="preserve">ACPW</t>
  </si>
  <si>
    <t xml:space="preserve">AVCI</t>
  </si>
  <si>
    <t xml:space="preserve">CESI</t>
  </si>
  <si>
    <t xml:space="preserve">Private Swaps</t>
  </si>
  <si>
    <t xml:space="preserve">Days to Maturity</t>
  </si>
  <si>
    <t xml:space="preserve">Collar (WW)</t>
  </si>
  <si>
    <t xml:space="preserve">Collar (JEDI)</t>
  </si>
  <si>
    <t xml:space="preserve">Enron Common (JEDI Forward)</t>
  </si>
  <si>
    <t xml:space="preserve">Reverse Contingent Forward (R4 Compensator)</t>
  </si>
  <si>
    <t xml:space="preserve">Short Euro Put @</t>
  </si>
  <si>
    <t xml:space="preserve">Reverse Contingent Forward (R1 Compensator)</t>
  </si>
  <si>
    <t xml:space="preserve">Long Euro Digital Put @ </t>
  </si>
  <si>
    <t xml:space="preserve">Reverse Contingent Forward (R2 Compensator)</t>
  </si>
  <si>
    <t xml:space="preserve">NPW Warrants</t>
  </si>
  <si>
    <t xml:space="preserve">Hawaiian </t>
  </si>
  <si>
    <t xml:space="preserve">Market Return</t>
  </si>
  <si>
    <t xml:space="preserve">Brasil</t>
  </si>
  <si>
    <t xml:space="preserve">Risk-free Rate</t>
  </si>
  <si>
    <t xml:space="preserve">Beta</t>
  </si>
  <si>
    <t xml:space="preserve">Rate</t>
  </si>
  <si>
    <t xml:space="preserve">Corrletions</t>
  </si>
  <si>
    <t xml:space="preserve">HC</t>
  </si>
  <si>
    <t xml:space="preserve">Daily prices (7/3/2000 to 8/29/2001)</t>
  </si>
  <si>
    <t xml:space="preserve">Rate of return</t>
  </si>
  <si>
    <t xml:space="preserve">Portfolio Ret</t>
  </si>
  <si>
    <t xml:space="preserve">Daily prices (6/2/1997 to 8/29/2001)</t>
  </si>
  <si>
    <t xml:space="preserve">SUMMARY OUTPUT</t>
  </si>
  <si>
    <t xml:space="preserve">DATE</t>
  </si>
  <si>
    <t xml:space="preserve">SPX</t>
  </si>
  <si>
    <t xml:space="preserve">ACPW/CESI/AVCI</t>
  </si>
  <si>
    <t xml:space="preserve">Regression Statistics</t>
  </si>
  <si>
    <t xml:space="preserve">Multiple R</t>
  </si>
  <si>
    <t xml:space="preserve">R Square</t>
  </si>
  <si>
    <t xml:space="preserve">Adjusted R Square</t>
  </si>
  <si>
    <t xml:space="preserve">Standard Error</t>
  </si>
  <si>
    <t xml:space="preserve">Observations</t>
  </si>
  <si>
    <t xml:space="preserve">ANOVA</t>
  </si>
  <si>
    <t xml:space="preserve">df</t>
  </si>
  <si>
    <t xml:space="preserve">SS</t>
  </si>
  <si>
    <t xml:space="preserve">MS</t>
  </si>
  <si>
    <t xml:space="preserve">F</t>
  </si>
  <si>
    <t xml:space="preserve">Significance F</t>
  </si>
  <si>
    <t xml:space="preserve">Regression</t>
  </si>
  <si>
    <t xml:space="preserve">Coefficients</t>
  </si>
  <si>
    <t xml:space="preserve">t Stat</t>
  </si>
  <si>
    <t xml:space="preserve">P-value</t>
  </si>
  <si>
    <t xml:space="preserve">Lower 95%</t>
  </si>
  <si>
    <t xml:space="preserve">Upper 95%</t>
  </si>
  <si>
    <t xml:space="preserve">Lower 95.0%</t>
  </si>
  <si>
    <t xml:space="preserve">Upper 95.0%</t>
  </si>
  <si>
    <t xml:space="preserve">Intercept</t>
  </si>
  <si>
    <t xml:space="preserve">X Variable 1</t>
  </si>
  <si>
    <t xml:space="preserve">Assuming a 12% rate on S&amp;P and a riskfree rate of 5%</t>
  </si>
  <si>
    <t xml:space="preserve">Rm</t>
  </si>
  <si>
    <t xml:space="preserve">Rf</t>
  </si>
  <si>
    <t xml:space="preserve">Portfolio Return </t>
  </si>
  <si>
    <t xml:space="preserve">Mkt Cap</t>
  </si>
  <si>
    <t xml:space="preserve">weight</t>
  </si>
  <si>
    <t xml:space="preserve">portfolio beta =</t>
  </si>
  <si>
    <t xml:space="preserve">Average Return</t>
  </si>
  <si>
    <t xml:space="preserve">N</t>
  </si>
  <si>
    <t xml:space="preserve">Value to R1</t>
  </si>
  <si>
    <t xml:space="preserve">Shares to R1</t>
  </si>
</sst>
</file>

<file path=xl/styles.xml><?xml version="1.0" encoding="utf-8"?>
<styleSheet xmlns="http://schemas.openxmlformats.org/spreadsheetml/2006/main">
  <numFmts count="27">
    <numFmt numFmtId="164" formatCode="General"/>
    <numFmt numFmtId="165" formatCode="[$-409]#,##0_);\(#,##0\)"/>
    <numFmt numFmtId="166" formatCode="#,##0"/>
    <numFmt numFmtId="167" formatCode="0.00"/>
    <numFmt numFmtId="168" formatCode="[$-409]#,##0.00_);\(#,##0.00\)"/>
    <numFmt numFmtId="169" formatCode="0.00%"/>
    <numFmt numFmtId="170" formatCode="[$-409]m/d/yyyy"/>
    <numFmt numFmtId="171" formatCode="0%"/>
    <numFmt numFmtId="172" formatCode="_(* #,##0.00_);_(* \(#,##0.00\);_(* \-??_);_(@_)"/>
    <numFmt numFmtId="173" formatCode="_(* #,##0_);_(* \(#,##0\);_(* \-??_);_(@_)"/>
    <numFmt numFmtId="174" formatCode="0.000"/>
    <numFmt numFmtId="175" formatCode="0"/>
    <numFmt numFmtId="176" formatCode="[$-409]#,##0_);[RED]\(#,##0\)"/>
    <numFmt numFmtId="177" formatCode="0.00000"/>
    <numFmt numFmtId="178" formatCode="[$-409]#,##0.00_);[RED]\(#,##0.00\)"/>
    <numFmt numFmtId="179" formatCode="\$#,##0.00_);[RED]&quot;($&quot;#,##0.00\)"/>
    <numFmt numFmtId="180" formatCode="\$#,##0_);[RED]&quot;($&quot;#,##0\)"/>
    <numFmt numFmtId="181" formatCode="_(\$* #,##0.00_);_(\$* \(#,##0.00\);_(\$* \-??_);_(@_)"/>
    <numFmt numFmtId="182" formatCode="#,##0.000_);\(#,##0.000\)"/>
    <numFmt numFmtId="183" formatCode="#,##0.000"/>
    <numFmt numFmtId="184" formatCode="_(\$* #,##0_);_(\$* \(#,##0\);_(\$* \-??_);_(@_)"/>
    <numFmt numFmtId="185" formatCode="# ?/?"/>
    <numFmt numFmtId="186" formatCode="0.0000"/>
    <numFmt numFmtId="187" formatCode="m/d"/>
    <numFmt numFmtId="188" formatCode="mm/dd/yy"/>
    <numFmt numFmtId="189" formatCode="[$-409]d\-mmm\-yy"/>
    <numFmt numFmtId="190" formatCode="_(\$* #,##0.000_);_(\$* \(#,##0.000\);_(\$* \-??_);_(@_)"/>
  </numFmts>
  <fonts count="20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8"/>
      <name val="Arial"/>
      <family val="2"/>
    </font>
    <font>
      <sz val="8"/>
      <color rgb="FF0000FF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name val="Arial"/>
      <family val="2"/>
    </font>
    <font>
      <i val="true"/>
      <sz val="10"/>
      <name val="Arial"/>
      <family val="2"/>
    </font>
    <font>
      <u val="single"/>
      <sz val="10"/>
      <name val="Arial"/>
      <family val="2"/>
    </font>
    <font>
      <u val="single"/>
      <sz val="8"/>
      <name val="Arial"/>
      <family val="2"/>
    </font>
    <font>
      <sz val="8"/>
      <color rgb="FF00800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rgb="FF0000FF"/>
      <name val="Arial"/>
      <family val="2"/>
    </font>
    <font>
      <i val="true"/>
      <sz val="10"/>
      <name val="Arial"/>
      <family val="0"/>
    </font>
  </fonts>
  <fills count="7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00FFFF"/>
        <bgColor rgb="FF00FFFF"/>
      </patternFill>
    </fill>
    <fill>
      <patternFill patternType="solid">
        <fgColor rgb="FF808000"/>
        <bgColor rgb="FF808080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1" fontId="0" fillId="0" borderId="0" applyFont="true" applyBorder="false" applyAlignment="false" applyProtection="false"/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1" fontId="11" fillId="0" borderId="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1" fontId="7" fillId="0" borderId="0" xfId="17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3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4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5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16.65"/>
  </cols>
  <sheetData>
    <row r="1" customFormat="false" ht="20.25" hidden="false" customHeight="false" outlineLevel="0" collapsed="false">
      <c r="A1" s="1" t="s">
        <v>0</v>
      </c>
    </row>
    <row r="2" customFormat="false" ht="11.25" hidden="false" customHeight="false" outlineLevel="0" collapsed="false">
      <c r="A2" s="0" t="s">
        <v>1</v>
      </c>
    </row>
    <row r="4" customFormat="false" ht="11.25" hidden="false" customHeight="false" outlineLevel="0" collapsed="false">
      <c r="A4" s="0" t="s">
        <v>2</v>
      </c>
    </row>
    <row r="6" customFormat="false" ht="11.25" hidden="false" customHeight="false" outlineLevel="0" collapsed="false">
      <c r="A6" s="0" t="s">
        <v>3</v>
      </c>
    </row>
    <row r="8" customFormat="false" ht="11.25" hidden="false" customHeight="false" outlineLevel="0" collapsed="false">
      <c r="A8" s="0" t="s">
        <v>4</v>
      </c>
    </row>
    <row r="9" customFormat="false" ht="11.25" hidden="false" customHeight="false" outlineLevel="0" collapsed="false">
      <c r="A9" s="0" t="s">
        <v>5</v>
      </c>
    </row>
    <row r="10" customFormat="false" ht="11.25" hidden="false" customHeight="false" outlineLevel="0" collapsed="false">
      <c r="A10" s="0" t="s">
        <v>6</v>
      </c>
    </row>
    <row r="11" customFormat="false" ht="11.25" hidden="false" customHeight="false" outlineLevel="0" collapsed="false">
      <c r="A11" s="0" t="s">
        <v>7</v>
      </c>
    </row>
    <row r="12" customFormat="false" ht="11.25" hidden="false" customHeight="false" outlineLevel="0" collapsed="false">
      <c r="A12" s="0" t="s">
        <v>8</v>
      </c>
    </row>
    <row r="13" customFormat="false" ht="11.25" hidden="false" customHeight="false" outlineLevel="0" collapsed="false">
      <c r="A13" s="0" t="s">
        <v>9</v>
      </c>
    </row>
    <row r="14" customFormat="false" ht="11.25" hidden="false" customHeight="false" outlineLevel="0" collapsed="false">
      <c r="A14" s="0" t="s">
        <v>10</v>
      </c>
    </row>
    <row r="15" customFormat="false" ht="11.25" hidden="false" customHeight="false" outlineLevel="0" collapsed="false">
      <c r="A15" s="0" t="s">
        <v>11</v>
      </c>
    </row>
    <row r="16" customFormat="false" ht="11.25" hidden="false" customHeight="false" outlineLevel="0" collapsed="false">
      <c r="A16" s="0" t="s">
        <v>12</v>
      </c>
    </row>
    <row r="17" customFormat="false" ht="11.25" hidden="false" customHeight="false" outlineLevel="0" collapsed="false">
      <c r="A17" s="0" t="s">
        <v>13</v>
      </c>
    </row>
    <row r="19" customFormat="false" ht="11.25" hidden="false" customHeight="false" outlineLevel="0" collapsed="false">
      <c r="A19" s="0" t="s">
        <v>14</v>
      </c>
    </row>
    <row r="20" customFormat="false" ht="11.25" hidden="false" customHeight="false" outlineLevel="0" collapsed="false">
      <c r="A20" s="0" t="s">
        <v>15</v>
      </c>
    </row>
    <row r="21" customFormat="false" ht="11.25" hidden="false" customHeight="false" outlineLevel="0" collapsed="false">
      <c r="A21" s="0" t="s">
        <v>16</v>
      </c>
    </row>
    <row r="22" customFormat="false" ht="11.25" hidden="false" customHeight="false" outlineLevel="0" collapsed="false">
      <c r="A22" s="0" t="s">
        <v>17</v>
      </c>
    </row>
    <row r="25" customFormat="false" ht="11.25" hidden="false" customHeight="false" outlineLevel="0" collapsed="false">
      <c r="A25" s="0" t="s">
        <v>18</v>
      </c>
    </row>
    <row r="26" customFormat="false" ht="11.25" hidden="false" customHeight="false" outlineLevel="0" collapsed="false">
      <c r="A26" s="0" t="s">
        <v>19</v>
      </c>
    </row>
    <row r="27" customFormat="false" ht="11.25" hidden="false" customHeight="false" outlineLevel="0" collapsed="false">
      <c r="A27" s="0" t="s">
        <v>20</v>
      </c>
    </row>
    <row r="28" customFormat="false" ht="11.25" hidden="false" customHeight="false" outlineLevel="0" collapsed="false">
      <c r="A28" s="0" t="s">
        <v>21</v>
      </c>
    </row>
    <row r="29" customFormat="false" ht="11.25" hidden="false" customHeight="false" outlineLevel="0" collapsed="false">
      <c r="A29" s="0" t="s">
        <v>22</v>
      </c>
    </row>
    <row r="30" customFormat="false" ht="11.25" hidden="false" customHeight="false" outlineLevel="0" collapsed="false">
      <c r="A30" s="0" t="s">
        <v>23</v>
      </c>
    </row>
    <row r="31" customFormat="false" ht="11.25" hidden="false" customHeight="false" outlineLevel="0" collapsed="false">
      <c r="A31" s="0" t="s">
        <v>24</v>
      </c>
    </row>
    <row r="32" customFormat="false" ht="11.25" hidden="false" customHeight="false" outlineLevel="0" collapsed="false">
      <c r="A32" s="0" t="s">
        <v>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3" activeCellId="0" sqref="B33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37.16"/>
    <col collapsed="false" customWidth="true" hidden="false" outlineLevel="0" max="2" min="2" style="0" width="16.49"/>
    <col collapsed="false" customWidth="true" hidden="false" outlineLevel="0" max="3" min="3" style="0" width="14.99"/>
    <col collapsed="false" customWidth="true" hidden="false" outlineLevel="0" max="5" min="4" style="0" width="13.33"/>
    <col collapsed="false" customWidth="true" hidden="false" outlineLevel="0" max="6" min="6" style="0" width="14.99"/>
    <col collapsed="false" customWidth="true" hidden="false" outlineLevel="0" max="7" min="7" style="0" width="15.15"/>
    <col collapsed="false" customWidth="true" hidden="false" outlineLevel="0" max="8" min="8" style="0" width="6.99"/>
    <col collapsed="false" customWidth="true" hidden="false" outlineLevel="0" max="9" min="9" style="0" width="12.99"/>
    <col collapsed="false" customWidth="true" hidden="false" outlineLevel="0" max="10" min="10" style="0" width="7.99"/>
    <col collapsed="false" customWidth="true" hidden="false" outlineLevel="0" max="11" min="11" style="0" width="9.65"/>
    <col collapsed="false" customWidth="true" hidden="false" outlineLevel="0" max="12" min="12" style="0" width="22.15"/>
    <col collapsed="false" customWidth="true" hidden="false" outlineLevel="0" max="13" min="13" style="0" width="12.49"/>
    <col collapsed="false" customWidth="true" hidden="false" outlineLevel="0" max="14" min="14" style="0" width="15.65"/>
    <col collapsed="false" customWidth="true" hidden="false" outlineLevel="0" max="15" min="15" style="0" width="16.65"/>
    <col collapsed="false" customWidth="true" hidden="false" outlineLevel="0" max="17" min="16" style="0" width="12.99"/>
    <col collapsed="false" customWidth="true" hidden="false" outlineLevel="0" max="18" min="18" style="0" width="14.16"/>
    <col collapsed="false" customWidth="true" hidden="false" outlineLevel="0" max="19" min="19" style="0" width="10.49"/>
  </cols>
  <sheetData>
    <row r="1" customFormat="false" ht="11.25" hidden="false" customHeight="false" outlineLevel="0" collapsed="false">
      <c r="A1" s="0" t="s">
        <v>26</v>
      </c>
    </row>
    <row r="2" customFormat="false" ht="11.25" hidden="false" customHeight="false" outlineLevel="0" collapsed="false">
      <c r="A2" s="2" t="s">
        <v>27</v>
      </c>
      <c r="C2" s="3"/>
      <c r="D2" s="3"/>
      <c r="E2" s="3"/>
      <c r="F2" s="3"/>
    </row>
    <row r="3" customFormat="false" ht="11.25" hidden="false" customHeight="false" outlineLevel="0" collapsed="false">
      <c r="B3" s="2" t="s">
        <v>28</v>
      </c>
      <c r="C3" s="2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L3" s="2" t="s">
        <v>34</v>
      </c>
      <c r="O3" s="2" t="s">
        <v>35</v>
      </c>
    </row>
    <row r="4" customFormat="false" ht="11.25" hidden="false" customHeight="false" outlineLevel="0" collapsed="false">
      <c r="A4" s="2"/>
      <c r="B4" s="4"/>
      <c r="C4" s="3"/>
      <c r="D4" s="3"/>
      <c r="E4" s="3"/>
      <c r="F4" s="3"/>
      <c r="G4" s="5"/>
      <c r="L4" s="2" t="s">
        <v>36</v>
      </c>
      <c r="N4" s="6" t="n">
        <v>50000000</v>
      </c>
    </row>
    <row r="5" customFormat="false" ht="11.25" hidden="false" customHeight="false" outlineLevel="0" collapsed="false">
      <c r="A5" s="2" t="s">
        <v>37</v>
      </c>
      <c r="B5" s="7" t="n">
        <v>35.5</v>
      </c>
      <c r="C5" s="8"/>
      <c r="D5" s="8"/>
      <c r="E5" s="8"/>
      <c r="F5" s="8"/>
      <c r="G5" s="9" t="n">
        <f aca="false">'Raptor 3'!F3</f>
        <v>3.4</v>
      </c>
      <c r="L5" s="2" t="s">
        <v>38</v>
      </c>
      <c r="N5" s="6" t="n">
        <v>2427500000</v>
      </c>
    </row>
    <row r="6" customFormat="false" ht="11.25" hidden="false" customHeight="false" outlineLevel="0" collapsed="false">
      <c r="A6" s="2" t="s">
        <v>39</v>
      </c>
      <c r="B6" s="10" t="n">
        <f aca="false">RoR!E3</f>
        <v>0.0973416374381443</v>
      </c>
      <c r="C6" s="10" t="n">
        <f aca="false">RoR!F3</f>
        <v>0.262201025119752</v>
      </c>
      <c r="D6" s="11" t="n">
        <v>0.15</v>
      </c>
      <c r="E6" s="10"/>
      <c r="F6" s="10"/>
      <c r="G6" s="10" t="n">
        <f aca="false">RoR!J3</f>
        <v>0.18954805334452</v>
      </c>
      <c r="L6" s="2" t="s">
        <v>40</v>
      </c>
      <c r="M6" s="12" t="n">
        <v>37636</v>
      </c>
      <c r="O6" s="13" t="n">
        <f aca="false">(M6-M16)/M17</f>
        <v>-22.7123287671233</v>
      </c>
    </row>
    <row r="7" customFormat="false" ht="11.25" hidden="false" customHeight="false" outlineLevel="0" collapsed="false">
      <c r="A7" s="2" t="s">
        <v>41</v>
      </c>
      <c r="B7" s="14" t="n">
        <v>0.0065</v>
      </c>
      <c r="C7" s="8" t="n">
        <v>0</v>
      </c>
      <c r="D7" s="8" t="n">
        <v>0</v>
      </c>
      <c r="E7" s="8" t="n">
        <v>0</v>
      </c>
      <c r="F7" s="8" t="n">
        <v>0</v>
      </c>
      <c r="G7" s="8" t="n">
        <v>0</v>
      </c>
      <c r="M7" s="0" t="s">
        <v>42</v>
      </c>
    </row>
    <row r="8" customFormat="false" ht="11.25" hidden="false" customHeight="false" outlineLevel="0" collapsed="false">
      <c r="A8" s="2" t="s">
        <v>43</v>
      </c>
      <c r="B8" s="15" t="n">
        <f aca="false">B5</f>
        <v>35.5</v>
      </c>
      <c r="C8" s="16" t="n">
        <f aca="false">'Raptor 1'!I24</f>
        <v>16423581.7</v>
      </c>
      <c r="D8" s="16" t="n">
        <f aca="false">'Raptor 1'!I67</f>
        <v>108488217.78</v>
      </c>
      <c r="E8" s="16" t="n">
        <f aca="false">E5</f>
        <v>0</v>
      </c>
      <c r="F8" s="17" t="n">
        <f aca="false">F10</f>
        <v>0</v>
      </c>
      <c r="G8" s="15" t="n">
        <f aca="false">G5</f>
        <v>3.4</v>
      </c>
      <c r="I8" s="18"/>
      <c r="M8" s="2"/>
      <c r="N8" s="2" t="s">
        <v>44</v>
      </c>
      <c r="O8" s="2" t="s">
        <v>45</v>
      </c>
      <c r="P8" s="2" t="s">
        <v>46</v>
      </c>
    </row>
    <row r="9" customFormat="false" ht="11.25" hidden="false" customHeight="false" outlineLevel="0" collapsed="false">
      <c r="A9" s="2" t="s">
        <v>47</v>
      </c>
      <c r="B9" s="11" t="n">
        <v>0.41</v>
      </c>
      <c r="C9" s="11" t="n">
        <v>0.81</v>
      </c>
      <c r="D9" s="11" t="n">
        <f aca="false">C9</f>
        <v>0.81</v>
      </c>
      <c r="E9" s="11" t="n">
        <v>0.44</v>
      </c>
      <c r="F9" s="11" t="n">
        <v>0.37</v>
      </c>
      <c r="G9" s="11" t="n">
        <v>0.81</v>
      </c>
      <c r="M9" s="2" t="s">
        <v>48</v>
      </c>
      <c r="N9" s="2" t="s">
        <v>49</v>
      </c>
      <c r="O9" s="2" t="s">
        <v>50</v>
      </c>
      <c r="P9" s="2" t="s">
        <v>51</v>
      </c>
      <c r="Q9" s="2" t="s">
        <v>52</v>
      </c>
    </row>
    <row r="10" customFormat="false" ht="11.25" hidden="false" customHeight="false" outlineLevel="0" collapsed="false">
      <c r="A10" s="2" t="s">
        <v>53</v>
      </c>
      <c r="B10" s="8"/>
      <c r="C10" s="17" t="n">
        <f aca="false">C8</f>
        <v>16423581.7</v>
      </c>
      <c r="D10" s="17" t="n">
        <f aca="false">D8</f>
        <v>108488217.78</v>
      </c>
      <c r="E10" s="8"/>
      <c r="F10" s="17" t="n">
        <v>0</v>
      </c>
      <c r="G10" s="8"/>
      <c r="L10" s="2" t="s">
        <v>54</v>
      </c>
      <c r="M10" s="2" t="s">
        <v>55</v>
      </c>
      <c r="N10" s="2" t="s">
        <v>56</v>
      </c>
      <c r="O10" s="2" t="s">
        <v>57</v>
      </c>
      <c r="P10" s="2" t="s">
        <v>58</v>
      </c>
      <c r="Q10" s="2" t="s">
        <v>59</v>
      </c>
    </row>
    <row r="11" customFormat="false" ht="11.25" hidden="false" customHeight="false" outlineLevel="0" collapsed="false">
      <c r="A11" s="2"/>
      <c r="B11" s="8"/>
      <c r="C11" s="8"/>
      <c r="D11" s="8"/>
      <c r="E11" s="8"/>
      <c r="F11" s="8"/>
      <c r="G11" s="8"/>
      <c r="L11" s="0" t="s">
        <v>60</v>
      </c>
      <c r="M11" s="12" t="n">
        <v>37729</v>
      </c>
      <c r="N11" s="6" t="n">
        <v>3876755</v>
      </c>
      <c r="O11" s="13" t="n">
        <f aca="false">(M11-M6)/M17</f>
        <v>0.254794520547945</v>
      </c>
      <c r="P11" s="6" t="n">
        <v>36000000</v>
      </c>
      <c r="Q11" s="19" t="n">
        <f aca="false">350000000+93000000</f>
        <v>443000000</v>
      </c>
    </row>
    <row r="12" customFormat="false" ht="11.25" hidden="false" customHeight="false" outlineLevel="0" collapsed="false">
      <c r="A12" s="2" t="s">
        <v>61</v>
      </c>
      <c r="B12" s="20" t="n">
        <f aca="false">RoR!B2</f>
        <v>0.04</v>
      </c>
      <c r="C12" s="21" t="n">
        <f aca="false">B12</f>
        <v>0.04</v>
      </c>
      <c r="D12" s="21" t="n">
        <f aca="false">B12</f>
        <v>0.04</v>
      </c>
      <c r="E12" s="21" t="n">
        <f aca="false">B12</f>
        <v>0.04</v>
      </c>
      <c r="F12" s="21" t="n">
        <f aca="false">B12</f>
        <v>0.04</v>
      </c>
      <c r="G12" s="21" t="n">
        <f aca="false">B12</f>
        <v>0.04</v>
      </c>
      <c r="L12" s="0" t="s">
        <v>62</v>
      </c>
      <c r="M12" s="12" t="n">
        <v>37801</v>
      </c>
      <c r="N12" s="6" t="n">
        <v>7809790</v>
      </c>
      <c r="O12" s="13" t="n">
        <f aca="false">(M12-M11)/$M$17</f>
        <v>0.197260273972603</v>
      </c>
      <c r="P12" s="6" t="n">
        <v>31100000</v>
      </c>
      <c r="Q12" s="19" t="n">
        <v>375000000</v>
      </c>
    </row>
    <row r="13" customFormat="false" ht="11.25" hidden="false" customHeight="false" outlineLevel="0" collapsed="false">
      <c r="L13" s="0" t="s">
        <v>63</v>
      </c>
      <c r="M13" s="12" t="n">
        <v>37891</v>
      </c>
      <c r="N13" s="6" t="n">
        <v>0</v>
      </c>
      <c r="O13" s="13" t="n">
        <f aca="false">(M13-M12)/$M$17</f>
        <v>0.246575342465753</v>
      </c>
      <c r="P13" s="6" t="n">
        <v>30000000</v>
      </c>
      <c r="Q13" s="6" t="n">
        <f aca="false">S13+R13</f>
        <v>299000000</v>
      </c>
      <c r="R13" s="22" t="n">
        <v>259000000</v>
      </c>
      <c r="S13" s="22" t="n">
        <v>40000000</v>
      </c>
    </row>
    <row r="14" customFormat="false" ht="11.25" hidden="false" customHeight="false" outlineLevel="0" collapsed="false">
      <c r="A14" s="2" t="s">
        <v>64</v>
      </c>
      <c r="L14" s="0" t="s">
        <v>65</v>
      </c>
      <c r="M14" s="12" t="n">
        <v>37875</v>
      </c>
      <c r="N14" s="6" t="n">
        <v>6326045</v>
      </c>
      <c r="O14" s="13" t="n">
        <f aca="false">(M14-M13)/$M$17</f>
        <v>-0.0438356164383562</v>
      </c>
      <c r="P14" s="6" t="n">
        <v>30000000</v>
      </c>
      <c r="Q14" s="6" t="n">
        <v>350000000</v>
      </c>
    </row>
    <row r="15" customFormat="false" ht="11.25" hidden="false" customHeight="false" outlineLevel="0" collapsed="false">
      <c r="A15" s="0" t="s">
        <v>28</v>
      </c>
      <c r="B15" s="23" t="n">
        <v>1</v>
      </c>
      <c r="C15" s="23"/>
      <c r="D15" s="23"/>
      <c r="E15" s="23"/>
      <c r="F15" s="23"/>
      <c r="G15" s="23"/>
      <c r="N15" s="6"/>
    </row>
    <row r="16" customFormat="false" ht="11.25" hidden="false" customHeight="false" outlineLevel="0" collapsed="false">
      <c r="A16" s="0" t="s">
        <v>29</v>
      </c>
      <c r="B16" s="23" t="n">
        <f aca="false">RoR!C5</f>
        <v>0.159978104128396</v>
      </c>
      <c r="C16" s="23" t="n">
        <v>1</v>
      </c>
      <c r="D16" s="23"/>
      <c r="E16" s="23"/>
      <c r="F16" s="23"/>
      <c r="G16" s="23"/>
      <c r="L16" s="0" t="s">
        <v>66</v>
      </c>
      <c r="M16" s="12" t="n">
        <f aca="true">TODAY()</f>
        <v>45926</v>
      </c>
    </row>
    <row r="17" customFormat="false" ht="11.25" hidden="false" customHeight="false" outlineLevel="0" collapsed="false">
      <c r="A17" s="0" t="s">
        <v>30</v>
      </c>
      <c r="B17" s="23" t="n">
        <v>0.257975316338247</v>
      </c>
      <c r="C17" s="23" t="n">
        <v>0.15532633438677</v>
      </c>
      <c r="D17" s="23" t="n">
        <v>1</v>
      </c>
      <c r="E17" s="23"/>
      <c r="F17" s="23"/>
      <c r="G17" s="23"/>
      <c r="L17" s="0" t="s">
        <v>67</v>
      </c>
      <c r="M17" s="24" t="n">
        <v>365</v>
      </c>
    </row>
    <row r="18" customFormat="false" ht="11.25" hidden="false" customHeight="false" outlineLevel="0" collapsed="false">
      <c r="A18" s="0" t="s">
        <v>31</v>
      </c>
      <c r="B18" s="23" t="n">
        <f aca="false">RoR!E5</f>
        <v>0.209362853964724</v>
      </c>
      <c r="C18" s="23" t="n">
        <f aca="false">RoR!E6</f>
        <v>0.194081854897366</v>
      </c>
      <c r="D18" s="23" t="n">
        <v>0.201431247864051</v>
      </c>
      <c r="E18" s="23" t="n">
        <v>1</v>
      </c>
      <c r="F18" s="23"/>
      <c r="G18" s="23"/>
      <c r="P18" s="25"/>
    </row>
    <row r="19" customFormat="false" ht="11.25" hidden="false" customHeight="false" outlineLevel="0" collapsed="false">
      <c r="A19" s="0" t="s">
        <v>32</v>
      </c>
      <c r="B19" s="23" t="n">
        <v>0.0633452584293176</v>
      </c>
      <c r="C19" s="23" t="n">
        <v>0.0153258106338016</v>
      </c>
      <c r="D19" s="23" t="n">
        <v>0.243220167039981</v>
      </c>
      <c r="E19" s="23" t="n">
        <v>0.0510087771263512</v>
      </c>
      <c r="F19" s="23" t="n">
        <v>1</v>
      </c>
      <c r="G19" s="23"/>
      <c r="L19" s="2" t="s">
        <v>68</v>
      </c>
    </row>
    <row r="20" customFormat="false" ht="11.25" hidden="false" customHeight="false" outlineLevel="0" collapsed="false">
      <c r="A20" s="0" t="s">
        <v>33</v>
      </c>
      <c r="B20" s="23" t="n">
        <f aca="false">RoR!G5</f>
        <v>0.230671131162113</v>
      </c>
      <c r="C20" s="23" t="n">
        <f aca="false">RoR!G6</f>
        <v>0.349694375062319</v>
      </c>
      <c r="D20" s="23" t="n">
        <v>0.26547149466794</v>
      </c>
      <c r="E20" s="23" t="n">
        <f aca="false">RoR!G8</f>
        <v>0.174289571033614</v>
      </c>
      <c r="F20" s="23" t="n">
        <v>0.200631447025927</v>
      </c>
      <c r="G20" s="23" t="n">
        <v>1</v>
      </c>
      <c r="L20" s="0" t="s">
        <v>69</v>
      </c>
      <c r="N20" s="26" t="n">
        <f aca="false">N5/N4</f>
        <v>48.55</v>
      </c>
      <c r="O20" s="0" t="s">
        <v>70</v>
      </c>
      <c r="P20" s="18" t="n">
        <f aca="false">N4*50-N5</f>
        <v>72500000</v>
      </c>
      <c r="Q20" s="27" t="n">
        <f aca="false">P20/50</f>
        <v>1450000</v>
      </c>
    </row>
    <row r="21" customFormat="false" ht="11.25" hidden="false" customHeight="false" outlineLevel="0" collapsed="false">
      <c r="L21" s="0" t="s">
        <v>71</v>
      </c>
      <c r="N21" s="26" t="n">
        <f aca="false">N5/(N4-N11)</f>
        <v>52.6307288223107</v>
      </c>
    </row>
    <row r="22" customFormat="false" ht="11.25" hidden="false" customHeight="false" outlineLevel="0" collapsed="false">
      <c r="A22" s="2" t="s">
        <v>72</v>
      </c>
      <c r="L22" s="0" t="s">
        <v>73</v>
      </c>
      <c r="N22" s="26" t="n">
        <f aca="false">N5/(N4-N11-N12)</f>
        <v>63.3589427004169</v>
      </c>
    </row>
    <row r="23" customFormat="false" ht="11.25" hidden="false" customHeight="false" outlineLevel="0" collapsed="false">
      <c r="B23" s="28" t="e">
        <f aca="false" t="array" ref="B23:G28">xCholeski(B15:G20)</f>
        <v>#NAME?</v>
      </c>
      <c r="C23" s="28" t="e">
        <v>#NAME?</v>
      </c>
      <c r="D23" s="28" t="e">
        <v>#NAME?</v>
      </c>
      <c r="E23" s="28" t="e">
        <v>#NAME?</v>
      </c>
      <c r="F23" s="28" t="e">
        <v>#NAME?</v>
      </c>
      <c r="G23" s="28" t="e">
        <v>#NAME?</v>
      </c>
      <c r="L23" s="0" t="s">
        <v>74</v>
      </c>
      <c r="N23" s="26" t="n">
        <f aca="false">N5/(N4-N11-N12-N14)</f>
        <v>75.8892326699786</v>
      </c>
      <c r="R23" s="25" t="n">
        <f aca="false">R26-N11</f>
        <v>46123245</v>
      </c>
    </row>
    <row r="24" customFormat="false" ht="11.25" hidden="false" customHeight="false" outlineLevel="0" collapsed="false">
      <c r="B24" s="28" t="e">
        <v>#NAME?</v>
      </c>
      <c r="C24" s="28" t="e">
        <v>#NAME?</v>
      </c>
      <c r="D24" s="28" t="e">
        <v>#NAME?</v>
      </c>
      <c r="E24" s="28" t="e">
        <v>#NAME?</v>
      </c>
      <c r="F24" s="28" t="e">
        <v>#NAME?</v>
      </c>
      <c r="G24" s="28" t="e">
        <v>#NAME?</v>
      </c>
      <c r="R24" s="25" t="n">
        <f aca="false">R26-SUM(N11:N12)</f>
        <v>38313455</v>
      </c>
    </row>
    <row r="25" customFormat="false" ht="11.25" hidden="false" customHeight="false" outlineLevel="0" collapsed="false">
      <c r="B25" s="28" t="e">
        <v>#NAME?</v>
      </c>
      <c r="C25" s="28" t="e">
        <v>#NAME?</v>
      </c>
      <c r="D25" s="28" t="e">
        <v>#NAME?</v>
      </c>
      <c r="E25" s="28" t="e">
        <v>#NAME?</v>
      </c>
      <c r="F25" s="28" t="e">
        <v>#NAME?</v>
      </c>
      <c r="G25" s="28" t="e">
        <v>#NAME?</v>
      </c>
      <c r="R25" s="27" t="n">
        <f aca="false">R26-SUM(N11:N14)</f>
        <v>31987410</v>
      </c>
    </row>
    <row r="26" customFormat="false" ht="11.25" hidden="false" customHeight="false" outlineLevel="0" collapsed="false">
      <c r="B26" s="28" t="e">
        <v>#NAME?</v>
      </c>
      <c r="C26" s="28" t="e">
        <v>#NAME?</v>
      </c>
      <c r="D26" s="28" t="e">
        <v>#NAME?</v>
      </c>
      <c r="E26" s="28" t="e">
        <v>#NAME?</v>
      </c>
      <c r="F26" s="28" t="e">
        <v>#NAME?</v>
      </c>
      <c r="G26" s="28" t="e">
        <v>#NAME?</v>
      </c>
      <c r="L26" s="2" t="s">
        <v>75</v>
      </c>
      <c r="M26" s="13"/>
      <c r="R26" s="18" t="n">
        <v>50000000</v>
      </c>
    </row>
    <row r="27" customFormat="false" ht="11.25" hidden="false" customHeight="false" outlineLevel="0" collapsed="false">
      <c r="B27" s="28" t="e">
        <v>#NAME?</v>
      </c>
      <c r="C27" s="28" t="e">
        <v>#NAME?</v>
      </c>
      <c r="D27" s="28" t="e">
        <v>#NAME?</v>
      </c>
      <c r="E27" s="28" t="e">
        <v>#NAME?</v>
      </c>
      <c r="F27" s="28" t="e">
        <v>#NAME?</v>
      </c>
      <c r="G27" s="28" t="e">
        <v>#NAME?</v>
      </c>
      <c r="L27" s="29" t="s">
        <v>76</v>
      </c>
      <c r="M27" s="30" t="n">
        <v>3739175</v>
      </c>
    </row>
    <row r="28" customFormat="false" ht="11.25" hidden="false" customHeight="false" outlineLevel="0" collapsed="false">
      <c r="B28" s="28" t="e">
        <v>#NAME?</v>
      </c>
      <c r="C28" s="28" t="e">
        <v>#NAME?</v>
      </c>
      <c r="D28" s="28" t="e">
        <v>#NAME?</v>
      </c>
      <c r="E28" s="28" t="e">
        <v>#NAME?</v>
      </c>
      <c r="F28" s="28" t="e">
        <v>#NAME?</v>
      </c>
      <c r="G28" s="28" t="e">
        <v>#NAME?</v>
      </c>
      <c r="L28" s="29" t="s">
        <v>77</v>
      </c>
      <c r="M28" s="30" t="n">
        <f aca="false">'Raptor 2'!C4</f>
        <v>7919393</v>
      </c>
    </row>
    <row r="29" customFormat="false" ht="11.25" hidden="false" customHeight="false" outlineLevel="0" collapsed="false">
      <c r="A29" s="2" t="s">
        <v>78</v>
      </c>
      <c r="B29" s="31" t="n">
        <v>0.12</v>
      </c>
      <c r="L29" s="29" t="s">
        <v>79</v>
      </c>
      <c r="M29" s="30" t="n">
        <f aca="false">'Raptor 4'!C4</f>
        <v>4080607</v>
      </c>
      <c r="N29" s="32"/>
    </row>
    <row r="30" customFormat="false" ht="11.25" hidden="false" customHeight="false" outlineLevel="0" collapsed="false">
      <c r="A30" s="2" t="s">
        <v>80</v>
      </c>
      <c r="B30" s="33" t="n">
        <v>1</v>
      </c>
      <c r="C30" s="0" t="n">
        <f aca="false">B30</f>
        <v>1</v>
      </c>
      <c r="D30" s="0" t="n">
        <f aca="false">B30</f>
        <v>1</v>
      </c>
      <c r="E30" s="0" t="n">
        <f aca="false">B30</f>
        <v>1</v>
      </c>
      <c r="F30" s="0" t="n">
        <f aca="false">B30</f>
        <v>1</v>
      </c>
      <c r="G30" s="0" t="n">
        <f aca="false">B30</f>
        <v>1</v>
      </c>
      <c r="L30" s="2" t="s">
        <v>81</v>
      </c>
    </row>
    <row r="31" customFormat="false" ht="11.25" hidden="false" customHeight="false" outlineLevel="0" collapsed="false">
      <c r="A31" s="2" t="s">
        <v>82</v>
      </c>
      <c r="B31" s="33" t="n">
        <v>0</v>
      </c>
      <c r="C31" s="0" t="n">
        <f aca="false">B31</f>
        <v>0</v>
      </c>
      <c r="D31" s="0" t="n">
        <f aca="false">B31</f>
        <v>0</v>
      </c>
      <c r="E31" s="0" t="n">
        <f aca="false">B31</f>
        <v>0</v>
      </c>
      <c r="F31" s="0" t="n">
        <f aca="false">B31</f>
        <v>0</v>
      </c>
      <c r="G31" s="0" t="n">
        <f aca="false">B31</f>
        <v>0</v>
      </c>
      <c r="L31" s="0" t="s">
        <v>83</v>
      </c>
      <c r="M31" s="30" t="n">
        <v>24117800</v>
      </c>
    </row>
    <row r="32" customFormat="false" ht="11.25" hidden="false" customHeight="false" outlineLevel="0" collapsed="false">
      <c r="A32" s="2" t="s">
        <v>84</v>
      </c>
      <c r="B32" s="34" t="n">
        <v>-2.05881034413216</v>
      </c>
      <c r="C32" s="34" t="n">
        <v>-0.774744228723236</v>
      </c>
      <c r="D32" s="34" t="n">
        <v>-1.24416690271832</v>
      </c>
      <c r="E32" s="34" t="n">
        <v>0.652267322381482</v>
      </c>
      <c r="F32" s="34" t="n">
        <v>0.753197545356713</v>
      </c>
      <c r="G32" s="34" t="n">
        <v>-0.984628399334603</v>
      </c>
      <c r="L32" s="0" t="s">
        <v>85</v>
      </c>
      <c r="M32" s="19" t="n">
        <v>19000000</v>
      </c>
      <c r="N32" s="0" t="s">
        <v>86</v>
      </c>
      <c r="O32" s="22" t="n">
        <v>21</v>
      </c>
      <c r="P32" s="0" t="s">
        <v>87</v>
      </c>
      <c r="Q32" s="22"/>
    </row>
    <row r="33" customFormat="false" ht="11.25" hidden="false" customHeight="false" outlineLevel="0" collapsed="false">
      <c r="A33" s="2" t="s">
        <v>88</v>
      </c>
      <c r="B33" s="34" t="n">
        <v>-0.110943425276684</v>
      </c>
      <c r="C33" s="34" t="n">
        <v>0.28152516563106</v>
      </c>
      <c r="D33" s="34" t="n">
        <v>0.68893842638916</v>
      </c>
      <c r="E33" s="34" t="n">
        <v>-0.336848609863695</v>
      </c>
      <c r="F33" s="34" t="n">
        <v>0.19441834632037</v>
      </c>
      <c r="G33" s="34" t="n">
        <v>0.282567434509257</v>
      </c>
      <c r="L33" s="2"/>
    </row>
    <row r="34" customFormat="false" ht="11.25" hidden="false" customHeight="false" outlineLevel="0" collapsed="false">
      <c r="A34" s="2" t="s">
        <v>89</v>
      </c>
      <c r="B34" s="34" t="n">
        <v>-0.0443728806492723</v>
      </c>
      <c r="C34" s="34" t="n">
        <v>-0.349019893464844</v>
      </c>
      <c r="D34" s="34" t="n">
        <v>1.03854850681057</v>
      </c>
      <c r="E34" s="34" t="n">
        <v>1.46604355944791</v>
      </c>
      <c r="F34" s="34" t="n">
        <v>-1.34158768460019</v>
      </c>
      <c r="G34" s="34" t="n">
        <v>1.14817951474872</v>
      </c>
      <c r="M34" s="22"/>
    </row>
    <row r="35" customFormat="false" ht="11.25" hidden="false" customHeight="false" outlineLevel="0" collapsed="false">
      <c r="A35" s="2" t="s">
        <v>90</v>
      </c>
      <c r="B35" s="34" t="n">
        <v>-0.613356987038053</v>
      </c>
      <c r="C35" s="34" t="n">
        <v>-0.977805680594118</v>
      </c>
      <c r="D35" s="34" t="n">
        <v>1.04994310168059</v>
      </c>
      <c r="E35" s="34" t="n">
        <v>-0.87871619623266</v>
      </c>
      <c r="F35" s="34" t="n">
        <v>-0.890663039098525</v>
      </c>
      <c r="G35" s="34" t="n">
        <v>-1.35429970271476</v>
      </c>
      <c r="M35" s="22"/>
    </row>
    <row r="36" customFormat="false" ht="11.25" hidden="false" customHeight="false" outlineLevel="0" collapsed="false">
      <c r="A36" s="2" t="s">
        <v>91</v>
      </c>
      <c r="B36" s="34" t="n">
        <v>0.456238718823509</v>
      </c>
      <c r="C36" s="34" t="n">
        <v>1.3618091585719</v>
      </c>
      <c r="D36" s="34" t="n">
        <v>0.227511322451874</v>
      </c>
      <c r="E36" s="34" t="n">
        <v>0.347574768142391</v>
      </c>
      <c r="F36" s="34" t="n">
        <v>0.22041894547293</v>
      </c>
      <c r="G36" s="34" t="n">
        <v>0.966208306391609</v>
      </c>
      <c r="L36" s="2" t="s">
        <v>92</v>
      </c>
      <c r="N36" s="0" t="s">
        <v>93</v>
      </c>
    </row>
    <row r="37" customFormat="false" ht="11.25" hidden="false" customHeight="false" outlineLevel="0" collapsed="false">
      <c r="A37" s="2" t="s">
        <v>94</v>
      </c>
      <c r="B37" s="35" t="e">
        <f aca="false" t="array" ref="B37:G41">TRANSPOSE(MMULT(B23:G28,TRANSPOSE(B32:G36)))</f>
        <v>#NAME?</v>
      </c>
      <c r="C37" s="35" t="e">
        <v>#NAME?</v>
      </c>
      <c r="D37" s="35" t="e">
        <v>#NAME?</v>
      </c>
      <c r="E37" s="35" t="e">
        <v>#NAME?</v>
      </c>
      <c r="F37" s="35" t="e">
        <v>#NAME?</v>
      </c>
      <c r="G37" s="35" t="e">
        <v>#NAME?</v>
      </c>
      <c r="I37" s="29"/>
      <c r="J37" s="13"/>
      <c r="L37" s="0" t="s">
        <v>95</v>
      </c>
      <c r="M37" s="22" t="n">
        <v>116</v>
      </c>
    </row>
    <row r="38" customFormat="false" ht="11.25" hidden="false" customHeight="false" outlineLevel="0" collapsed="false">
      <c r="A38" s="2" t="s">
        <v>96</v>
      </c>
      <c r="B38" s="35" t="e">
        <v>#NAME?</v>
      </c>
      <c r="C38" s="35" t="e">
        <v>#NAME?</v>
      </c>
      <c r="D38" s="35" t="e">
        <v>#NAME?</v>
      </c>
      <c r="E38" s="35" t="e">
        <v>#NAME?</v>
      </c>
      <c r="F38" s="35" t="e">
        <v>#NAME?</v>
      </c>
      <c r="G38" s="35" t="e">
        <v>#NAME?</v>
      </c>
      <c r="I38" s="36"/>
      <c r="J38" s="13"/>
      <c r="L38" s="0" t="s">
        <v>97</v>
      </c>
      <c r="M38" s="22" t="n">
        <v>81</v>
      </c>
    </row>
    <row r="39" customFormat="false" ht="11.25" hidden="false" customHeight="false" outlineLevel="0" collapsed="false">
      <c r="A39" s="2" t="s">
        <v>98</v>
      </c>
      <c r="B39" s="35" t="e">
        <v>#NAME?</v>
      </c>
      <c r="C39" s="35" t="e">
        <v>#NAME?</v>
      </c>
      <c r="D39" s="35" t="e">
        <v>#NAME?</v>
      </c>
      <c r="E39" s="35" t="e">
        <v>#NAME?</v>
      </c>
      <c r="F39" s="35" t="e">
        <v>#NAME?</v>
      </c>
      <c r="G39" s="35" t="e">
        <v>#NAME?</v>
      </c>
      <c r="I39" s="36"/>
      <c r="J39" s="13"/>
      <c r="L39" s="0" t="s">
        <v>99</v>
      </c>
      <c r="M39" s="22" t="n">
        <v>111.8633</v>
      </c>
      <c r="N39" s="0" t="s">
        <v>100</v>
      </c>
      <c r="O39" s="22" t="n">
        <v>112.418</v>
      </c>
      <c r="P39" s="0" t="s">
        <v>101</v>
      </c>
      <c r="Q39" s="22" t="n">
        <v>91.02</v>
      </c>
      <c r="R39" s="0" t="s">
        <v>102</v>
      </c>
      <c r="S39" s="22" t="n">
        <v>91.02</v>
      </c>
    </row>
    <row r="40" customFormat="false" ht="11.25" hidden="false" customHeight="false" outlineLevel="0" collapsed="false">
      <c r="A40" s="2" t="s">
        <v>103</v>
      </c>
      <c r="B40" s="35" t="e">
        <v>#NAME?</v>
      </c>
      <c r="C40" s="35" t="e">
        <v>#NAME?</v>
      </c>
      <c r="D40" s="35" t="e">
        <v>#NAME?</v>
      </c>
      <c r="E40" s="35" t="e">
        <v>#NAME?</v>
      </c>
      <c r="F40" s="35" t="e">
        <v>#NAME?</v>
      </c>
      <c r="G40" s="35" t="e">
        <v>#NAME?</v>
      </c>
      <c r="I40" s="36"/>
      <c r="J40" s="13"/>
      <c r="L40" s="0" t="s">
        <v>104</v>
      </c>
      <c r="M40" s="22" t="n">
        <v>78.875</v>
      </c>
      <c r="N40" s="0" t="s">
        <v>105</v>
      </c>
      <c r="O40" s="22" t="n">
        <v>83</v>
      </c>
      <c r="P40" s="0" t="s">
        <v>104</v>
      </c>
      <c r="Q40" s="22" t="n">
        <v>61.48</v>
      </c>
      <c r="R40" s="0" t="s">
        <v>105</v>
      </c>
      <c r="S40" s="22" t="n">
        <v>61.48</v>
      </c>
    </row>
    <row r="41" customFormat="false" ht="11.25" hidden="false" customHeight="false" outlineLevel="0" collapsed="false">
      <c r="A41" s="2" t="s">
        <v>106</v>
      </c>
      <c r="B41" s="35" t="e">
        <v>#NAME?</v>
      </c>
      <c r="C41" s="35" t="e">
        <v>#NAME?</v>
      </c>
      <c r="D41" s="35" t="e">
        <v>#NAME?</v>
      </c>
      <c r="E41" s="35" t="e">
        <v>#NAME?</v>
      </c>
      <c r="F41" s="35" t="e">
        <v>#NAME?</v>
      </c>
      <c r="G41" s="35" t="e">
        <v>#NAME?</v>
      </c>
      <c r="I41" s="36"/>
      <c r="J41" s="13"/>
      <c r="L41" s="0" t="s">
        <v>107</v>
      </c>
      <c r="Q41" s="19" t="n">
        <v>7919393</v>
      </c>
      <c r="S41" s="19" t="n">
        <v>4080607</v>
      </c>
    </row>
    <row r="42" customFormat="false" ht="11.25" hidden="false" customHeight="false" outlineLevel="0" collapsed="false">
      <c r="A42" s="2"/>
      <c r="B42" s="3"/>
      <c r="C42" s="3"/>
      <c r="D42" s="3"/>
      <c r="E42" s="3"/>
      <c r="F42" s="3"/>
      <c r="G42" s="3"/>
      <c r="I42" s="36"/>
      <c r="J42" s="13"/>
    </row>
    <row r="43" customFormat="false" ht="11.25" hidden="false" customHeight="false" outlineLevel="0" collapsed="false">
      <c r="A43" s="2" t="s">
        <v>108</v>
      </c>
      <c r="B43" s="37" t="n">
        <f aca="false">IF(B$31=0,B$6,$B$12)</f>
        <v>0.0973416374381443</v>
      </c>
      <c r="C43" s="37" t="n">
        <f aca="false">IF(C$31=0,C$6,$B$12)</f>
        <v>0.262201025119752</v>
      </c>
      <c r="D43" s="37" t="n">
        <f aca="false">IF(D$31=0,D$6,$B$12)</f>
        <v>0.15</v>
      </c>
      <c r="E43" s="37" t="n">
        <f aca="false">IF(E$31=0,E$6,$B$12)</f>
        <v>0</v>
      </c>
      <c r="F43" s="37" t="n">
        <f aca="false">IF(F$31=0,F$6,$B$12)</f>
        <v>0</v>
      </c>
      <c r="G43" s="37" t="n">
        <f aca="false">IF(G$31=0,G$6,$B$12)</f>
        <v>0.18954805334452</v>
      </c>
      <c r="I43" s="36"/>
      <c r="J43" s="13"/>
    </row>
    <row r="44" customFormat="false" ht="11.25" hidden="false" customHeight="false" outlineLevel="0" collapsed="false">
      <c r="A44" s="2" t="s">
        <v>109</v>
      </c>
      <c r="B44" s="28" t="n">
        <f aca="false">IF($B$30=0,$B$29,$B$12)</f>
        <v>0.04</v>
      </c>
      <c r="C44" s="28" t="n">
        <f aca="false">IF($B$30=0,$B$29,$B$12)</f>
        <v>0.04</v>
      </c>
      <c r="D44" s="28" t="n">
        <f aca="false">IF($B$30=0,$B$29,$B$12)</f>
        <v>0.04</v>
      </c>
      <c r="E44" s="28" t="n">
        <f aca="false">IF($B$30=0,$B$29,$B$12)</f>
        <v>0.04</v>
      </c>
      <c r="F44" s="28" t="n">
        <f aca="false">IF($B$30=0,$B$29,$B$12)</f>
        <v>0.04</v>
      </c>
      <c r="G44" s="28" t="n">
        <f aca="false">IF($B$30=0,$B$29,$B$12)</f>
        <v>0.04</v>
      </c>
      <c r="L44" s="2" t="s">
        <v>110</v>
      </c>
      <c r="N44" s="0" t="s">
        <v>111</v>
      </c>
      <c r="O44" s="0" t="s">
        <v>112</v>
      </c>
      <c r="P44" s="38" t="s">
        <v>113</v>
      </c>
      <c r="Q44" s="38"/>
      <c r="R44" s="38"/>
      <c r="S44" s="38"/>
      <c r="T44" s="38"/>
    </row>
    <row r="45" customFormat="false" ht="11.25" hidden="false" customHeight="false" outlineLevel="0" collapsed="false">
      <c r="N45" s="0" t="s">
        <v>114</v>
      </c>
      <c r="O45" s="0" t="s">
        <v>115</v>
      </c>
      <c r="P45" s="0" t="s">
        <v>116</v>
      </c>
    </row>
    <row r="46" customFormat="false" ht="11.25" hidden="false" customHeight="false" outlineLevel="0" collapsed="false">
      <c r="A46" s="2"/>
    </row>
    <row r="47" customFormat="false" ht="11.25" hidden="false" customHeight="false" outlineLevel="0" collapsed="false">
      <c r="B47" s="13"/>
      <c r="C47" s="13"/>
      <c r="D47" s="13"/>
      <c r="E47" s="13"/>
      <c r="F47" s="13"/>
      <c r="G47" s="13"/>
      <c r="H47" s="39"/>
      <c r="I47" s="32"/>
      <c r="J47" s="32"/>
      <c r="K47" s="32"/>
      <c r="L47" s="0" t="s">
        <v>117</v>
      </c>
      <c r="N47" s="40" t="e">
        <f aca="false">MIN(N4,N5/B51)</f>
        <v>#NAME?</v>
      </c>
      <c r="O47" s="40" t="e">
        <f aca="false">N4-N47</f>
        <v>#NAME?</v>
      </c>
    </row>
    <row r="48" customFormat="false" ht="11.25" hidden="false" customHeight="false" outlineLevel="0" collapsed="false">
      <c r="G48" s="41"/>
      <c r="J48" s="2" t="s">
        <v>118</v>
      </c>
    </row>
    <row r="49" customFormat="false" ht="11.25" hidden="false" customHeight="false" outlineLevel="0" collapsed="false">
      <c r="B49" s="2" t="s">
        <v>119</v>
      </c>
      <c r="C49" s="2" t="s">
        <v>29</v>
      </c>
      <c r="D49" s="2" t="s">
        <v>30</v>
      </c>
      <c r="E49" s="2" t="s">
        <v>31</v>
      </c>
      <c r="F49" s="2" t="s">
        <v>32</v>
      </c>
      <c r="G49" s="2" t="s">
        <v>120</v>
      </c>
      <c r="I49" s="2" t="s">
        <v>121</v>
      </c>
      <c r="J49" s="2" t="s">
        <v>122</v>
      </c>
      <c r="L49" s="0" t="s">
        <v>76</v>
      </c>
      <c r="N49" s="40" t="e">
        <f aca="false">IF(B51&gt;50,MIN(O47,N11),0)</f>
        <v>#NAME?</v>
      </c>
      <c r="O49" s="40" t="e">
        <f aca="false">IF(B51&gt;50,MAX(O47-N49,0),0)</f>
        <v>#NAME?</v>
      </c>
      <c r="P49" s="25" t="e">
        <f aca="false">N11-N49</f>
        <v>#NAME?</v>
      </c>
      <c r="Q49" s="0" t="s">
        <v>123</v>
      </c>
    </row>
    <row r="50" customFormat="false" ht="11.25" hidden="false" customHeight="false" outlineLevel="0" collapsed="false">
      <c r="A50" s="2" t="s">
        <v>124</v>
      </c>
      <c r="B50" s="13" t="n">
        <f aca="false">B8</f>
        <v>35.5</v>
      </c>
      <c r="C50" s="18" t="n">
        <f aca="false">C8</f>
        <v>16423581.7</v>
      </c>
      <c r="D50" s="18" t="n">
        <f aca="false">D8</f>
        <v>108488217.78</v>
      </c>
      <c r="E50" s="13" t="n">
        <f aca="false">E8</f>
        <v>0</v>
      </c>
      <c r="F50" s="18" t="n">
        <f aca="false">F8</f>
        <v>0</v>
      </c>
      <c r="G50" s="13" t="n">
        <f aca="false">G8</f>
        <v>3.4</v>
      </c>
      <c r="L50" s="0" t="s">
        <v>125</v>
      </c>
      <c r="N50" s="40" t="e">
        <f aca="false">MIN(O49,N12)</f>
        <v>#NAME?</v>
      </c>
      <c r="O50" s="40" t="e">
        <f aca="false">MAX(O49-N50,0)</f>
        <v>#NAME?</v>
      </c>
      <c r="P50" s="25" t="e">
        <f aca="false">N12-N50</f>
        <v>#NAME?</v>
      </c>
      <c r="Q50" s="0" t="s">
        <v>123</v>
      </c>
    </row>
    <row r="51" customFormat="false" ht="11.25" hidden="false" customHeight="false" outlineLevel="0" collapsed="false">
      <c r="A51" s="2" t="s">
        <v>126</v>
      </c>
      <c r="B51" s="13" t="e">
        <f aca="false">B50*EXP((B$43-B$7-0.5*B$9^2)*$J51+B$9*B37*SQRT($J51))</f>
        <v>#NAME?</v>
      </c>
      <c r="C51" s="18" t="e">
        <f aca="false">C50*EXP((C$43-C$7-0.5*C$9^2)*$J51+C$9*C37*SQRT($J51))</f>
        <v>#NAME?</v>
      </c>
      <c r="D51" s="18" t="e">
        <f aca="false">D50*EXP((D$43-D$7-0.5*D$9^2)*$J51+D$9*D37*SQRT($J51))</f>
        <v>#NAME?</v>
      </c>
      <c r="E51" s="13" t="e">
        <f aca="false">E50*EXP((E$43-E$7-0.5*E$9^2)*$J51+E$9*E37*SQRT($J51))</f>
        <v>#NAME?</v>
      </c>
      <c r="F51" s="18" t="e">
        <f aca="false">F50*EXP((F$43-F$7-0.5*F$9^2)*$J51+F$9*F37*SQRT($J51))</f>
        <v>#NAME?</v>
      </c>
      <c r="G51" s="13" t="e">
        <f aca="false">G50*EXP((G$43-G$7-0.5*G$9^2)*$J51+G$9*G37*SQRT($J51))</f>
        <v>#NAME?</v>
      </c>
      <c r="H51" s="32"/>
      <c r="I51" s="29" t="n">
        <f aca="false">M6</f>
        <v>37636</v>
      </c>
      <c r="J51" s="13" t="n">
        <f aca="true">(I51-TODAY())/$M$17</f>
        <v>-22.7123287671233</v>
      </c>
      <c r="L51" s="0" t="s">
        <v>83</v>
      </c>
      <c r="N51" s="40" t="e">
        <f aca="false">MIN(O50,N13)</f>
        <v>#NAME?</v>
      </c>
      <c r="O51" s="40" t="e">
        <f aca="false">MAX(O50-N51,0)</f>
        <v>#NAME?</v>
      </c>
    </row>
    <row r="52" customFormat="false" ht="11.25" hidden="false" customHeight="false" outlineLevel="0" collapsed="false">
      <c r="A52" s="2" t="s">
        <v>127</v>
      </c>
      <c r="B52" s="13" t="e">
        <f aca="false">B51*EXP((B$43-B$7-0.5*B$9^2)*$J52+B$9*B38*SQRT($J52))</f>
        <v>#NAME?</v>
      </c>
      <c r="C52" s="18" t="e">
        <f aca="false">C51*EXP((C$43-C$7-0.5*C$9^2)*$J52+C$9*C38*SQRT($J52))</f>
        <v>#NAME?</v>
      </c>
      <c r="D52" s="18" t="e">
        <f aca="false">D51*EXP((D$43-D$7-0.5*D$9^2)*$J52+D$9*D38*SQRT($J52))</f>
        <v>#NAME?</v>
      </c>
      <c r="E52" s="13" t="e">
        <f aca="false">E51*EXP((E$43-E$7-0.5*E$9^2)*$J52+E$9*E38*SQRT($J52))</f>
        <v>#NAME?</v>
      </c>
      <c r="F52" s="18" t="e">
        <f aca="false">F51*EXP((F$43-F$7-0.5*F$9^2)*$J52+F$9*F38*SQRT($J52))</f>
        <v>#NAME?</v>
      </c>
      <c r="G52" s="13" t="e">
        <f aca="false">G51*EXP((G$43-G$7-0.5*G$9^2)*$J52+G$9*G38*SQRT($J52))</f>
        <v>#NAME?</v>
      </c>
      <c r="I52" s="29" t="n">
        <f aca="false">M11</f>
        <v>37729</v>
      </c>
      <c r="J52" s="13" t="n">
        <f aca="false">(I52-I51)/$M$17</f>
        <v>0.254794520547945</v>
      </c>
      <c r="L52" s="0" t="s">
        <v>128</v>
      </c>
      <c r="N52" s="40" t="e">
        <f aca="false">MIN(O51,N14)</f>
        <v>#NAME?</v>
      </c>
      <c r="O52" s="40" t="e">
        <f aca="false">MAX(O51-N52,0)</f>
        <v>#NAME?</v>
      </c>
      <c r="P52" s="25" t="e">
        <f aca="false">N14-N52</f>
        <v>#NAME?</v>
      </c>
      <c r="Q52" s="0" t="s">
        <v>129</v>
      </c>
    </row>
    <row r="53" customFormat="false" ht="11.25" hidden="false" customHeight="false" outlineLevel="0" collapsed="false">
      <c r="A53" s="2" t="s">
        <v>130</v>
      </c>
      <c r="B53" s="13" t="e">
        <f aca="false">B52*EXP((B$43-B$7-0.5*B$9^2)*$J53+B$9*B39*SQRT($J53))</f>
        <v>#NAME?</v>
      </c>
      <c r="C53" s="18" t="e">
        <f aca="false">C52*EXP((C$43-C$7-0.5*C$9^2)*$J53+C$9*C39*SQRT($J53))</f>
        <v>#NAME?</v>
      </c>
      <c r="D53" s="18" t="e">
        <f aca="false">D52*EXP((D$43-D$7-0.5*D$9^2)*$J53+D$9*D39*SQRT($J53))</f>
        <v>#NAME?</v>
      </c>
      <c r="E53" s="13" t="e">
        <f aca="false">E52*EXP((E$43-E$7-0.5*E$9^2)*$J53+E$9*E39*SQRT($J53))</f>
        <v>#NAME?</v>
      </c>
      <c r="F53" s="18" t="e">
        <f aca="false">F52*EXP((F$43-F$7-0.5*F$9^2)*$J53+F$9*F39*SQRT($J53))</f>
        <v>#NAME?</v>
      </c>
      <c r="G53" s="13" t="e">
        <f aca="false">G52*EXP((G$43-G$7-0.5*G$9^2)*$J53+G$9*G39*SQRT($J53))</f>
        <v>#NAME?</v>
      </c>
      <c r="I53" s="29" t="n">
        <f aca="false">M12</f>
        <v>37801</v>
      </c>
      <c r="J53" s="13" t="n">
        <f aca="false">(I53-I52)/$M$17</f>
        <v>0.197260273972603</v>
      </c>
      <c r="P53" s="25"/>
    </row>
    <row r="54" customFormat="false" ht="11.25" hidden="false" customHeight="false" outlineLevel="0" collapsed="false">
      <c r="A54" s="2" t="s">
        <v>131</v>
      </c>
      <c r="B54" s="13" t="e">
        <f aca="false">B53*EXP((B$43-B$7-0.5*B$9^2)*$J54+B$9*B40*SQRT($J54))</f>
        <v>#NAME?</v>
      </c>
      <c r="C54" s="18" t="e">
        <f aca="false">C53*EXP((C$43-C$7-0.5*C$9^2)*$J54+C$9*C40*SQRT($J54))</f>
        <v>#NAME?</v>
      </c>
      <c r="D54" s="18" t="e">
        <f aca="false">D53*EXP((D$43-D$7-0.5*D$9^2)*$J54+D$9*D40*SQRT($J54))</f>
        <v>#NAME?</v>
      </c>
      <c r="E54" s="13" t="e">
        <f aca="false">E53*EXP((E$43-E$7-0.5*E$9^2)*$J54+E$9*E40*SQRT($J54))</f>
        <v>#NAME?</v>
      </c>
      <c r="F54" s="18" t="e">
        <f aca="false">F53*EXP((F$43-F$7-0.5*F$9^2)*$J54+F$9*F40*SQRT($J54))</f>
        <v>#NAME?</v>
      </c>
      <c r="G54" s="13" t="e">
        <f aca="false">G53*EXP((G$43-G$7-0.5*G$9^2)*$J54+G$9*G40*SQRT($J54))</f>
        <v>#NAME?</v>
      </c>
      <c r="H54" s="13"/>
      <c r="I54" s="29" t="n">
        <f aca="false">M14</f>
        <v>37875</v>
      </c>
      <c r="J54" s="13" t="n">
        <f aca="false">(I54-I53)/$M$17</f>
        <v>0.202739726027397</v>
      </c>
    </row>
    <row r="55" customFormat="false" ht="11.25" hidden="false" customHeight="false" outlineLevel="0" collapsed="false">
      <c r="A55" s="2" t="s">
        <v>132</v>
      </c>
      <c r="B55" s="13" t="e">
        <f aca="false">B54*EXP((B$43-B$7-0.5*B$9^2)*$J55+B$9*B41*SQRT($J55))</f>
        <v>#NAME?</v>
      </c>
      <c r="C55" s="18" t="e">
        <f aca="false">C54*EXP((C$43-C$7-0.5*C$9^2)*$J55+C$9*C41*SQRT($J55))</f>
        <v>#NAME?</v>
      </c>
      <c r="D55" s="18" t="e">
        <f aca="false">D54*EXP((D$43-D$7-0.5*D$9^2)*$J55+D$9*D41*SQRT($J55))</f>
        <v>#NAME?</v>
      </c>
      <c r="E55" s="13" t="e">
        <f aca="false">E54*EXP((E$43-E$7-0.5*E$9^2)*$J55+E$9*E41*SQRT($J55))</f>
        <v>#NAME?</v>
      </c>
      <c r="F55" s="18" t="e">
        <f aca="false">F54*EXP((F$43-F$7-0.5*F$9^2)*$J55+F$9*F41*SQRT($J55))</f>
        <v>#NAME?</v>
      </c>
      <c r="G55" s="13" t="e">
        <f aca="false">G54*EXP((G$43-G$7-0.5*G$9^2)*$J55+G$9*G41*SQRT($J55))</f>
        <v>#NAME?</v>
      </c>
      <c r="I55" s="29" t="n">
        <f aca="false">M13</f>
        <v>37891</v>
      </c>
      <c r="J55" s="13" t="n">
        <f aca="false">(I55-I54)/$M$17</f>
        <v>0.0438356164383562</v>
      </c>
      <c r="L55" s="0" t="s">
        <v>133</v>
      </c>
      <c r="M55" s="42" t="n">
        <v>0.07</v>
      </c>
    </row>
    <row r="56" customFormat="false" ht="11.25" hidden="false" customHeight="false" outlineLevel="0" collapsed="false">
      <c r="L56" s="0" t="s">
        <v>134</v>
      </c>
    </row>
    <row r="58" customFormat="false" ht="11.25" hidden="false" customHeight="false" outlineLevel="0" collapsed="false">
      <c r="A58" s="2" t="s">
        <v>135</v>
      </c>
    </row>
    <row r="59" customFormat="false" ht="11.25" hidden="false" customHeight="false" outlineLevel="0" collapsed="false">
      <c r="A59" s="0" t="s">
        <v>136</v>
      </c>
      <c r="B59" s="40" t="e">
        <f aca="false">B52*(M27+N49)</f>
        <v>#NAME?</v>
      </c>
      <c r="L59" s="2"/>
    </row>
    <row r="60" customFormat="false" ht="11.25" hidden="false" customHeight="false" outlineLevel="0" collapsed="false">
      <c r="A60" s="0" t="s">
        <v>137</v>
      </c>
      <c r="B60" s="40" t="e">
        <f aca="false">(MAX(M38-B52,0)-MAX(B52-M37,0))*(M27+N11)</f>
        <v>#NAME?</v>
      </c>
      <c r="C60" s="13"/>
    </row>
    <row r="61" customFormat="false" ht="11.25" hidden="false" customHeight="false" outlineLevel="0" collapsed="false">
      <c r="A61" s="0" t="s">
        <v>138</v>
      </c>
      <c r="B61" s="40" t="e">
        <f aca="false">C52-C10</f>
        <v>#NAME?</v>
      </c>
      <c r="M61" s="43"/>
    </row>
    <row r="62" customFormat="false" ht="11.25" hidden="false" customHeight="false" outlineLevel="0" collapsed="false">
      <c r="A62" s="0" t="s">
        <v>139</v>
      </c>
      <c r="B62" s="40" t="e">
        <f aca="false">D52-D10</f>
        <v>#NAME?</v>
      </c>
      <c r="M62" s="43"/>
    </row>
    <row r="63" customFormat="false" ht="11.25" hidden="false" customHeight="false" outlineLevel="0" collapsed="false">
      <c r="A63" s="0" t="s">
        <v>140</v>
      </c>
      <c r="B63" s="18" t="n">
        <v>-441111115.336421</v>
      </c>
    </row>
    <row r="64" customFormat="false" ht="11.25" hidden="false" customHeight="false" outlineLevel="0" collapsed="false">
      <c r="A64" s="0" t="s">
        <v>141</v>
      </c>
      <c r="B64" s="44" t="e">
        <f aca="false">SUM(B59:B63)</f>
        <v>#NAME?</v>
      </c>
      <c r="L64" s="2"/>
      <c r="M64" s="2"/>
      <c r="N64" s="2"/>
    </row>
    <row r="65" customFormat="false" ht="11.25" hidden="false" customHeight="false" outlineLevel="0" collapsed="false">
      <c r="A65" s="0" t="s">
        <v>142</v>
      </c>
      <c r="B65" s="45" t="e">
        <f aca="false">MIN(MAX(B64,0),P11)</f>
        <v>#NAME?</v>
      </c>
      <c r="C65" s="40" t="e">
        <f aca="false">B65*EXP(-$B$44*SUM(J51:J52))</f>
        <v>#NAME?</v>
      </c>
      <c r="D65" s="2" t="s">
        <v>143</v>
      </c>
      <c r="L65" s="2"/>
      <c r="M65" s="22"/>
      <c r="N65" s="21"/>
    </row>
    <row r="66" customFormat="false" ht="11.25" hidden="false" customHeight="false" outlineLevel="0" collapsed="false">
      <c r="E66" s="45"/>
      <c r="L66" s="2"/>
      <c r="M66" s="22"/>
      <c r="N66" s="21"/>
    </row>
    <row r="67" customFormat="false" ht="11.25" hidden="false" customHeight="false" outlineLevel="0" collapsed="false">
      <c r="A67" s="2" t="s">
        <v>144</v>
      </c>
      <c r="L67" s="2"/>
      <c r="M67" s="22"/>
      <c r="N67" s="21"/>
    </row>
    <row r="68" customFormat="false" ht="11.25" hidden="false" customHeight="false" outlineLevel="0" collapsed="false">
      <c r="A68" s="0" t="s">
        <v>145</v>
      </c>
      <c r="B68" s="40" t="e">
        <f aca="false">B53*(N50+M28*(1-0.23))</f>
        <v>#NAME?</v>
      </c>
      <c r="L68" s="2"/>
      <c r="M68" s="22"/>
      <c r="N68" s="21"/>
    </row>
    <row r="69" customFormat="false" ht="11.25" hidden="false" customHeight="false" outlineLevel="0" collapsed="false">
      <c r="A69" s="0" t="s">
        <v>137</v>
      </c>
      <c r="B69" s="40" t="e">
        <f aca="false">(MAX(M40-B53,0)-MAX(B53-M39,0))*N12+(MAX(Q40-B53,0)-MAX(B53-Q39,0))*Q41</f>
        <v>#NAME?</v>
      </c>
      <c r="C69" s="13"/>
      <c r="L69" s="2"/>
      <c r="M69" s="22"/>
      <c r="N69" s="21"/>
    </row>
    <row r="70" customFormat="false" ht="11.25" hidden="false" customHeight="false" outlineLevel="0" collapsed="false">
      <c r="A70" s="0" t="s">
        <v>146</v>
      </c>
      <c r="B70" s="40" t="e">
        <f aca="false">B53*P52*(1-0.23)</f>
        <v>#NAME?</v>
      </c>
      <c r="C70" s="13"/>
    </row>
    <row r="71" customFormat="false" ht="11.25" hidden="false" customHeight="false" outlineLevel="0" collapsed="false">
      <c r="B71" s="40"/>
      <c r="L71" s="2" t="s">
        <v>147</v>
      </c>
      <c r="N71" s="0" t="s">
        <v>148</v>
      </c>
    </row>
    <row r="72" customFormat="false" ht="11.25" hidden="false" customHeight="false" outlineLevel="0" collapsed="false">
      <c r="A72" s="0" t="s">
        <v>149</v>
      </c>
      <c r="B72" s="40" t="n">
        <v>-41817537.472</v>
      </c>
      <c r="E72" s="40" t="n">
        <f aca="false">MAX('Raptor 2'!H20-H53,0)*'Raptor 2'!F20-MAX(H53-'Raptor 2'!H19,0)*'Raptor 2'!F19+(H53-'Raptor 2'!H21)*'Raptor 2'!F21</f>
        <v>0</v>
      </c>
      <c r="F72" s="0" t="s">
        <v>150</v>
      </c>
      <c r="L72" s="2" t="s">
        <v>151</v>
      </c>
      <c r="M72" s="12" t="n">
        <f aca="false">M13</f>
        <v>37891</v>
      </c>
      <c r="N72" s="0" t="s">
        <v>152</v>
      </c>
      <c r="P72" s="2" t="s">
        <v>153</v>
      </c>
      <c r="Q72" s="2" t="s">
        <v>154</v>
      </c>
    </row>
    <row r="73" customFormat="false" ht="11.25" hidden="false" customHeight="false" outlineLevel="0" collapsed="false">
      <c r="A73" s="0" t="s">
        <v>140</v>
      </c>
      <c r="B73" s="40" t="n">
        <v>-872362974.034785</v>
      </c>
      <c r="M73" s="46" t="s">
        <v>81</v>
      </c>
      <c r="N73" s="2" t="s">
        <v>155</v>
      </c>
      <c r="O73" s="2" t="s">
        <v>156</v>
      </c>
      <c r="P73" s="47" t="n">
        <v>21</v>
      </c>
      <c r="Q73" s="2" t="s">
        <v>157</v>
      </c>
    </row>
    <row r="74" customFormat="false" ht="11.25" hidden="false" customHeight="false" outlineLevel="0" collapsed="false">
      <c r="A74" s="0" t="s">
        <v>158</v>
      </c>
      <c r="B74" s="44" t="e">
        <f aca="false">SUM(B68:B73)</f>
        <v>#NAME?</v>
      </c>
      <c r="L74" s="2" t="s">
        <v>159</v>
      </c>
      <c r="M74" s="48" t="n">
        <f aca="false">'Raptor 3'!C12*200</f>
        <v>6766400</v>
      </c>
      <c r="N74" s="18" t="n">
        <f aca="false">'Raptor 3'!G12</f>
        <v>18131081</v>
      </c>
      <c r="O74" s="18" t="n">
        <f aca="false">'Raptor 3'!K12</f>
        <v>1998483</v>
      </c>
      <c r="P74" s="49" t="n">
        <f aca="false">N74-MAX(0,N74-M74*$P$73)+MAX(0,$P$73*M74-O74-N74)</f>
        <v>140095917</v>
      </c>
      <c r="Q74" s="40" t="e">
        <f aca="false">N74-MAX(0,N74-M74*$G$55)+MAX(0,$G$55*M74-O74-N74)-P74</f>
        <v>#NAME?</v>
      </c>
    </row>
    <row r="75" customFormat="false" ht="11.25" hidden="false" customHeight="false" outlineLevel="0" collapsed="false">
      <c r="A75" s="0" t="s">
        <v>160</v>
      </c>
      <c r="B75" s="45" t="e">
        <f aca="false">MIN(MAX(B74,0),P12)</f>
        <v>#NAME?</v>
      </c>
      <c r="C75" s="40" t="e">
        <f aca="false">B75*EXP(-$B$44*SUM(J51:J53))</f>
        <v>#NAME?</v>
      </c>
      <c r="D75" s="2" t="s">
        <v>143</v>
      </c>
      <c r="E75" s="45"/>
      <c r="L75" s="2" t="s">
        <v>161</v>
      </c>
      <c r="M75" s="48" t="n">
        <f aca="false">'Raptor 3'!C13*200</f>
        <v>8458200</v>
      </c>
      <c r="N75" s="18" t="n">
        <f aca="false">'Raptor 3'!G13</f>
        <v>87527783</v>
      </c>
      <c r="O75" s="18" t="n">
        <f aca="false">'Raptor 3'!K13</f>
        <v>4001925</v>
      </c>
      <c r="P75" s="49" t="n">
        <f aca="false">N75-MAX(0,N75-M75*$P$73)+MAX(0,$P$73*M75-O75-N75)</f>
        <v>173620275</v>
      </c>
      <c r="Q75" s="40" t="e">
        <f aca="false">N75-MAX(0,N75-M75*$G$55)+MAX(0,$G$55*M75-O75-N75)-P75</f>
        <v>#NAME?</v>
      </c>
    </row>
    <row r="76" customFormat="false" ht="11.25" hidden="false" customHeight="false" outlineLevel="0" collapsed="false">
      <c r="L76" s="2" t="s">
        <v>162</v>
      </c>
      <c r="M76" s="48" t="n">
        <f aca="false">'Raptor 3'!C14*200</f>
        <v>2791800</v>
      </c>
      <c r="N76" s="18" t="n">
        <f aca="false">'Raptor 3'!G14</f>
        <v>29304116</v>
      </c>
      <c r="O76" s="18" t="n">
        <f aca="false">'Raptor 3'!K14</f>
        <v>911609</v>
      </c>
      <c r="P76" s="49" t="n">
        <f aca="false">N76-MAX(0,N76-M76*$P$73)+MAX(0,$P$73*M76-O76-N76)</f>
        <v>57716191</v>
      </c>
      <c r="Q76" s="40" t="e">
        <f aca="false">N76-MAX(0,N76-M76*$G$55)+MAX(0,$G$55*M76-O76-N76)-P76</f>
        <v>#NAME?</v>
      </c>
    </row>
    <row r="77" customFormat="false" ht="11.25" hidden="false" customHeight="false" outlineLevel="0" collapsed="false">
      <c r="A77" s="2" t="s">
        <v>163</v>
      </c>
      <c r="M77" s="48"/>
      <c r="N77" s="27"/>
      <c r="O77" s="27"/>
      <c r="Q77" s="40" t="e">
        <f aca="false">SUM(Q74:Q76)</f>
        <v>#NAME?</v>
      </c>
    </row>
    <row r="78" customFormat="false" ht="11.25" hidden="false" customHeight="false" outlineLevel="0" collapsed="false">
      <c r="A78" s="0" t="s">
        <v>164</v>
      </c>
      <c r="B78" s="40" t="e">
        <f aca="false">G55*M31*0.9999</f>
        <v>#NAME?</v>
      </c>
      <c r="L78" s="0" t="s">
        <v>111</v>
      </c>
      <c r="M78" s="19" t="n">
        <f aca="false">SUM(M74:M76)</f>
        <v>18016400</v>
      </c>
    </row>
    <row r="79" customFormat="false" ht="11.25" hidden="false" customHeight="false" outlineLevel="0" collapsed="false">
      <c r="A79" s="0" t="s">
        <v>140</v>
      </c>
      <c r="B79" s="40" t="n">
        <v>-289021903.567316</v>
      </c>
      <c r="L79" s="0" t="s">
        <v>165</v>
      </c>
      <c r="M79" s="19" t="n">
        <v>134767608.764493</v>
      </c>
      <c r="N79" s="43" t="n">
        <v>0.1</v>
      </c>
      <c r="O79" s="50" t="n">
        <f aca="false">M79*EXP(N79*($M$72-$M$16)/$M$17)</f>
        <v>14912234.9789165</v>
      </c>
    </row>
    <row r="80" customFormat="false" ht="11.25" hidden="false" customHeight="false" outlineLevel="0" collapsed="false">
      <c r="A80" s="0" t="s">
        <v>166</v>
      </c>
      <c r="B80" s="40" t="e">
        <f aca="false">Q77</f>
        <v>#NAME?</v>
      </c>
      <c r="L80" s="0" t="s">
        <v>167</v>
      </c>
      <c r="M80" s="19" t="n">
        <v>6901586.51416667</v>
      </c>
      <c r="N80" s="43" t="n">
        <v>0.15</v>
      </c>
      <c r="O80" s="50" t="n">
        <f aca="false">M80*EXP(N80*($M$72-$M$16)/$M$17)</f>
        <v>254029.854934718</v>
      </c>
    </row>
    <row r="81" customFormat="false" ht="11.25" hidden="false" customHeight="false" outlineLevel="0" collapsed="false">
      <c r="A81" s="0" t="s">
        <v>168</v>
      </c>
      <c r="B81" s="44" t="e">
        <f aca="false">SUM(B78:B80)</f>
        <v>#NAME?</v>
      </c>
    </row>
    <row r="82" customFormat="false" ht="11.25" hidden="false" customHeight="false" outlineLevel="0" collapsed="false">
      <c r="A82" s="0" t="s">
        <v>169</v>
      </c>
      <c r="B82" s="45" t="e">
        <f aca="false">MIN(MAX(B81,0),P13)</f>
        <v>#NAME?</v>
      </c>
      <c r="C82" s="40" t="e">
        <f aca="false">B82*EXP(-$B$44*SUM(J51:J55))</f>
        <v>#NAME?</v>
      </c>
      <c r="D82" s="2" t="s">
        <v>143</v>
      </c>
      <c r="L82" s="0" t="s">
        <v>170</v>
      </c>
      <c r="M82" s="51" t="n">
        <f aca="false">$O$79-MAX(0,$O$79-$M$78*$O$82)+MAX(0,$O$82*$M$78-$O$80-$O$79)</f>
        <v>378090370.145065</v>
      </c>
      <c r="N82" s="0" t="s">
        <v>171</v>
      </c>
      <c r="O82" s="22" t="n">
        <v>21</v>
      </c>
    </row>
    <row r="84" customFormat="false" ht="11.25" hidden="false" customHeight="false" outlineLevel="0" collapsed="false">
      <c r="A84" s="2" t="s">
        <v>172</v>
      </c>
      <c r="M84" s="4" t="n">
        <f aca="false">O82*M78-O80</f>
        <v>378090370.145065</v>
      </c>
    </row>
    <row r="85" customFormat="false" ht="11.25" hidden="false" customHeight="false" outlineLevel="0" collapsed="false">
      <c r="A85" s="0" t="s">
        <v>145</v>
      </c>
      <c r="B85" s="40" t="e">
        <f aca="false">B54*(N52+M29*(1-0.23))</f>
        <v>#NAME?</v>
      </c>
      <c r="M85" s="4"/>
    </row>
    <row r="86" customFormat="false" ht="11.25" hidden="false" customHeight="false" outlineLevel="0" collapsed="false">
      <c r="A86" s="0" t="s">
        <v>137</v>
      </c>
      <c r="B86" s="40" t="e">
        <f aca="false">(MAX(O40-B54,0)-MAX(B54-O39,0))*N14+(MAX(S40-B54,0)-MAX(B54-S39,0))*S41</f>
        <v>#NAME?</v>
      </c>
      <c r="L86" s="2"/>
      <c r="M86" s="4"/>
    </row>
    <row r="87" customFormat="false" ht="11.25" hidden="false" customHeight="false" outlineLevel="0" collapsed="false">
      <c r="A87" s="0" t="s">
        <v>173</v>
      </c>
      <c r="B87" s="40" t="e">
        <f aca="false">B54*SUM(P49:P50)*(1-0.23)</f>
        <v>#NAME?</v>
      </c>
    </row>
    <row r="88" customFormat="false" ht="11.25" hidden="false" customHeight="false" outlineLevel="0" collapsed="false">
      <c r="A88" s="0" t="s">
        <v>140</v>
      </c>
      <c r="B88" s="40" t="n">
        <v>-795054101.54996</v>
      </c>
      <c r="L88" s="52"/>
      <c r="M88" s="18"/>
      <c r="O88" s="53"/>
    </row>
    <row r="89" customFormat="false" ht="11.25" hidden="false" customHeight="false" outlineLevel="0" collapsed="false">
      <c r="A89" s="0" t="s">
        <v>174</v>
      </c>
      <c r="B89" s="44" t="e">
        <f aca="false">SUM(B85:B88)</f>
        <v>#NAME?</v>
      </c>
      <c r="G89" s="40"/>
      <c r="L89" s="52"/>
      <c r="M89" s="18"/>
      <c r="O89" s="54"/>
    </row>
    <row r="90" customFormat="false" ht="11.25" hidden="false" customHeight="false" outlineLevel="0" collapsed="false">
      <c r="A90" s="0" t="s">
        <v>175</v>
      </c>
      <c r="B90" s="45" t="e">
        <f aca="false">MIN(MAX(B89,0),P14)</f>
        <v>#NAME?</v>
      </c>
      <c r="C90" s="40" t="e">
        <f aca="false">B90*EXP(-$B$44*SUM(J51:J54))</f>
        <v>#NAME?</v>
      </c>
      <c r="D90" s="2" t="s">
        <v>143</v>
      </c>
      <c r="L90" s="52"/>
      <c r="M90" s="18"/>
      <c r="O90" s="54"/>
    </row>
    <row r="91" customFormat="false" ht="11.25" hidden="false" customHeight="false" outlineLevel="0" collapsed="false">
      <c r="A91" s="0" t="s">
        <v>176</v>
      </c>
      <c r="B91" s="4" t="e">
        <f aca="false">SUM(B65,B75,B82,B90)</f>
        <v>#NAME?</v>
      </c>
      <c r="C91" s="40" t="e">
        <f aca="false">SUM(C65,C75,C82,C90)</f>
        <v>#NAME?</v>
      </c>
    </row>
    <row r="92" customFormat="false" ht="11.25" hidden="false" customHeight="false" outlineLevel="0" collapsed="false">
      <c r="A92" s="2"/>
    </row>
    <row r="93" customFormat="false" ht="11.25" hidden="false" customHeight="false" outlineLevel="0" collapsed="false">
      <c r="A93" s="55" t="s">
        <v>177</v>
      </c>
      <c r="B93" s="44" t="e">
        <f aca="false">B89+B81+B74+B64</f>
        <v>#NAME?</v>
      </c>
    </row>
    <row r="94" customFormat="false" ht="11.25" hidden="false" customHeight="false" outlineLevel="0" collapsed="false">
      <c r="B94" s="40"/>
      <c r="C94" s="32"/>
    </row>
    <row r="95" customFormat="false" ht="11.25" hidden="false" customHeight="false" outlineLevel="0" collapsed="false">
      <c r="B95" s="45"/>
      <c r="C95" s="40"/>
      <c r="D95" s="2"/>
    </row>
    <row r="96" customFormat="false" ht="11.25" hidden="false" customHeight="false" outlineLevel="0" collapsed="false">
      <c r="B96" s="2"/>
    </row>
    <row r="97" customFormat="false" ht="11.25" hidden="false" customHeight="false" outlineLevel="0" collapsed="false">
      <c r="B97" s="2"/>
    </row>
    <row r="98" customFormat="false" ht="11.25" hidden="false" customHeight="false" outlineLevel="0" collapsed="false">
      <c r="B98" s="40"/>
    </row>
    <row r="99" customFormat="false" ht="11.25" hidden="false" customHeight="false" outlineLevel="0" collapsed="false">
      <c r="B99" s="40"/>
    </row>
    <row r="100" customFormat="false" ht="11.25" hidden="false" customHeight="false" outlineLevel="0" collapsed="false">
      <c r="B100" s="45"/>
    </row>
    <row r="102" customFormat="false" ht="11.25" hidden="false" customHeight="false" outlineLevel="0" collapsed="false">
      <c r="A102" s="2"/>
      <c r="B102" s="4"/>
    </row>
    <row r="104" customFormat="false" ht="11.25" hidden="false" customHeight="false" outlineLevel="0" collapsed="false">
      <c r="A104" s="55"/>
      <c r="E104" s="4"/>
    </row>
    <row r="105" customFormat="false" ht="11.25" hidden="false" customHeight="false" outlineLevel="0" collapsed="false">
      <c r="B105" s="40"/>
      <c r="C105" s="40"/>
    </row>
    <row r="106" customFormat="false" ht="11.25" hidden="false" customHeight="false" outlineLevel="0" collapsed="false">
      <c r="B106" s="45"/>
    </row>
    <row r="109" customFormat="false" ht="11.25" hidden="false" customHeight="false" outlineLevel="0" collapsed="false">
      <c r="B109" s="40"/>
    </row>
    <row r="110" customFormat="false" ht="11.25" hidden="false" customHeight="false" outlineLevel="0" collapsed="false">
      <c r="B110" s="40"/>
    </row>
    <row r="111" customFormat="false" ht="11.25" hidden="false" customHeight="false" outlineLevel="0" collapsed="false">
      <c r="B111" s="45"/>
    </row>
    <row r="113" customFormat="false" ht="11.25" hidden="false" customHeight="false" outlineLevel="0" collapsed="false">
      <c r="A113" s="2"/>
    </row>
    <row r="114" customFormat="false" ht="11.25" hidden="false" customHeight="false" outlineLevel="0" collapsed="false">
      <c r="B114" s="18"/>
    </row>
    <row r="115" customFormat="false" ht="11.25" hidden="false" customHeight="false" outlineLevel="0" collapsed="false">
      <c r="B115" s="40"/>
    </row>
    <row r="116" customFormat="false" ht="11.25" hidden="false" customHeight="false" outlineLevel="0" collapsed="false">
      <c r="B116" s="4"/>
    </row>
    <row r="117" customFormat="false" ht="11.25" hidden="false" customHeight="false" outlineLevel="0" collapsed="false">
      <c r="A117" s="2"/>
    </row>
    <row r="118" customFormat="false" ht="11.25" hidden="false" customHeight="false" outlineLevel="0" collapsed="false">
      <c r="B118" s="27"/>
    </row>
    <row r="119" customFormat="false" ht="11.25" hidden="false" customHeight="false" outlineLevel="0" collapsed="false">
      <c r="B119" s="4"/>
    </row>
    <row r="121" customFormat="false" ht="11.25" hidden="false" customHeight="false" outlineLevel="0" collapsed="false">
      <c r="B121" s="40"/>
    </row>
    <row r="122" customFormat="false" ht="11.25" hidden="false" customHeight="false" outlineLevel="0" collapsed="false">
      <c r="B122" s="40"/>
    </row>
    <row r="123" customFormat="false" ht="11.25" hidden="false" customHeight="false" outlineLevel="0" collapsed="false">
      <c r="B123" s="4"/>
    </row>
    <row r="130" customFormat="false" ht="11.25" hidden="false" customHeight="false" outlineLevel="0" collapsed="false">
      <c r="F130" s="21"/>
      <c r="G130" s="21"/>
    </row>
    <row r="131" customFormat="false" ht="11.25" hidden="false" customHeight="false" outlineLevel="0" collapsed="false">
      <c r="C131" s="56"/>
      <c r="D131" s="56"/>
      <c r="F131" s="21"/>
      <c r="G131" s="21"/>
    </row>
    <row r="132" customFormat="false" ht="11.25" hidden="false" customHeight="false" outlineLevel="0" collapsed="false">
      <c r="C132" s="56"/>
      <c r="D132" s="56"/>
      <c r="F132" s="21"/>
      <c r="G132" s="21"/>
    </row>
    <row r="133" customFormat="false" ht="11.25" hidden="false" customHeight="false" outlineLevel="0" collapsed="false">
      <c r="C133" s="56"/>
      <c r="D133" s="56"/>
      <c r="F133" s="21"/>
      <c r="G133" s="21"/>
    </row>
    <row r="134" customFormat="false" ht="11.25" hidden="false" customHeight="false" outlineLevel="0" collapsed="false">
      <c r="C134" s="56"/>
      <c r="D134" s="56"/>
      <c r="F134" s="21"/>
      <c r="G134" s="21"/>
    </row>
    <row r="135" customFormat="false" ht="11.25" hidden="false" customHeight="false" outlineLevel="0" collapsed="false">
      <c r="C135" s="56"/>
      <c r="D135" s="56"/>
      <c r="F135" s="21"/>
      <c r="G135" s="21"/>
    </row>
    <row r="136" customFormat="false" ht="11.25" hidden="false" customHeight="false" outlineLevel="0" collapsed="false">
      <c r="C136" s="56"/>
      <c r="D136" s="56"/>
    </row>
    <row r="137" customFormat="false" ht="11.25" hidden="false" customHeight="false" outlineLevel="0" collapsed="false">
      <c r="C137" s="56"/>
      <c r="D137" s="56"/>
    </row>
  </sheetData>
  <mergeCells count="1">
    <mergeCell ref="P44:T4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92"/>
  <sheetViews>
    <sheetView showFormulas="false" showGridLines="true" showRowColHeaders="true" showZeros="true" rightToLeft="false" tabSelected="false" showOutlineSymbols="true" defaultGridColor="true" view="normal" topLeftCell="A56" colorId="64" zoomScale="100" zoomScaleNormal="100" zoomScalePageLayoutView="100" workbookViewId="0">
      <selection pane="topLeft" activeCell="F18" activeCellId="0" sqref="F18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2" min="2" style="0" width="12.49"/>
    <col collapsed="false" customWidth="true" hidden="false" outlineLevel="0" max="3" min="3" style="0" width="12.82"/>
    <col collapsed="false" customWidth="true" hidden="false" outlineLevel="0" max="4" min="4" style="0" width="7.82"/>
    <col collapsed="false" customWidth="true" hidden="false" outlineLevel="0" max="5" min="5" style="0" width="14.16"/>
    <col collapsed="false" customWidth="true" hidden="false" outlineLevel="0" max="6" min="6" style="0" width="12.82"/>
    <col collapsed="false" customWidth="true" hidden="false" outlineLevel="0" max="7" min="7" style="0" width="12.33"/>
    <col collapsed="false" customWidth="true" hidden="false" outlineLevel="0" max="8" min="8" style="0" width="15.33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4" min="14" style="0" width="15.65"/>
    <col collapsed="false" customWidth="true" hidden="false" outlineLevel="0" max="15" min="15" style="0" width="11.49"/>
  </cols>
  <sheetData>
    <row r="2" customFormat="false" ht="39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</row>
    <row r="3" customFormat="false" ht="11.25" hidden="false" customHeight="false" outlineLevel="0" collapsed="false">
      <c r="A3" s="0" t="s">
        <v>182</v>
      </c>
      <c r="B3" s="52" t="s">
        <v>183</v>
      </c>
      <c r="C3" s="18" t="n">
        <v>3739175</v>
      </c>
      <c r="D3" s="18" t="s">
        <v>184</v>
      </c>
      <c r="E3" s="59"/>
      <c r="J3" s="60"/>
      <c r="K3" s="60"/>
      <c r="L3" s="60"/>
    </row>
    <row r="4" customFormat="false" ht="11.25" hidden="false" customHeight="false" outlineLevel="0" collapsed="false">
      <c r="A4" s="0" t="s">
        <v>185</v>
      </c>
      <c r="B4" s="52" t="s">
        <v>186</v>
      </c>
      <c r="C4" s="18" t="n">
        <v>3876755</v>
      </c>
      <c r="D4" s="18" t="s">
        <v>187</v>
      </c>
      <c r="E4" s="59"/>
    </row>
    <row r="5" customFormat="false" ht="11.25" hidden="false" customHeight="false" outlineLevel="0" collapsed="false">
      <c r="A5" s="0" t="s">
        <v>188</v>
      </c>
      <c r="B5" s="52"/>
      <c r="C5" s="18"/>
      <c r="D5" s="18"/>
      <c r="E5" s="59"/>
      <c r="F5" s="61"/>
      <c r="G5" s="61"/>
    </row>
    <row r="6" customFormat="false" ht="11.25" hidden="false" customHeight="false" outlineLevel="0" collapsed="false">
      <c r="B6" s="52"/>
      <c r="C6" s="18"/>
      <c r="D6" s="18"/>
      <c r="E6" s="59"/>
      <c r="F6" s="61"/>
      <c r="G6" s="61"/>
    </row>
    <row r="7" customFormat="false" ht="11.25" hidden="false" customHeight="false" outlineLevel="0" collapsed="false">
      <c r="B7" s="52"/>
      <c r="C7" s="18"/>
      <c r="D7" s="18"/>
      <c r="E7" s="59"/>
      <c r="F7" s="62"/>
      <c r="G7" s="62"/>
    </row>
    <row r="8" customFormat="false" ht="12.75" hidden="false" customHeight="false" outlineLevel="0" collapsed="false">
      <c r="A8" s="63" t="s">
        <v>177</v>
      </c>
      <c r="B8" s="64"/>
      <c r="C8" s="18" t="n">
        <f aca="false">SUM(C3:C4)</f>
        <v>7615930</v>
      </c>
      <c r="D8" s="18"/>
      <c r="E8" s="59"/>
      <c r="F8" s="61"/>
      <c r="G8" s="61"/>
    </row>
    <row r="9" customFormat="false" ht="12.75" hidden="false" customHeight="false" outlineLevel="0" collapsed="false">
      <c r="A9" s="63"/>
      <c r="B9" s="64"/>
      <c r="C9" s="18"/>
      <c r="D9" s="18"/>
      <c r="E9" s="59"/>
      <c r="F9" s="61"/>
      <c r="G9" s="61"/>
    </row>
    <row r="10" customFormat="false" ht="12.75" hidden="false" customHeight="false" outlineLevel="0" collapsed="false">
      <c r="A10" s="65" t="s">
        <v>189</v>
      </c>
      <c r="B10" s="64"/>
      <c r="C10" s="18"/>
      <c r="D10" s="18"/>
      <c r="E10" s="59"/>
      <c r="F10" s="61"/>
      <c r="G10" s="61"/>
    </row>
    <row r="11" customFormat="false" ht="12.75" hidden="false" customHeight="false" outlineLevel="0" collapsed="false">
      <c r="A11" s="63"/>
      <c r="B11" s="64"/>
      <c r="C11" s="66" t="s">
        <v>190</v>
      </c>
      <c r="D11" s="18"/>
      <c r="E11" s="59"/>
      <c r="F11" s="61"/>
      <c r="G11" s="61"/>
    </row>
    <row r="12" customFormat="false" ht="12.75" hidden="false" customHeight="false" outlineLevel="0" collapsed="false">
      <c r="A12" s="63"/>
      <c r="B12" s="64"/>
      <c r="C12" s="66" t="s">
        <v>191</v>
      </c>
      <c r="D12" s="18"/>
      <c r="E12" s="59"/>
      <c r="F12" s="61"/>
      <c r="G12" s="61"/>
    </row>
    <row r="13" customFormat="false" ht="12.75" hidden="false" customHeight="false" outlineLevel="0" collapsed="false">
      <c r="A13" s="67" t="s">
        <v>192</v>
      </c>
      <c r="B13" s="52"/>
      <c r="C13" s="2" t="s">
        <v>193</v>
      </c>
      <c r="E13" s="68" t="s">
        <v>194</v>
      </c>
      <c r="H13" s="2" t="s">
        <v>195</v>
      </c>
      <c r="I13" s="2" t="s">
        <v>196</v>
      </c>
    </row>
    <row r="14" customFormat="false" ht="11.25" hidden="false" customHeight="false" outlineLevel="0" collapsed="false">
      <c r="B14" s="52"/>
      <c r="C14" s="18"/>
      <c r="D14" s="52"/>
      <c r="E14" s="59"/>
      <c r="F14" s="69"/>
      <c r="G14" s="18"/>
      <c r="H14" s="25"/>
      <c r="I14" s="25"/>
    </row>
    <row r="15" customFormat="false" ht="11.25" hidden="false" customHeight="false" outlineLevel="0" collapsed="false">
      <c r="A15" s="0" t="s">
        <v>197</v>
      </c>
      <c r="B15" s="52" t="s">
        <v>198</v>
      </c>
      <c r="C15" s="27" t="n">
        <v>324000</v>
      </c>
      <c r="D15" s="52" t="s">
        <v>199</v>
      </c>
      <c r="E15" s="59" t="n">
        <v>53.000000195866</v>
      </c>
      <c r="F15" s="70" t="n">
        <v>5.9</v>
      </c>
      <c r="G15" s="18"/>
      <c r="H15" s="25" t="n">
        <f aca="false">C15*E15</f>
        <v>17172000.0634606</v>
      </c>
      <c r="I15" s="25" t="n">
        <f aca="false">C15*F15</f>
        <v>1911600</v>
      </c>
    </row>
    <row r="16" customFormat="false" ht="11.25" hidden="false" customHeight="false" outlineLevel="0" collapsed="false">
      <c r="A16" s="0" t="s">
        <v>200</v>
      </c>
      <c r="B16" s="52" t="s">
        <v>198</v>
      </c>
      <c r="C16" s="18" t="n">
        <f aca="false">1093426-1000</f>
        <v>1092426</v>
      </c>
      <c r="D16" s="52" t="s">
        <v>199</v>
      </c>
      <c r="E16" s="59" t="n">
        <v>162.5</v>
      </c>
      <c r="F16" s="70" t="n">
        <v>3.45</v>
      </c>
      <c r="G16" s="18"/>
      <c r="H16" s="25" t="n">
        <f aca="false">C16*E16</f>
        <v>177519225</v>
      </c>
      <c r="I16" s="25" t="n">
        <f aca="false">C16*F16</f>
        <v>3768869.7</v>
      </c>
    </row>
    <row r="17" customFormat="false" ht="11.25" hidden="false" customHeight="false" outlineLevel="0" collapsed="false">
      <c r="B17" s="52"/>
      <c r="C17" s="18"/>
      <c r="D17" s="52"/>
      <c r="E17" s="59"/>
      <c r="F17" s="13"/>
      <c r="G17" s="18"/>
      <c r="H17" s="25"/>
      <c r="I17" s="25"/>
    </row>
    <row r="18" customFormat="false" ht="11.25" hidden="false" customHeight="false" outlineLevel="0" collapsed="false">
      <c r="A18" s="0" t="s">
        <v>201</v>
      </c>
      <c r="B18" s="52" t="s">
        <v>198</v>
      </c>
      <c r="C18" s="27" t="n">
        <v>1342889</v>
      </c>
      <c r="D18" s="52" t="s">
        <v>199</v>
      </c>
      <c r="E18" s="59" t="n">
        <v>0</v>
      </c>
      <c r="F18" s="70" t="n">
        <v>8</v>
      </c>
      <c r="G18" s="18"/>
      <c r="H18" s="25" t="n">
        <f aca="false">C18*E18</f>
        <v>0</v>
      </c>
      <c r="I18" s="25" t="n">
        <f aca="false">C18*F18</f>
        <v>10743112</v>
      </c>
    </row>
    <row r="19" customFormat="false" ht="11.25" hidden="false" customHeight="false" outlineLevel="0" collapsed="false">
      <c r="B19" s="52"/>
      <c r="C19" s="18"/>
      <c r="D19" s="52"/>
      <c r="E19" s="59"/>
      <c r="F19" s="13"/>
      <c r="G19" s="18"/>
      <c r="H19" s="25"/>
      <c r="I19" s="25"/>
    </row>
    <row r="20" customFormat="false" ht="11.25" hidden="false" customHeight="false" outlineLevel="0" collapsed="false">
      <c r="B20" s="52"/>
      <c r="C20" s="18"/>
      <c r="D20" s="52"/>
      <c r="E20" s="59"/>
      <c r="F20" s="13"/>
      <c r="G20" s="18"/>
      <c r="H20" s="25"/>
      <c r="I20" s="25"/>
    </row>
    <row r="21" customFormat="false" ht="11.25" hidden="false" customHeight="false" outlineLevel="0" collapsed="false">
      <c r="B21" s="52"/>
      <c r="C21" s="18"/>
      <c r="D21" s="52"/>
      <c r="E21" s="59"/>
      <c r="F21" s="13"/>
      <c r="G21" s="18"/>
      <c r="H21" s="25"/>
      <c r="I21" s="25"/>
    </row>
    <row r="22" customFormat="false" ht="11.25" hidden="false" customHeight="false" outlineLevel="0" collapsed="false">
      <c r="B22" s="52"/>
      <c r="C22" s="18"/>
      <c r="D22" s="52"/>
      <c r="E22" s="59"/>
      <c r="F22" s="13"/>
      <c r="G22" s="18"/>
      <c r="H22" s="25"/>
      <c r="I22" s="25"/>
    </row>
    <row r="23" customFormat="false" ht="11.25" hidden="false" customHeight="false" outlineLevel="0" collapsed="false">
      <c r="B23" s="52"/>
      <c r="C23" s="18"/>
      <c r="D23" s="52"/>
      <c r="E23" s="59"/>
      <c r="F23" s="13"/>
      <c r="G23" s="18"/>
      <c r="H23" s="25"/>
      <c r="I23" s="25"/>
    </row>
    <row r="24" customFormat="false" ht="11.25" hidden="false" customHeight="false" outlineLevel="0" collapsed="false">
      <c r="A24" s="2" t="s">
        <v>202</v>
      </c>
      <c r="E24" s="18"/>
      <c r="I24" s="71" t="n">
        <f aca="false">SUM(I14:I23)</f>
        <v>16423581.7</v>
      </c>
    </row>
    <row r="25" customFormat="false" ht="11.25" hidden="false" customHeight="false" outlineLevel="0" collapsed="false">
      <c r="F25" s="2" t="s">
        <v>203</v>
      </c>
      <c r="G25" s="2" t="s">
        <v>204</v>
      </c>
      <c r="I25" s="2" t="s">
        <v>196</v>
      </c>
      <c r="N25" s="72" t="s">
        <v>205</v>
      </c>
      <c r="O25" s="72"/>
    </row>
    <row r="26" customFormat="false" ht="12.75" hidden="false" customHeight="false" outlineLevel="0" collapsed="false">
      <c r="A26" s="67" t="s">
        <v>206</v>
      </c>
      <c r="N26" s="0" t="s">
        <v>207</v>
      </c>
      <c r="O26" s="0" t="s">
        <v>208</v>
      </c>
    </row>
    <row r="27" customFormat="false" ht="11.25" hidden="false" customHeight="false" outlineLevel="0" collapsed="false">
      <c r="A27" s="73" t="s">
        <v>209</v>
      </c>
      <c r="B27" s="52" t="s">
        <v>198</v>
      </c>
      <c r="C27" s="74"/>
      <c r="D27" s="52" t="s">
        <v>199</v>
      </c>
      <c r="E27" s="59"/>
      <c r="F27" s="74"/>
      <c r="G27" s="74" t="s">
        <v>210</v>
      </c>
      <c r="I27" s="74"/>
      <c r="K27" s="74"/>
      <c r="L27" s="74"/>
      <c r="P27" s="0" t="s">
        <v>211</v>
      </c>
    </row>
    <row r="28" customFormat="false" ht="11.25" hidden="false" customHeight="false" outlineLevel="0" collapsed="false">
      <c r="A28" s="75" t="s">
        <v>212</v>
      </c>
      <c r="B28" s="52" t="s">
        <v>198</v>
      </c>
      <c r="C28" s="74"/>
      <c r="D28" s="52" t="s">
        <v>199</v>
      </c>
      <c r="E28" s="59"/>
      <c r="F28" s="18" t="n">
        <v>1209030.26</v>
      </c>
      <c r="G28" s="74" t="s">
        <v>210</v>
      </c>
      <c r="I28" s="74" t="n">
        <f aca="false">F28</f>
        <v>1209030.26</v>
      </c>
      <c r="K28" s="74"/>
      <c r="L28" s="74"/>
      <c r="N28" s="18" t="n">
        <v>2900000</v>
      </c>
      <c r="P28" s="0" t="s">
        <v>213</v>
      </c>
    </row>
    <row r="29" customFormat="false" ht="11.25" hidden="false" customHeight="false" outlineLevel="0" collapsed="false">
      <c r="A29" s="75" t="s">
        <v>214</v>
      </c>
      <c r="B29" s="52" t="s">
        <v>198</v>
      </c>
      <c r="C29" s="74"/>
      <c r="D29" s="52" t="s">
        <v>199</v>
      </c>
      <c r="E29" s="59"/>
      <c r="F29" s="18" t="n">
        <v>770244.5</v>
      </c>
      <c r="G29" s="74" t="s">
        <v>215</v>
      </c>
      <c r="I29" s="74" t="n">
        <v>1900000</v>
      </c>
      <c r="K29" s="74"/>
      <c r="L29" s="74"/>
      <c r="N29" s="18" t="n">
        <v>2700000</v>
      </c>
      <c r="O29" s="18" t="n">
        <v>3070000</v>
      </c>
      <c r="P29" s="0" t="s">
        <v>213</v>
      </c>
    </row>
    <row r="30" customFormat="false" ht="11.25" hidden="false" customHeight="false" outlineLevel="0" collapsed="false">
      <c r="A30" s="75" t="s">
        <v>216</v>
      </c>
      <c r="B30" s="52" t="s">
        <v>198</v>
      </c>
      <c r="C30" s="74"/>
      <c r="D30" s="52" t="s">
        <v>199</v>
      </c>
      <c r="E30" s="59" t="s">
        <v>217</v>
      </c>
      <c r="F30" s="18" t="n">
        <v>0</v>
      </c>
      <c r="G30" s="74" t="s">
        <v>210</v>
      </c>
      <c r="I30" s="74"/>
      <c r="K30" s="74"/>
      <c r="L30" s="74"/>
      <c r="N30" s="18"/>
      <c r="O30" s="18"/>
    </row>
    <row r="31" customFormat="false" ht="11.25" hidden="false" customHeight="false" outlineLevel="0" collapsed="false">
      <c r="A31" s="75" t="s">
        <v>218</v>
      </c>
      <c r="B31" s="52" t="s">
        <v>198</v>
      </c>
      <c r="C31" s="74"/>
      <c r="D31" s="52" t="s">
        <v>199</v>
      </c>
      <c r="E31" s="59" t="s">
        <v>217</v>
      </c>
      <c r="F31" s="18" t="n">
        <v>0</v>
      </c>
      <c r="G31" s="74" t="s">
        <v>219</v>
      </c>
      <c r="I31" s="74"/>
      <c r="K31" s="74"/>
      <c r="L31" s="74"/>
      <c r="N31" s="18"/>
      <c r="O31" s="18"/>
    </row>
    <row r="32" customFormat="false" ht="11.25" hidden="false" customHeight="false" outlineLevel="0" collapsed="false">
      <c r="A32" s="75" t="s">
        <v>220</v>
      </c>
      <c r="B32" s="52" t="s">
        <v>198</v>
      </c>
      <c r="C32" s="74"/>
      <c r="D32" s="52" t="s">
        <v>199</v>
      </c>
      <c r="E32" s="59"/>
      <c r="F32" s="18" t="n">
        <v>0</v>
      </c>
      <c r="G32" s="74"/>
      <c r="I32" s="74"/>
      <c r="K32" s="74"/>
      <c r="L32" s="74"/>
      <c r="N32" s="18"/>
      <c r="O32" s="18"/>
    </row>
    <row r="33" customFormat="false" ht="11.25" hidden="false" customHeight="false" outlineLevel="0" collapsed="false">
      <c r="A33" s="75" t="s">
        <v>221</v>
      </c>
      <c r="B33" s="52" t="s">
        <v>198</v>
      </c>
      <c r="C33" s="74"/>
      <c r="D33" s="52" t="s">
        <v>199</v>
      </c>
      <c r="E33" s="59"/>
      <c r="F33" s="18" t="n">
        <v>0</v>
      </c>
      <c r="G33" s="74" t="s">
        <v>219</v>
      </c>
      <c r="I33" s="74"/>
      <c r="K33" s="74"/>
      <c r="L33" s="74"/>
      <c r="N33" s="18"/>
      <c r="O33" s="18"/>
    </row>
    <row r="34" customFormat="false" ht="11.25" hidden="false" customHeight="false" outlineLevel="0" collapsed="false">
      <c r="A34" s="0" t="s">
        <v>222</v>
      </c>
      <c r="B34" s="52" t="s">
        <v>198</v>
      </c>
      <c r="C34" s="74"/>
      <c r="D34" s="52" t="s">
        <v>199</v>
      </c>
      <c r="E34" s="59"/>
      <c r="F34" s="18" t="n">
        <v>0</v>
      </c>
      <c r="G34" s="74" t="s">
        <v>219</v>
      </c>
      <c r="I34" s="74"/>
      <c r="K34" s="74"/>
      <c r="L34" s="74"/>
      <c r="N34" s="18"/>
      <c r="O34" s="18"/>
    </row>
    <row r="35" customFormat="false" ht="11.25" hidden="false" customHeight="false" outlineLevel="0" collapsed="false">
      <c r="A35" s="75" t="s">
        <v>223</v>
      </c>
      <c r="B35" s="52" t="s">
        <v>198</v>
      </c>
      <c r="C35" s="74"/>
      <c r="D35" s="52" t="s">
        <v>199</v>
      </c>
      <c r="E35" s="59" t="s">
        <v>217</v>
      </c>
      <c r="F35" s="18" t="n">
        <v>0</v>
      </c>
      <c r="G35" s="74" t="s">
        <v>210</v>
      </c>
      <c r="I35" s="74"/>
      <c r="K35" s="74"/>
      <c r="L35" s="74"/>
      <c r="N35" s="18"/>
      <c r="O35" s="18"/>
    </row>
    <row r="36" customFormat="false" ht="11.25" hidden="false" customHeight="false" outlineLevel="0" collapsed="false">
      <c r="A36" s="75" t="s">
        <v>224</v>
      </c>
      <c r="B36" s="52" t="s">
        <v>198</v>
      </c>
      <c r="C36" s="76" t="n">
        <v>172031</v>
      </c>
      <c r="D36" s="52" t="s">
        <v>199</v>
      </c>
      <c r="E36" s="59" t="n">
        <v>136.649295766461</v>
      </c>
      <c r="F36" s="18" t="n">
        <v>0</v>
      </c>
      <c r="G36" s="74" t="s">
        <v>210</v>
      </c>
      <c r="I36" s="74"/>
      <c r="K36" s="74"/>
      <c r="L36" s="74"/>
      <c r="N36" s="18"/>
      <c r="O36" s="18"/>
    </row>
    <row r="37" customFormat="false" ht="11.25" hidden="false" customHeight="false" outlineLevel="0" collapsed="false">
      <c r="A37" s="75" t="s">
        <v>225</v>
      </c>
      <c r="B37" s="52" t="s">
        <v>198</v>
      </c>
      <c r="C37" s="74"/>
      <c r="D37" s="52" t="s">
        <v>199</v>
      </c>
      <c r="E37" s="59"/>
      <c r="F37" s="18" t="n">
        <v>0</v>
      </c>
      <c r="G37" s="74" t="s">
        <v>210</v>
      </c>
      <c r="I37" s="74"/>
      <c r="K37" s="74"/>
      <c r="L37" s="74"/>
      <c r="N37" s="18"/>
      <c r="O37" s="18"/>
    </row>
    <row r="38" customFormat="false" ht="11.25" hidden="false" customHeight="false" outlineLevel="0" collapsed="false">
      <c r="A38" s="75" t="s">
        <v>226</v>
      </c>
      <c r="B38" s="52" t="s">
        <v>198</v>
      </c>
      <c r="C38" s="74"/>
      <c r="D38" s="52" t="s">
        <v>199</v>
      </c>
      <c r="E38" s="59"/>
      <c r="F38" s="18" t="n">
        <v>0</v>
      </c>
      <c r="G38" s="74" t="s">
        <v>219</v>
      </c>
      <c r="I38" s="74"/>
      <c r="K38" s="74"/>
      <c r="L38" s="74"/>
      <c r="N38" s="18"/>
      <c r="O38" s="18"/>
      <c r="P38" s="0" t="s">
        <v>227</v>
      </c>
    </row>
    <row r="39" customFormat="false" ht="11.25" hidden="false" customHeight="false" outlineLevel="0" collapsed="false">
      <c r="A39" s="75" t="s">
        <v>228</v>
      </c>
      <c r="B39" s="52" t="s">
        <v>198</v>
      </c>
      <c r="C39" s="74"/>
      <c r="D39" s="52" t="s">
        <v>199</v>
      </c>
      <c r="E39" s="59"/>
      <c r="F39" s="18" t="n">
        <v>0</v>
      </c>
      <c r="G39" s="74" t="s">
        <v>229</v>
      </c>
      <c r="I39" s="74"/>
      <c r="K39" s="74"/>
      <c r="L39" s="74"/>
      <c r="N39" s="18"/>
      <c r="O39" s="18"/>
    </row>
    <row r="40" customFormat="false" ht="11.25" hidden="false" customHeight="false" outlineLevel="0" collapsed="false">
      <c r="A40" s="75" t="s">
        <v>230</v>
      </c>
      <c r="B40" s="52" t="s">
        <v>198</v>
      </c>
      <c r="C40" s="74"/>
      <c r="D40" s="52" t="s">
        <v>199</v>
      </c>
      <c r="E40" s="59"/>
      <c r="F40" s="18" t="n">
        <v>0</v>
      </c>
      <c r="G40" s="74" t="s">
        <v>219</v>
      </c>
      <c r="I40" s="74"/>
      <c r="K40" s="74"/>
      <c r="L40" s="74"/>
      <c r="N40" s="18"/>
      <c r="O40" s="18"/>
      <c r="P40" s="0" t="s">
        <v>227</v>
      </c>
    </row>
    <row r="41" customFormat="false" ht="11.25" hidden="false" customHeight="false" outlineLevel="0" collapsed="false">
      <c r="A41" s="75" t="s">
        <v>231</v>
      </c>
      <c r="B41" s="52" t="s">
        <v>198</v>
      </c>
      <c r="C41" s="74"/>
      <c r="D41" s="52" t="s">
        <v>199</v>
      </c>
      <c r="E41" s="59"/>
      <c r="F41" s="18" t="n">
        <v>0</v>
      </c>
      <c r="G41" s="74" t="s">
        <v>219</v>
      </c>
      <c r="I41" s="74"/>
      <c r="K41" s="74"/>
      <c r="L41" s="74"/>
      <c r="N41" s="18"/>
      <c r="O41" s="18"/>
    </row>
    <row r="42" customFormat="false" ht="11.25" hidden="false" customHeight="false" outlineLevel="0" collapsed="false">
      <c r="A42" s="75" t="s">
        <v>232</v>
      </c>
      <c r="B42" s="52" t="s">
        <v>198</v>
      </c>
      <c r="C42" s="74"/>
      <c r="D42" s="52" t="s">
        <v>199</v>
      </c>
      <c r="E42" s="59"/>
      <c r="F42" s="18" t="n">
        <v>10125000</v>
      </c>
      <c r="G42" s="74" t="s">
        <v>229</v>
      </c>
      <c r="I42" s="74" t="n">
        <f aca="false">0.75*14.5*10^6</f>
        <v>10875000</v>
      </c>
      <c r="K42" s="74"/>
      <c r="L42" s="74"/>
      <c r="N42" s="18"/>
      <c r="O42" s="18"/>
      <c r="P42" s="0" t="s">
        <v>233</v>
      </c>
    </row>
    <row r="43" customFormat="false" ht="11.25" hidden="false" customHeight="false" outlineLevel="0" collapsed="false">
      <c r="A43" s="75" t="s">
        <v>234</v>
      </c>
      <c r="B43" s="52" t="s">
        <v>198</v>
      </c>
      <c r="C43" s="74"/>
      <c r="D43" s="52" t="s">
        <v>199</v>
      </c>
      <c r="E43" s="59"/>
      <c r="F43" s="18" t="n">
        <v>7121810</v>
      </c>
      <c r="G43" s="74" t="s">
        <v>219</v>
      </c>
      <c r="I43" s="74" t="n">
        <f aca="false">F43</f>
        <v>7121810</v>
      </c>
      <c r="K43" s="74"/>
      <c r="L43" s="74"/>
      <c r="N43" s="18" t="n">
        <v>200000</v>
      </c>
      <c r="O43" s="18" t="n">
        <v>7100000</v>
      </c>
      <c r="P43" s="0" t="s">
        <v>235</v>
      </c>
    </row>
    <row r="44" customFormat="false" ht="11.25" hidden="false" customHeight="false" outlineLevel="0" collapsed="false">
      <c r="A44" s="75" t="s">
        <v>236</v>
      </c>
      <c r="B44" s="52" t="s">
        <v>198</v>
      </c>
      <c r="C44" s="74"/>
      <c r="D44" s="52" t="s">
        <v>199</v>
      </c>
      <c r="E44" s="59"/>
      <c r="F44" s="18" t="n">
        <v>0</v>
      </c>
      <c r="G44" s="74" t="s">
        <v>210</v>
      </c>
      <c r="I44" s="74" t="n">
        <f aca="false">F44</f>
        <v>0</v>
      </c>
      <c r="K44" s="74"/>
      <c r="L44" s="74"/>
      <c r="N44" s="18"/>
      <c r="O44" s="18"/>
    </row>
    <row r="45" customFormat="false" ht="11.25" hidden="false" customHeight="false" outlineLevel="0" collapsed="false">
      <c r="A45" s="75" t="s">
        <v>237</v>
      </c>
      <c r="B45" s="52" t="s">
        <v>198</v>
      </c>
      <c r="C45" s="74"/>
      <c r="D45" s="52" t="s">
        <v>199</v>
      </c>
      <c r="E45" s="59"/>
      <c r="F45" s="18" t="n">
        <v>20887594.86</v>
      </c>
      <c r="G45" s="74" t="s">
        <v>210</v>
      </c>
      <c r="I45" s="74" t="n">
        <f aca="false">F45</f>
        <v>20887594.86</v>
      </c>
      <c r="K45" s="74"/>
      <c r="L45" s="74"/>
      <c r="N45" s="18" t="n">
        <v>33000000</v>
      </c>
      <c r="O45" s="18" t="n">
        <v>36000000</v>
      </c>
      <c r="P45" s="0" t="s">
        <v>238</v>
      </c>
    </row>
    <row r="46" customFormat="false" ht="11.25" hidden="false" customHeight="false" outlineLevel="0" collapsed="false">
      <c r="A46" s="75" t="s">
        <v>239</v>
      </c>
      <c r="B46" s="52" t="s">
        <v>198</v>
      </c>
      <c r="C46" s="74"/>
      <c r="D46" s="52" t="s">
        <v>199</v>
      </c>
      <c r="E46" s="59"/>
      <c r="F46" s="18" t="n">
        <v>2560525</v>
      </c>
      <c r="G46" s="74" t="s">
        <v>210</v>
      </c>
      <c r="I46" s="74" t="n">
        <f aca="false">F46</f>
        <v>2560525</v>
      </c>
      <c r="K46" s="74"/>
      <c r="L46" s="74"/>
      <c r="N46" s="18" t="s">
        <v>240</v>
      </c>
      <c r="O46" s="18"/>
    </row>
    <row r="47" customFormat="false" ht="11.25" hidden="false" customHeight="false" outlineLevel="0" collapsed="false">
      <c r="A47" s="75" t="s">
        <v>241</v>
      </c>
      <c r="B47" s="52" t="s">
        <v>198</v>
      </c>
      <c r="C47" s="74"/>
      <c r="D47" s="52" t="s">
        <v>199</v>
      </c>
      <c r="E47" s="59" t="s">
        <v>217</v>
      </c>
      <c r="F47" s="18" t="n">
        <v>0</v>
      </c>
      <c r="G47" s="74" t="s">
        <v>210</v>
      </c>
      <c r="I47" s="74"/>
      <c r="K47" s="74"/>
      <c r="L47" s="74"/>
      <c r="N47" s="18"/>
      <c r="O47" s="18"/>
    </row>
    <row r="48" customFormat="false" ht="11.25" hidden="false" customHeight="false" outlineLevel="0" collapsed="false">
      <c r="A48" s="75" t="s">
        <v>242</v>
      </c>
      <c r="B48" s="52" t="s">
        <v>198</v>
      </c>
      <c r="C48" s="74"/>
      <c r="D48" s="52" t="s">
        <v>199</v>
      </c>
      <c r="E48" s="59"/>
      <c r="F48" s="18" t="n">
        <v>0</v>
      </c>
      <c r="G48" s="74" t="s">
        <v>215</v>
      </c>
      <c r="I48" s="74"/>
      <c r="K48" s="74"/>
      <c r="L48" s="74"/>
      <c r="N48" s="18"/>
      <c r="O48" s="18"/>
    </row>
    <row r="49" customFormat="false" ht="11.25" hidden="false" customHeight="false" outlineLevel="0" collapsed="false">
      <c r="A49" s="75" t="s">
        <v>243</v>
      </c>
      <c r="B49" s="52" t="s">
        <v>198</v>
      </c>
      <c r="C49" s="74"/>
      <c r="D49" s="52" t="s">
        <v>199</v>
      </c>
      <c r="E49" s="59"/>
      <c r="F49" s="18" t="n">
        <v>0</v>
      </c>
      <c r="G49" s="74" t="s">
        <v>229</v>
      </c>
      <c r="I49" s="74"/>
      <c r="K49" s="74"/>
      <c r="L49" s="74"/>
      <c r="N49" s="18"/>
      <c r="O49" s="18"/>
    </row>
    <row r="50" customFormat="false" ht="11.25" hidden="false" customHeight="false" outlineLevel="0" collapsed="false">
      <c r="A50" s="75" t="s">
        <v>244</v>
      </c>
      <c r="B50" s="52" t="s">
        <v>198</v>
      </c>
      <c r="C50" s="74"/>
      <c r="D50" s="52" t="s">
        <v>199</v>
      </c>
      <c r="E50" s="59"/>
      <c r="F50" s="18" t="n">
        <v>1803840</v>
      </c>
      <c r="G50" s="74" t="s">
        <v>210</v>
      </c>
      <c r="I50" s="18" t="n">
        <f aca="false">F50</f>
        <v>1803840</v>
      </c>
      <c r="K50" s="74"/>
      <c r="L50" s="74"/>
      <c r="N50" s="18" t="n">
        <v>2500000</v>
      </c>
      <c r="O50" s="18" t="n">
        <v>5400000</v>
      </c>
      <c r="P50" s="0" t="s">
        <v>245</v>
      </c>
    </row>
    <row r="51" customFormat="false" ht="11.25" hidden="false" customHeight="false" outlineLevel="0" collapsed="false">
      <c r="A51" s="75" t="s">
        <v>246</v>
      </c>
      <c r="B51" s="52" t="s">
        <v>198</v>
      </c>
      <c r="C51" s="74"/>
      <c r="D51" s="52" t="s">
        <v>199</v>
      </c>
      <c r="E51" s="59"/>
      <c r="F51" s="18" t="n">
        <v>2300803</v>
      </c>
      <c r="G51" s="74" t="s">
        <v>219</v>
      </c>
      <c r="I51" s="18" t="n">
        <f aca="false">F51</f>
        <v>2300803</v>
      </c>
      <c r="K51" s="74"/>
      <c r="L51" s="74"/>
      <c r="N51" s="18" t="s">
        <v>240</v>
      </c>
      <c r="O51" s="18"/>
    </row>
    <row r="52" customFormat="false" ht="11.25" hidden="false" customHeight="false" outlineLevel="0" collapsed="false">
      <c r="A52" s="75" t="s">
        <v>247</v>
      </c>
      <c r="B52" s="52" t="s">
        <v>198</v>
      </c>
      <c r="C52" s="74"/>
      <c r="D52" s="52" t="s">
        <v>199</v>
      </c>
      <c r="E52" s="59"/>
      <c r="F52" s="18" t="n">
        <v>8971988.34</v>
      </c>
      <c r="G52" s="74" t="s">
        <v>210</v>
      </c>
      <c r="I52" s="18" t="n">
        <v>8971988.34</v>
      </c>
      <c r="K52" s="74"/>
      <c r="L52" s="74"/>
      <c r="N52" s="18" t="n">
        <v>13300000</v>
      </c>
      <c r="O52" s="18"/>
      <c r="P52" s="0" t="s">
        <v>238</v>
      </c>
    </row>
    <row r="53" customFormat="false" ht="11.25" hidden="false" customHeight="false" outlineLevel="0" collapsed="false">
      <c r="A53" s="75" t="s">
        <v>248</v>
      </c>
      <c r="B53" s="52" t="s">
        <v>198</v>
      </c>
      <c r="C53" s="74"/>
      <c r="D53" s="52" t="s">
        <v>199</v>
      </c>
      <c r="E53" s="59"/>
      <c r="F53" s="18" t="n">
        <v>2343750</v>
      </c>
      <c r="G53" s="74" t="s">
        <v>210</v>
      </c>
      <c r="I53" s="18" t="n">
        <v>2343750</v>
      </c>
      <c r="K53" s="74"/>
      <c r="L53" s="74"/>
      <c r="N53" s="18" t="s">
        <v>240</v>
      </c>
      <c r="O53" s="18"/>
    </row>
    <row r="54" customFormat="false" ht="11.25" hidden="false" customHeight="false" outlineLevel="0" collapsed="false">
      <c r="A54" s="0" t="s">
        <v>249</v>
      </c>
      <c r="B54" s="52" t="s">
        <v>198</v>
      </c>
      <c r="C54" s="74"/>
      <c r="D54" s="52" t="s">
        <v>199</v>
      </c>
      <c r="E54" s="59"/>
      <c r="F54" s="18" t="n">
        <v>16316247</v>
      </c>
      <c r="G54" s="74" t="s">
        <v>210</v>
      </c>
      <c r="I54" s="74" t="n">
        <v>1900000</v>
      </c>
      <c r="K54" s="74"/>
      <c r="L54" s="74"/>
      <c r="N54" s="18" t="n">
        <v>0</v>
      </c>
      <c r="O54" s="18" t="n">
        <v>13100000</v>
      </c>
      <c r="P54" s="0" t="s">
        <v>250</v>
      </c>
    </row>
    <row r="55" customFormat="false" ht="11.25" hidden="false" customHeight="false" outlineLevel="0" collapsed="false">
      <c r="A55" s="0" t="s">
        <v>251</v>
      </c>
      <c r="B55" s="52" t="s">
        <v>198</v>
      </c>
      <c r="C55" s="74"/>
      <c r="D55" s="52" t="s">
        <v>199</v>
      </c>
      <c r="E55" s="59"/>
      <c r="F55" s="18" t="n">
        <v>1050000</v>
      </c>
      <c r="G55" s="74" t="s">
        <v>210</v>
      </c>
      <c r="I55" s="74" t="n">
        <f aca="false">F55</f>
        <v>1050000</v>
      </c>
      <c r="K55" s="74"/>
      <c r="L55" s="74"/>
      <c r="N55" s="18" t="s">
        <v>240</v>
      </c>
      <c r="O55" s="18"/>
    </row>
    <row r="56" customFormat="false" ht="11.25" hidden="false" customHeight="false" outlineLevel="0" collapsed="false">
      <c r="A56" s="75" t="s">
        <v>252</v>
      </c>
      <c r="B56" s="52" t="s">
        <v>198</v>
      </c>
      <c r="C56" s="18" t="n">
        <v>375000</v>
      </c>
      <c r="D56" s="52" t="s">
        <v>199</v>
      </c>
      <c r="E56" s="59" t="n">
        <v>217.28</v>
      </c>
      <c r="F56" s="18" t="n">
        <v>44836040.1</v>
      </c>
      <c r="G56" s="74" t="s">
        <v>253</v>
      </c>
      <c r="I56" s="74" t="n">
        <f aca="false">F56</f>
        <v>44836040.1</v>
      </c>
      <c r="K56" s="74"/>
      <c r="L56" s="74"/>
      <c r="N56" s="18"/>
      <c r="O56" s="18"/>
      <c r="P56" s="0" t="s">
        <v>254</v>
      </c>
    </row>
    <row r="57" customFormat="false" ht="11.25" hidden="false" customHeight="false" outlineLevel="0" collapsed="false">
      <c r="A57" s="75" t="s">
        <v>255</v>
      </c>
      <c r="B57" s="52" t="s">
        <v>198</v>
      </c>
      <c r="C57" s="18" t="n">
        <v>1000</v>
      </c>
      <c r="D57" s="52" t="s">
        <v>199</v>
      </c>
      <c r="E57" s="59" t="n">
        <v>1360</v>
      </c>
      <c r="F57" s="74"/>
      <c r="G57" s="74" t="s">
        <v>210</v>
      </c>
      <c r="I57" s="74"/>
      <c r="K57" s="74"/>
      <c r="L57" s="74"/>
      <c r="N57" s="18"/>
      <c r="O57" s="18"/>
    </row>
    <row r="58" customFormat="false" ht="11.25" hidden="false" customHeight="false" outlineLevel="0" collapsed="false">
      <c r="A58" s="75"/>
      <c r="B58" s="52"/>
      <c r="C58" s="74"/>
      <c r="D58" s="52"/>
      <c r="E58" s="59"/>
      <c r="F58" s="18"/>
      <c r="G58" s="74"/>
      <c r="I58" s="18"/>
      <c r="K58" s="74"/>
      <c r="L58" s="74"/>
    </row>
    <row r="59" customFormat="false" ht="11.25" hidden="false" customHeight="false" outlineLevel="0" collapsed="false">
      <c r="A59" s="75" t="s">
        <v>256</v>
      </c>
      <c r="B59" s="52"/>
      <c r="C59" s="74"/>
      <c r="D59" s="52"/>
      <c r="E59" s="59"/>
      <c r="F59" s="18"/>
      <c r="G59" s="74"/>
      <c r="L59" s="61"/>
    </row>
    <row r="60" customFormat="false" ht="11.25" hidden="false" customHeight="false" outlineLevel="0" collapsed="false">
      <c r="B60" s="52"/>
      <c r="C60" s="18"/>
      <c r="D60" s="52"/>
      <c r="E60" s="59"/>
      <c r="F60" s="18"/>
      <c r="G60" s="74"/>
      <c r="L60" s="61"/>
    </row>
    <row r="61" customFormat="false" ht="11.25" hidden="false" customHeight="false" outlineLevel="0" collapsed="false">
      <c r="B61" s="52"/>
      <c r="C61" s="18"/>
      <c r="D61" s="52"/>
      <c r="E61" s="59"/>
      <c r="F61" s="18"/>
      <c r="G61" s="74"/>
      <c r="L61" s="61"/>
    </row>
    <row r="62" customFormat="false" ht="11.25" hidden="false" customHeight="false" outlineLevel="0" collapsed="false">
      <c r="B62" s="52"/>
      <c r="C62" s="18"/>
      <c r="D62" s="52"/>
      <c r="E62" s="59"/>
      <c r="F62" s="18"/>
      <c r="G62" s="74"/>
      <c r="L62" s="61"/>
    </row>
    <row r="63" customFormat="false" ht="11.25" hidden="false" customHeight="false" outlineLevel="0" collapsed="false">
      <c r="B63" s="52"/>
      <c r="C63" s="18"/>
      <c r="D63" s="52"/>
      <c r="E63" s="59"/>
      <c r="F63" s="18"/>
      <c r="G63" s="74"/>
      <c r="L63" s="61"/>
    </row>
    <row r="64" customFormat="false" ht="11.25" hidden="false" customHeight="false" outlineLevel="0" collapsed="false">
      <c r="B64" s="52"/>
      <c r="C64" s="18"/>
      <c r="D64" s="52"/>
      <c r="E64" s="59"/>
      <c r="F64" s="18"/>
      <c r="G64" s="74"/>
      <c r="L64" s="61"/>
    </row>
    <row r="65" customFormat="false" ht="11.25" hidden="false" customHeight="false" outlineLevel="0" collapsed="false">
      <c r="A65" s="75" t="s">
        <v>212</v>
      </c>
      <c r="B65" s="52" t="s">
        <v>198</v>
      </c>
      <c r="C65" s="74"/>
      <c r="D65" s="52" t="s">
        <v>199</v>
      </c>
      <c r="E65" s="59"/>
      <c r="F65" s="74" t="n">
        <v>727836.22</v>
      </c>
      <c r="G65" s="74"/>
      <c r="I65" s="77" t="n">
        <f aca="false">F65</f>
        <v>727836.22</v>
      </c>
      <c r="J65" s="0" t="s">
        <v>257</v>
      </c>
      <c r="L65" s="61"/>
    </row>
    <row r="66" customFormat="false" ht="11.25" hidden="false" customHeight="false" outlineLevel="0" collapsed="false">
      <c r="A66" s="75"/>
      <c r="B66" s="52"/>
      <c r="C66" s="74"/>
      <c r="D66" s="52"/>
      <c r="E66" s="59"/>
      <c r="F66" s="18"/>
      <c r="G66" s="74"/>
      <c r="I66" s="27"/>
      <c r="L66" s="61"/>
    </row>
    <row r="67" customFormat="false" ht="11.25" hidden="false" customHeight="false" outlineLevel="0" collapsed="false">
      <c r="A67" s="2" t="s">
        <v>258</v>
      </c>
      <c r="I67" s="78" t="n">
        <f aca="false">SUM(I27:I66)</f>
        <v>108488217.78</v>
      </c>
      <c r="J67" s="3"/>
      <c r="K67" s="3"/>
      <c r="L67" s="79"/>
    </row>
    <row r="68" customFormat="false" ht="11.25" hidden="false" customHeight="false" outlineLevel="0" collapsed="false">
      <c r="J68" s="3"/>
      <c r="K68" s="3"/>
      <c r="L68" s="79"/>
    </row>
    <row r="69" customFormat="false" ht="11.25" hidden="false" customHeight="false" outlineLevel="0" collapsed="false">
      <c r="A69" s="80"/>
      <c r="B69" s="52"/>
      <c r="C69" s="74"/>
      <c r="D69" s="52"/>
      <c r="E69" s="59"/>
      <c r="F69" s="18"/>
      <c r="G69" s="74"/>
      <c r="I69" s="3"/>
      <c r="J69" s="3"/>
      <c r="K69" s="3"/>
      <c r="L69" s="79"/>
    </row>
    <row r="70" customFormat="false" ht="11.25" hidden="false" customHeight="false" outlineLevel="0" collapsed="false">
      <c r="B70" s="18"/>
      <c r="C70" s="21"/>
      <c r="D70" s="81"/>
      <c r="E70" s="82"/>
      <c r="G70" s="27"/>
      <c r="J70" s="83"/>
      <c r="K70" s="3"/>
      <c r="L70" s="79"/>
    </row>
    <row r="71" customFormat="false" ht="11.25" hidden="false" customHeight="false" outlineLevel="0" collapsed="false">
      <c r="B71" s="18"/>
      <c r="C71" s="21"/>
      <c r="D71" s="81"/>
      <c r="E71" s="82"/>
      <c r="G71" s="27"/>
      <c r="L71" s="61"/>
    </row>
    <row r="72" customFormat="false" ht="11.25" hidden="false" customHeight="false" outlineLevel="0" collapsed="false">
      <c r="B72" s="18"/>
      <c r="C72" s="21"/>
      <c r="D72" s="81"/>
      <c r="E72" s="82"/>
      <c r="G72" s="27"/>
      <c r="L72" s="61"/>
    </row>
    <row r="73" customFormat="false" ht="11.25" hidden="false" customHeight="false" outlineLevel="0" collapsed="false">
      <c r="B73" s="18"/>
      <c r="C73" s="21"/>
      <c r="D73" s="81"/>
      <c r="E73" s="82"/>
      <c r="G73" s="27"/>
      <c r="L73" s="61"/>
    </row>
    <row r="74" customFormat="false" ht="11.25" hidden="false" customHeight="false" outlineLevel="0" collapsed="false">
      <c r="B74" s="18"/>
      <c r="C74" s="21"/>
      <c r="D74" s="81"/>
      <c r="E74" s="82"/>
      <c r="G74" s="27"/>
      <c r="L74" s="61"/>
    </row>
    <row r="75" customFormat="false" ht="11.25" hidden="false" customHeight="false" outlineLevel="0" collapsed="false">
      <c r="B75" s="18"/>
      <c r="C75" s="21"/>
      <c r="D75" s="81"/>
      <c r="E75" s="82"/>
      <c r="G75" s="27"/>
      <c r="L75" s="61"/>
    </row>
    <row r="76" customFormat="false" ht="11.25" hidden="false" customHeight="false" outlineLevel="0" collapsed="false">
      <c r="B76" s="18"/>
      <c r="C76" s="21"/>
      <c r="D76" s="81"/>
      <c r="E76" s="82"/>
      <c r="G76" s="27"/>
      <c r="L76" s="61"/>
    </row>
    <row r="77" customFormat="false" ht="11.25" hidden="false" customHeight="false" outlineLevel="0" collapsed="false">
      <c r="B77" s="18"/>
      <c r="C77" s="21"/>
      <c r="D77" s="81"/>
      <c r="E77" s="82"/>
      <c r="G77" s="27"/>
      <c r="L77" s="61"/>
    </row>
    <row r="78" customFormat="false" ht="11.25" hidden="false" customHeight="false" outlineLevel="0" collapsed="false">
      <c r="B78" s="18"/>
      <c r="C78" s="21"/>
      <c r="D78" s="81"/>
      <c r="E78" s="82"/>
      <c r="G78" s="27"/>
      <c r="L78" s="61"/>
    </row>
    <row r="79" customFormat="false" ht="11.25" hidden="false" customHeight="false" outlineLevel="0" collapsed="false">
      <c r="B79" s="18"/>
      <c r="C79" s="21"/>
      <c r="D79" s="81"/>
      <c r="E79" s="82"/>
      <c r="G79" s="27"/>
      <c r="L79" s="61"/>
    </row>
    <row r="80" customFormat="false" ht="11.25" hidden="false" customHeight="false" outlineLevel="0" collapsed="false">
      <c r="B80" s="18"/>
      <c r="C80" s="21"/>
      <c r="D80" s="81"/>
      <c r="E80" s="82"/>
      <c r="G80" s="27"/>
      <c r="L80" s="61"/>
    </row>
    <row r="81" customFormat="false" ht="11.25" hidden="false" customHeight="false" outlineLevel="0" collapsed="false">
      <c r="B81" s="18"/>
      <c r="C81" s="21"/>
      <c r="D81" s="81"/>
      <c r="E81" s="82"/>
      <c r="G81" s="27"/>
      <c r="L81" s="61"/>
    </row>
    <row r="82" customFormat="false" ht="11.25" hidden="false" customHeight="false" outlineLevel="0" collapsed="false">
      <c r="B82" s="18"/>
      <c r="C82" s="21"/>
      <c r="D82" s="81"/>
      <c r="E82" s="82"/>
      <c r="G82" s="27"/>
    </row>
    <row r="83" customFormat="false" ht="11.25" hidden="false" customHeight="false" outlineLevel="0" collapsed="false">
      <c r="B83" s="18"/>
      <c r="C83" s="21"/>
      <c r="D83" s="81"/>
      <c r="E83" s="82"/>
      <c r="G83" s="27"/>
    </row>
    <row r="84" customFormat="false" ht="11.25" hidden="false" customHeight="false" outlineLevel="0" collapsed="false">
      <c r="B84" s="18"/>
      <c r="C84" s="21"/>
      <c r="D84" s="81"/>
      <c r="E84" s="82"/>
      <c r="G84" s="27"/>
    </row>
    <row r="85" customFormat="false" ht="11.25" hidden="false" customHeight="false" outlineLevel="0" collapsed="false">
      <c r="B85" s="18"/>
      <c r="C85" s="21"/>
      <c r="D85" s="81"/>
      <c r="E85" s="82"/>
      <c r="G85" s="27"/>
    </row>
    <row r="86" customFormat="false" ht="11.25" hidden="false" customHeight="false" outlineLevel="0" collapsed="false">
      <c r="B86" s="18"/>
      <c r="C86" s="21"/>
      <c r="D86" s="81"/>
      <c r="E86" s="82"/>
      <c r="G86" s="27"/>
    </row>
    <row r="87" customFormat="false" ht="11.25" hidden="false" customHeight="false" outlineLevel="0" collapsed="false">
      <c r="B87" s="18"/>
      <c r="C87" s="21"/>
      <c r="D87" s="81"/>
      <c r="E87" s="82"/>
      <c r="G87" s="27"/>
    </row>
    <row r="88" customFormat="false" ht="11.25" hidden="false" customHeight="false" outlineLevel="0" collapsed="false">
      <c r="B88" s="18"/>
      <c r="C88" s="21"/>
      <c r="D88" s="81"/>
      <c r="E88" s="82"/>
      <c r="G88" s="27"/>
    </row>
    <row r="90" customFormat="false" ht="11.25" hidden="false" customHeight="false" outlineLevel="0" collapsed="false">
      <c r="B90" s="27"/>
      <c r="G90" s="27"/>
    </row>
    <row r="92" customFormat="false" ht="11.25" hidden="false" customHeight="false" outlineLevel="0" collapsed="false">
      <c r="G92" s="49"/>
    </row>
  </sheetData>
  <mergeCells count="1">
    <mergeCell ref="N25:O2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6" activeCellId="0" sqref="A1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3" min="3" style="0" width="10.49"/>
    <col collapsed="false" customWidth="true" hidden="false" outlineLevel="0" max="4" min="4" style="0" width="12.82"/>
    <col collapsed="false" customWidth="true" hidden="false" outlineLevel="0" max="5" min="5" style="0" width="10.49"/>
    <col collapsed="false" customWidth="true" hidden="false" outlineLevel="0" max="6" min="6" style="0" width="13.99"/>
    <col collapsed="false" customWidth="true" hidden="false" outlineLevel="0" max="7" min="7" style="0" width="13.49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3" min="13" style="0" width="12.65"/>
  </cols>
  <sheetData>
    <row r="2" customFormat="false" ht="64.5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  <c r="F2" s="57" t="s">
        <v>259</v>
      </c>
      <c r="G2" s="57"/>
      <c r="I2" s="0" t="s">
        <v>43</v>
      </c>
      <c r="J2" s="0" t="s">
        <v>39</v>
      </c>
      <c r="K2" s="0" t="s">
        <v>260</v>
      </c>
      <c r="L2" s="0" t="s">
        <v>47</v>
      </c>
      <c r="M2" s="0" t="s">
        <v>261</v>
      </c>
    </row>
    <row r="3" customFormat="false" ht="11.25" hidden="false" customHeight="false" outlineLevel="0" collapsed="false">
      <c r="A3" s="0" t="s">
        <v>185</v>
      </c>
      <c r="B3" s="52" t="s">
        <v>186</v>
      </c>
      <c r="C3" s="84" t="n">
        <v>7809790</v>
      </c>
      <c r="D3" s="18" t="s">
        <v>187</v>
      </c>
      <c r="E3" s="59"/>
      <c r="F3" s="62"/>
      <c r="G3" s="61"/>
    </row>
    <row r="4" customFormat="false" ht="11.25" hidden="false" customHeight="false" outlineLevel="0" collapsed="false">
      <c r="A4" s="0" t="s">
        <v>262</v>
      </c>
      <c r="B4" s="52" t="s">
        <v>186</v>
      </c>
      <c r="C4" s="85" t="n">
        <v>7919393</v>
      </c>
      <c r="D4" s="18" t="s">
        <v>263</v>
      </c>
      <c r="E4" s="59"/>
      <c r="F4" s="62"/>
      <c r="G4" s="62"/>
    </row>
    <row r="5" customFormat="false" ht="11.25" hidden="false" customHeight="false" outlineLevel="0" collapsed="false">
      <c r="A5" s="0" t="s">
        <v>264</v>
      </c>
      <c r="B5" s="52" t="s">
        <v>186</v>
      </c>
      <c r="C5" s="86" t="n">
        <v>6326045</v>
      </c>
      <c r="D5" s="18" t="s">
        <v>263</v>
      </c>
      <c r="E5" s="59"/>
      <c r="F5" s="62"/>
      <c r="G5" s="62"/>
    </row>
    <row r="6" customFormat="false" ht="12.75" hidden="false" customHeight="false" outlineLevel="0" collapsed="false">
      <c r="A6" s="63" t="s">
        <v>177</v>
      </c>
      <c r="B6" s="64"/>
      <c r="C6" s="18"/>
      <c r="D6" s="18"/>
      <c r="E6" s="59"/>
      <c r="F6" s="61"/>
      <c r="G6" s="61"/>
    </row>
    <row r="7" customFormat="false" ht="12.75" hidden="false" customHeight="false" outlineLevel="0" collapsed="false">
      <c r="A7" s="63"/>
      <c r="B7" s="64"/>
      <c r="C7" s="18"/>
      <c r="D7" s="18"/>
      <c r="E7" s="59"/>
      <c r="F7" s="61"/>
      <c r="G7" s="61"/>
    </row>
    <row r="8" customFormat="false" ht="12.75" hidden="false" customHeight="false" outlineLevel="0" collapsed="false">
      <c r="A8" s="65" t="s">
        <v>189</v>
      </c>
      <c r="B8" s="64"/>
      <c r="C8" s="18"/>
      <c r="D8" s="18"/>
      <c r="E8" s="59"/>
      <c r="F8" s="61"/>
      <c r="G8" s="61"/>
    </row>
    <row r="9" customFormat="false" ht="12.75" hidden="false" customHeight="false" outlineLevel="0" collapsed="false">
      <c r="A9" s="63"/>
      <c r="B9" s="64"/>
      <c r="C9" s="18"/>
      <c r="D9" s="18"/>
      <c r="E9" s="59"/>
      <c r="F9" s="61"/>
      <c r="G9" s="61"/>
    </row>
    <row r="10" customFormat="false" ht="12.75" hidden="false" customHeight="false" outlineLevel="0" collapsed="false">
      <c r="A10" s="63"/>
      <c r="B10" s="64"/>
      <c r="C10" s="18"/>
      <c r="D10" s="18"/>
      <c r="E10" s="59"/>
      <c r="F10" s="61"/>
      <c r="G10" s="61"/>
    </row>
    <row r="11" customFormat="false" ht="12.75" hidden="false" customHeight="false" outlineLevel="0" collapsed="false">
      <c r="A11" s="67" t="s">
        <v>192</v>
      </c>
      <c r="B11" s="52"/>
      <c r="E11" s="68" t="s">
        <v>194</v>
      </c>
    </row>
    <row r="12" customFormat="false" ht="11.25" hidden="false" customHeight="false" outlineLevel="0" collapsed="false">
      <c r="A12" s="0" t="s">
        <v>265</v>
      </c>
      <c r="B12" s="52" t="s">
        <v>198</v>
      </c>
      <c r="C12" s="18"/>
      <c r="D12" s="52" t="s">
        <v>199</v>
      </c>
      <c r="E12" s="59"/>
      <c r="F12" s="18" t="n">
        <v>58424000</v>
      </c>
      <c r="I12" s="27" t="n">
        <v>105135000</v>
      </c>
    </row>
    <row r="13" customFormat="false" ht="11.25" hidden="false" customHeight="false" outlineLevel="0" collapsed="false">
      <c r="A13" s="0" t="s">
        <v>266</v>
      </c>
      <c r="B13" s="52" t="s">
        <v>198</v>
      </c>
      <c r="C13" s="18"/>
      <c r="D13" s="52" t="s">
        <v>199</v>
      </c>
      <c r="E13" s="59"/>
      <c r="F13" s="18" t="n">
        <v>66100000</v>
      </c>
      <c r="I13" s="27" t="n">
        <v>97200000</v>
      </c>
    </row>
    <row r="14" customFormat="false" ht="11.25" hidden="false" customHeight="false" outlineLevel="0" collapsed="false">
      <c r="A14" s="0" t="s">
        <v>267</v>
      </c>
      <c r="B14" s="52" t="s">
        <v>198</v>
      </c>
      <c r="C14" s="18"/>
      <c r="D14" s="52" t="s">
        <v>199</v>
      </c>
      <c r="E14" s="59"/>
      <c r="F14" s="18" t="n">
        <v>3088000</v>
      </c>
      <c r="I14" s="27" t="n">
        <v>6439000</v>
      </c>
    </row>
    <row r="15" customFormat="false" ht="11.25" hidden="false" customHeight="false" outlineLevel="0" collapsed="false">
      <c r="A15" s="0" t="s">
        <v>268</v>
      </c>
      <c r="B15" s="52" t="s">
        <v>198</v>
      </c>
      <c r="C15" s="18"/>
      <c r="D15" s="52" t="s">
        <v>199</v>
      </c>
      <c r="E15" s="59"/>
      <c r="F15" s="18" t="n">
        <v>12630000</v>
      </c>
      <c r="I15" s="27" t="n">
        <f aca="false">F15</f>
        <v>12630000</v>
      </c>
    </row>
    <row r="16" customFormat="false" ht="11.25" hidden="false" customHeight="false" outlineLevel="0" collapsed="false">
      <c r="A16" s="2" t="s">
        <v>269</v>
      </c>
      <c r="B16" s="52"/>
      <c r="C16" s="18"/>
      <c r="D16" s="52"/>
      <c r="E16" s="59"/>
      <c r="I16" s="49"/>
      <c r="J16" s="3"/>
      <c r="K16" s="3"/>
      <c r="L16" s="3"/>
      <c r="M16" s="87"/>
    </row>
    <row r="17" customFormat="false" ht="11.25" hidden="false" customHeight="false" outlineLevel="0" collapsed="false">
      <c r="B17" s="52"/>
      <c r="C17" s="18"/>
      <c r="D17" s="52"/>
      <c r="E17" s="59"/>
    </row>
    <row r="18" customFormat="false" ht="11.25" hidden="false" customHeight="false" outlineLevel="0" collapsed="false">
      <c r="A18" s="2" t="s">
        <v>270</v>
      </c>
      <c r="B18" s="52"/>
      <c r="C18" s="18"/>
      <c r="D18" s="52"/>
      <c r="E18" s="59"/>
    </row>
    <row r="19" customFormat="false" ht="11.25" hidden="false" customHeight="false" outlineLevel="0" collapsed="false">
      <c r="A19" s="0" t="s">
        <v>271</v>
      </c>
      <c r="B19" s="52" t="s">
        <v>272</v>
      </c>
      <c r="C19" s="19" t="n">
        <v>5523900</v>
      </c>
      <c r="D19" s="0" t="s">
        <v>273</v>
      </c>
      <c r="E19" s="88" t="n">
        <v>92.678</v>
      </c>
    </row>
    <row r="20" customFormat="false" ht="11.25" hidden="false" customHeight="false" outlineLevel="0" collapsed="false">
      <c r="A20" s="55" t="s">
        <v>274</v>
      </c>
      <c r="B20" s="52" t="s">
        <v>275</v>
      </c>
      <c r="C20" s="19" t="n">
        <v>5523900</v>
      </c>
      <c r="D20" s="0" t="s">
        <v>276</v>
      </c>
      <c r="E20" s="89" t="n">
        <v>34.875</v>
      </c>
    </row>
    <row r="21" customFormat="false" ht="11.25" hidden="false" customHeight="false" outlineLevel="0" collapsed="false">
      <c r="B21" s="52" t="s">
        <v>198</v>
      </c>
      <c r="C21" s="19" t="n">
        <v>5523900</v>
      </c>
      <c r="D21" s="0" t="s">
        <v>276</v>
      </c>
      <c r="E21" s="89" t="n">
        <v>44.875</v>
      </c>
    </row>
    <row r="22" customFormat="false" ht="11.25" hidden="false" customHeight="false" outlineLevel="0" collapsed="false">
      <c r="C22" s="27"/>
    </row>
    <row r="24" customFormat="false" ht="11.25" hidden="false" customHeight="false" outlineLevel="0" collapsed="false">
      <c r="A24" s="73"/>
      <c r="B24" s="52"/>
      <c r="C24" s="74"/>
      <c r="D24" s="52"/>
      <c r="E24" s="59"/>
      <c r="F24" s="18"/>
      <c r="G24" s="74"/>
    </row>
    <row r="25" customFormat="false" ht="11.25" hidden="false" customHeight="false" outlineLevel="0" collapsed="false">
      <c r="A25" s="0" t="s">
        <v>99</v>
      </c>
      <c r="B25" s="55" t="n">
        <v>111.8633</v>
      </c>
      <c r="C25" s="0" t="s">
        <v>277</v>
      </c>
      <c r="D25" s="52"/>
      <c r="E25" s="59"/>
      <c r="F25" s="18"/>
      <c r="G25" s="74"/>
    </row>
    <row r="26" customFormat="false" ht="11.25" hidden="false" customHeight="false" outlineLevel="0" collapsed="false">
      <c r="A26" s="0" t="s">
        <v>104</v>
      </c>
      <c r="B26" s="55" t="n">
        <v>78.875</v>
      </c>
      <c r="C26" s="74"/>
      <c r="D26" s="52"/>
      <c r="E26" s="59"/>
      <c r="F26" s="18"/>
      <c r="G26" s="74"/>
    </row>
    <row r="27" customFormat="false" ht="11.25" hidden="false" customHeight="false" outlineLevel="0" collapsed="false">
      <c r="A27" s="75"/>
      <c r="B27" s="90"/>
      <c r="C27" s="74"/>
      <c r="D27" s="52"/>
      <c r="E27" s="59"/>
      <c r="F27" s="18"/>
      <c r="G27" s="74"/>
    </row>
    <row r="28" customFormat="false" ht="11.25" hidden="false" customHeight="false" outlineLevel="0" collapsed="false">
      <c r="A28" s="0" t="s">
        <v>101</v>
      </c>
      <c r="B28" s="55" t="n">
        <v>91.02</v>
      </c>
      <c r="C28" s="0" t="s">
        <v>278</v>
      </c>
      <c r="D28" s="52"/>
      <c r="E28" s="59"/>
      <c r="F28" s="18"/>
      <c r="G28" s="74"/>
    </row>
    <row r="29" customFormat="false" ht="11.25" hidden="false" customHeight="false" outlineLevel="0" collapsed="false">
      <c r="A29" s="0" t="s">
        <v>104</v>
      </c>
      <c r="B29" s="55" t="n">
        <v>61.48</v>
      </c>
      <c r="C29" s="74"/>
      <c r="D29" s="52"/>
      <c r="E29" s="59"/>
      <c r="F29" s="18"/>
      <c r="G29" s="74"/>
    </row>
    <row r="30" customFormat="false" ht="11.25" hidden="false" customHeight="false" outlineLevel="0" collapsed="false">
      <c r="A30" s="75"/>
      <c r="B30" s="52"/>
      <c r="C30" s="74"/>
      <c r="D30" s="52"/>
      <c r="E30" s="59"/>
      <c r="F30" s="18"/>
      <c r="G30" s="74"/>
    </row>
    <row r="31" customFormat="false" ht="11.25" hidden="false" customHeight="false" outlineLevel="0" collapsed="false">
      <c r="B31" s="52"/>
      <c r="C31" s="74"/>
      <c r="D31" s="52"/>
      <c r="E31" s="59"/>
      <c r="F31" s="18"/>
      <c r="G31" s="74"/>
    </row>
    <row r="32" customFormat="false" ht="11.25" hidden="false" customHeight="false" outlineLevel="0" collapsed="false">
      <c r="A32" s="75"/>
      <c r="B32" s="52"/>
      <c r="C32" s="74"/>
      <c r="D32" s="52"/>
      <c r="E32" s="59"/>
      <c r="F32" s="18"/>
      <c r="G32" s="74"/>
    </row>
    <row r="33" customFormat="false" ht="11.25" hidden="false" customHeight="false" outlineLevel="0" collapsed="false">
      <c r="A33" s="75"/>
      <c r="B33" s="52"/>
      <c r="C33" s="76"/>
      <c r="D33" s="52"/>
      <c r="E33" s="59"/>
      <c r="F33" s="18"/>
      <c r="G33" s="74"/>
    </row>
    <row r="34" customFormat="false" ht="11.25" hidden="false" customHeight="false" outlineLevel="0" collapsed="false">
      <c r="A34" s="75"/>
      <c r="B34" s="52"/>
      <c r="C34" s="74"/>
      <c r="D34" s="52"/>
      <c r="E34" s="59"/>
      <c r="F34" s="18"/>
      <c r="G34" s="74"/>
    </row>
    <row r="35" customFormat="false" ht="11.25" hidden="false" customHeight="false" outlineLevel="0" collapsed="false">
      <c r="A35" s="75"/>
      <c r="B35" s="52"/>
      <c r="C35" s="74"/>
      <c r="D35" s="52"/>
      <c r="E35" s="59"/>
      <c r="F35" s="18"/>
      <c r="G35" s="74"/>
    </row>
    <row r="36" customFormat="false" ht="11.25" hidden="false" customHeight="false" outlineLevel="0" collapsed="false">
      <c r="A36" s="75"/>
      <c r="B36" s="52"/>
      <c r="C36" s="74"/>
      <c r="D36" s="52"/>
      <c r="E36" s="59"/>
      <c r="F36" s="18"/>
      <c r="G36" s="74"/>
    </row>
    <row r="37" customFormat="false" ht="11.25" hidden="false" customHeight="false" outlineLevel="0" collapsed="false">
      <c r="A37" s="75"/>
      <c r="B37" s="52"/>
      <c r="C37" s="74"/>
      <c r="D37" s="52"/>
      <c r="E37" s="59"/>
      <c r="F37" s="18"/>
      <c r="G37" s="74"/>
    </row>
    <row r="38" customFormat="false" ht="11.25" hidden="false" customHeight="false" outlineLevel="0" collapsed="false">
      <c r="A38" s="75"/>
      <c r="B38" s="52"/>
      <c r="C38" s="74"/>
      <c r="D38" s="52"/>
      <c r="E38" s="59"/>
      <c r="F38" s="18"/>
      <c r="G38" s="74"/>
    </row>
    <row r="39" customFormat="false" ht="11.25" hidden="false" customHeight="false" outlineLevel="0" collapsed="false">
      <c r="A39" s="75"/>
      <c r="B39" s="52"/>
      <c r="C39" s="74"/>
      <c r="D39" s="52"/>
      <c r="E39" s="59"/>
      <c r="F39" s="18"/>
      <c r="G39" s="74"/>
    </row>
    <row r="40" customFormat="false" ht="11.25" hidden="false" customHeight="false" outlineLevel="0" collapsed="false">
      <c r="A40" s="75"/>
      <c r="B40" s="52"/>
      <c r="C40" s="74"/>
      <c r="D40" s="52"/>
      <c r="E40" s="59"/>
      <c r="F40" s="18"/>
      <c r="G40" s="74"/>
    </row>
    <row r="41" customFormat="false" ht="11.25" hidden="false" customHeight="false" outlineLevel="0" collapsed="false">
      <c r="A41" s="75"/>
      <c r="B41" s="52"/>
      <c r="C41" s="74"/>
      <c r="D41" s="52"/>
      <c r="E41" s="59"/>
      <c r="F41" s="18"/>
      <c r="G41" s="74"/>
    </row>
    <row r="42" customFormat="false" ht="11.25" hidden="false" customHeight="false" outlineLevel="0" collapsed="false">
      <c r="A42" s="75"/>
      <c r="B42" s="52"/>
      <c r="C42" s="74"/>
      <c r="D42" s="52"/>
      <c r="E42" s="59"/>
      <c r="F42" s="18"/>
      <c r="G42" s="74"/>
    </row>
    <row r="43" customFormat="false" ht="11.25" hidden="false" customHeight="false" outlineLevel="0" collapsed="false">
      <c r="A43" s="75"/>
      <c r="B43" s="52"/>
      <c r="C43" s="74"/>
      <c r="D43" s="52"/>
      <c r="E43" s="59"/>
      <c r="F43" s="18"/>
      <c r="G43" s="74"/>
    </row>
    <row r="44" customFormat="false" ht="11.25" hidden="false" customHeight="false" outlineLevel="0" collapsed="false">
      <c r="A44" s="75"/>
      <c r="B44" s="52"/>
      <c r="C44" s="74"/>
      <c r="D44" s="52"/>
      <c r="E44" s="59"/>
      <c r="F44" s="18"/>
      <c r="G44" s="74"/>
    </row>
    <row r="45" customFormat="false" ht="11.25" hidden="false" customHeight="false" outlineLevel="0" collapsed="false">
      <c r="A45" s="75"/>
      <c r="B45" s="52"/>
      <c r="C45" s="74"/>
      <c r="D45" s="52"/>
      <c r="E45" s="59"/>
      <c r="F45" s="18"/>
      <c r="G45" s="74"/>
    </row>
    <row r="46" customFormat="false" ht="11.25" hidden="false" customHeight="false" outlineLevel="0" collapsed="false">
      <c r="A46" s="75"/>
      <c r="B46" s="52"/>
      <c r="C46" s="74"/>
      <c r="D46" s="52"/>
      <c r="E46" s="59"/>
      <c r="F46" s="18"/>
      <c r="G46" s="74"/>
    </row>
    <row r="47" customFormat="false" ht="11.25" hidden="false" customHeight="false" outlineLevel="0" collapsed="false">
      <c r="A47" s="75"/>
      <c r="B47" s="52"/>
      <c r="C47" s="74"/>
      <c r="D47" s="52"/>
      <c r="E47" s="59"/>
      <c r="F47" s="18"/>
      <c r="G47" s="74"/>
    </row>
    <row r="48" customFormat="false" ht="11.25" hidden="false" customHeight="false" outlineLevel="0" collapsed="false">
      <c r="A48" s="75"/>
      <c r="B48" s="52"/>
      <c r="C48" s="74"/>
      <c r="D48" s="52"/>
      <c r="E48" s="59"/>
      <c r="F48" s="18"/>
      <c r="G48" s="74"/>
    </row>
    <row r="49" customFormat="false" ht="11.25" hidden="false" customHeight="false" outlineLevel="0" collapsed="false">
      <c r="A49" s="75"/>
      <c r="B49" s="52"/>
      <c r="C49" s="74"/>
      <c r="D49" s="52"/>
      <c r="E49" s="59"/>
      <c r="F49" s="18"/>
      <c r="G49" s="74"/>
    </row>
    <row r="50" customFormat="false" ht="11.25" hidden="false" customHeight="false" outlineLevel="0" collapsed="false">
      <c r="A50" s="75"/>
      <c r="B50" s="52"/>
      <c r="C50" s="74"/>
      <c r="D50" s="52"/>
      <c r="E50" s="59"/>
      <c r="F50" s="18"/>
      <c r="G50" s="74"/>
    </row>
    <row r="51" customFormat="false" ht="11.25" hidden="false" customHeight="false" outlineLevel="0" collapsed="false">
      <c r="B51" s="52"/>
      <c r="C51" s="74"/>
      <c r="D51" s="52"/>
      <c r="E51" s="59"/>
      <c r="F51" s="18"/>
      <c r="G51" s="74"/>
    </row>
    <row r="52" customFormat="false" ht="11.25" hidden="false" customHeight="false" outlineLevel="0" collapsed="false">
      <c r="B52" s="52"/>
      <c r="C52" s="74"/>
      <c r="D52" s="52"/>
      <c r="E52" s="59"/>
      <c r="F52" s="18"/>
      <c r="G52" s="74"/>
    </row>
    <row r="53" customFormat="false" ht="11.25" hidden="false" customHeight="false" outlineLevel="0" collapsed="false">
      <c r="A53" s="75"/>
      <c r="B53" s="52"/>
      <c r="C53" s="18"/>
      <c r="D53" s="52"/>
      <c r="E53" s="59"/>
      <c r="F53" s="18"/>
      <c r="G53" s="74"/>
    </row>
    <row r="54" customFormat="false" ht="11.25" hidden="false" customHeight="false" outlineLevel="0" collapsed="false">
      <c r="A54" s="75"/>
      <c r="B54" s="52"/>
      <c r="C54" s="18"/>
      <c r="D54" s="52"/>
      <c r="E54" s="59"/>
      <c r="F54" s="18"/>
      <c r="G54" s="74"/>
    </row>
    <row r="55" customFormat="false" ht="11.25" hidden="false" customHeight="false" outlineLevel="0" collapsed="false">
      <c r="A55" s="75"/>
      <c r="B55" s="52"/>
      <c r="C55" s="74"/>
      <c r="D55" s="52"/>
      <c r="E55" s="59"/>
      <c r="F55" s="18"/>
      <c r="G55" s="74"/>
    </row>
    <row r="56" customFormat="false" ht="11.25" hidden="false" customHeight="false" outlineLevel="0" collapsed="false">
      <c r="A56" s="75"/>
      <c r="B56" s="52"/>
      <c r="C56" s="74"/>
      <c r="D56" s="52"/>
      <c r="E56" s="59"/>
      <c r="F56" s="18"/>
      <c r="G56" s="74"/>
    </row>
    <row r="57" customFormat="false" ht="11.25" hidden="false" customHeight="false" outlineLevel="0" collapsed="false">
      <c r="A57" s="75"/>
      <c r="B57" s="52"/>
      <c r="C57" s="74"/>
      <c r="D57" s="52"/>
      <c r="E57" s="59"/>
      <c r="F57" s="18"/>
      <c r="G57" s="74"/>
    </row>
    <row r="58" customFormat="false" ht="11.25" hidden="false" customHeight="false" outlineLevel="0" collapsed="false">
      <c r="B58" s="52"/>
      <c r="C58" s="18"/>
      <c r="D58" s="52"/>
      <c r="E58" s="59"/>
      <c r="F58" s="18"/>
      <c r="G58" s="74"/>
    </row>
    <row r="59" customFormat="false" ht="11.25" hidden="false" customHeight="false" outlineLevel="0" collapsed="false">
      <c r="B59" s="52"/>
      <c r="C59" s="18"/>
      <c r="D59" s="52"/>
      <c r="E59" s="59"/>
      <c r="F59" s="18"/>
      <c r="G59" s="74"/>
    </row>
    <row r="60" customFormat="false" ht="11.25" hidden="false" customHeight="false" outlineLevel="0" collapsed="false">
      <c r="B60" s="52"/>
      <c r="C60" s="18"/>
      <c r="D60" s="52"/>
      <c r="E60" s="59"/>
      <c r="F60" s="18"/>
      <c r="G60" s="74"/>
    </row>
    <row r="61" customFormat="false" ht="11.25" hidden="false" customHeight="false" outlineLevel="0" collapsed="false">
      <c r="B61" s="52"/>
      <c r="C61" s="18"/>
      <c r="D61" s="52"/>
      <c r="E61" s="59"/>
      <c r="F61" s="18"/>
      <c r="G61" s="74"/>
    </row>
    <row r="62" customFormat="false" ht="11.25" hidden="false" customHeight="false" outlineLevel="0" collapsed="false">
      <c r="B62" s="52"/>
      <c r="C62" s="18"/>
      <c r="D62" s="52"/>
      <c r="E62" s="59"/>
      <c r="F62" s="18"/>
      <c r="G62" s="74"/>
    </row>
    <row r="63" customFormat="false" ht="11.25" hidden="false" customHeight="false" outlineLevel="0" collapsed="false">
      <c r="A63" s="75"/>
      <c r="B63" s="52"/>
      <c r="C63" s="74"/>
      <c r="D63" s="52"/>
      <c r="E63" s="59"/>
      <c r="F63" s="18"/>
      <c r="G63" s="74"/>
    </row>
    <row r="64" customFormat="false" ht="11.25" hidden="false" customHeight="false" outlineLevel="0" collapsed="false">
      <c r="A64" s="75"/>
      <c r="B64" s="52"/>
      <c r="C64" s="74"/>
      <c r="D64" s="52"/>
      <c r="E64" s="59"/>
      <c r="F64" s="18"/>
      <c r="G64" s="7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3" min="3" style="0" width="12.99"/>
    <col collapsed="false" customWidth="true" hidden="false" outlineLevel="0" max="5" min="5" style="0" width="14.99"/>
    <col collapsed="false" customWidth="true" hidden="false" outlineLevel="0" max="6" min="6" style="0" width="12.49"/>
    <col collapsed="false" customWidth="true" hidden="false" outlineLevel="0" max="7" min="7" style="0" width="12.82"/>
    <col collapsed="false" customWidth="true" hidden="false" outlineLevel="0" max="8" min="8" style="0" width="10.49"/>
    <col collapsed="false" customWidth="true" hidden="false" outlineLevel="0" max="11" min="11" style="0" width="12.99"/>
  </cols>
  <sheetData>
    <row r="2" customFormat="false" ht="26.25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  <c r="F2" s="57" t="s">
        <v>259</v>
      </c>
      <c r="G2" s="0" t="s">
        <v>43</v>
      </c>
      <c r="H2" s="0" t="s">
        <v>39</v>
      </c>
      <c r="I2" s="0" t="s">
        <v>260</v>
      </c>
      <c r="J2" s="0" t="s">
        <v>47</v>
      </c>
      <c r="K2" s="0" t="s">
        <v>279</v>
      </c>
    </row>
    <row r="3" customFormat="false" ht="11.25" hidden="false" customHeight="false" outlineLevel="0" collapsed="false">
      <c r="A3" s="91" t="s">
        <v>33</v>
      </c>
      <c r="B3" s="92" t="s">
        <v>280</v>
      </c>
      <c r="C3" s="93" t="n">
        <v>24117800</v>
      </c>
      <c r="D3" s="94"/>
      <c r="E3" s="95"/>
      <c r="F3" s="96" t="n">
        <v>3.4</v>
      </c>
      <c r="G3" s="91"/>
      <c r="H3" s="97"/>
      <c r="I3" s="97"/>
      <c r="J3" s="97"/>
      <c r="K3" s="98"/>
    </row>
    <row r="4" customFormat="false" ht="11.25" hidden="false" customHeight="false" outlineLevel="0" collapsed="false">
      <c r="A4" s="0" t="s">
        <v>281</v>
      </c>
      <c r="B4" s="52"/>
      <c r="C4" s="18"/>
      <c r="D4" s="18"/>
      <c r="E4" s="59"/>
      <c r="F4" s="62"/>
      <c r="G4" s="62"/>
    </row>
    <row r="5" customFormat="false" ht="11.25" hidden="false" customHeight="false" outlineLevel="0" collapsed="false">
      <c r="A5" s="0" t="s">
        <v>282</v>
      </c>
      <c r="B5" s="52"/>
      <c r="C5" s="18"/>
      <c r="D5" s="18"/>
      <c r="E5" s="59"/>
      <c r="F5" s="62"/>
      <c r="G5" s="62"/>
    </row>
    <row r="6" customFormat="false" ht="12.75" hidden="false" customHeight="false" outlineLevel="0" collapsed="false">
      <c r="A6" s="63" t="s">
        <v>177</v>
      </c>
      <c r="B6" s="64"/>
      <c r="C6" s="18"/>
      <c r="D6" s="18"/>
      <c r="E6" s="59"/>
      <c r="F6" s="61"/>
      <c r="G6" s="61"/>
    </row>
    <row r="7" customFormat="false" ht="11.25" hidden="false" customHeight="false" outlineLevel="0" collapsed="false">
      <c r="B7" s="52"/>
      <c r="C7" s="18"/>
      <c r="D7" s="52"/>
      <c r="E7" s="59"/>
    </row>
    <row r="8" customFormat="false" ht="11.25" hidden="false" customHeight="false" outlineLevel="0" collapsed="false">
      <c r="A8" s="2" t="s">
        <v>283</v>
      </c>
      <c r="B8" s="52"/>
      <c r="C8" s="18"/>
      <c r="D8" s="52"/>
      <c r="E8" s="59"/>
    </row>
    <row r="9" customFormat="false" ht="11.25" hidden="false" customHeight="false" outlineLevel="0" collapsed="false">
      <c r="A9" s="0" t="s">
        <v>284</v>
      </c>
      <c r="B9" s="99" t="n">
        <v>36916</v>
      </c>
      <c r="F9" s="0" t="s">
        <v>285</v>
      </c>
    </row>
    <row r="11" customFormat="false" ht="11.25" hidden="false" customHeight="false" outlineLevel="0" collapsed="false">
      <c r="A11" s="2" t="s">
        <v>286</v>
      </c>
      <c r="B11" s="2" t="s">
        <v>55</v>
      </c>
      <c r="C11" s="2" t="s">
        <v>287</v>
      </c>
      <c r="D11" s="2" t="s">
        <v>288</v>
      </c>
      <c r="E11" s="2" t="s">
        <v>289</v>
      </c>
      <c r="F11" s="2" t="s">
        <v>155</v>
      </c>
      <c r="G11" s="2" t="s">
        <v>290</v>
      </c>
      <c r="H11" s="2" t="s">
        <v>156</v>
      </c>
      <c r="I11" s="2" t="s">
        <v>291</v>
      </c>
      <c r="J11" s="2" t="s">
        <v>292</v>
      </c>
      <c r="K11" s="2" t="s">
        <v>293</v>
      </c>
    </row>
    <row r="12" customFormat="false" ht="11.25" hidden="false" customHeight="false" outlineLevel="0" collapsed="false">
      <c r="A12" s="2" t="s">
        <v>294</v>
      </c>
      <c r="B12" s="100" t="n">
        <v>36616</v>
      </c>
      <c r="C12" s="22" t="n">
        <v>33832</v>
      </c>
      <c r="D12" s="0" t="n">
        <v>591</v>
      </c>
      <c r="E12" s="18" t="n">
        <f aca="false">C12*D12</f>
        <v>19994712</v>
      </c>
      <c r="F12" s="18" t="n">
        <v>18023750</v>
      </c>
      <c r="G12" s="19" t="n">
        <v>18131081</v>
      </c>
      <c r="H12" s="18" t="n">
        <v>1976250</v>
      </c>
      <c r="I12" s="0" t="n">
        <v>0.15</v>
      </c>
      <c r="J12" s="0" t="n">
        <v>300</v>
      </c>
      <c r="K12" s="19" t="n">
        <v>1998483</v>
      </c>
    </row>
    <row r="13" customFormat="false" ht="11.25" hidden="false" customHeight="false" outlineLevel="0" collapsed="false">
      <c r="A13" s="2" t="s">
        <v>295</v>
      </c>
      <c r="B13" s="100" t="n">
        <v>36798</v>
      </c>
      <c r="C13" s="22" t="n">
        <v>42291</v>
      </c>
      <c r="D13" s="0" t="n">
        <v>2150</v>
      </c>
      <c r="E13" s="18" t="n">
        <f aca="false">C13*D13</f>
        <v>90925650</v>
      </c>
      <c r="F13" s="18" t="n">
        <v>86971504</v>
      </c>
      <c r="G13" s="19" t="n">
        <v>87527783</v>
      </c>
      <c r="H13" s="18" t="n">
        <v>3954146</v>
      </c>
      <c r="I13" s="0" t="n">
        <v>0.15</v>
      </c>
      <c r="J13" s="0" t="n">
        <v>118</v>
      </c>
      <c r="K13" s="19" t="n">
        <v>4001925</v>
      </c>
    </row>
    <row r="14" customFormat="false" ht="11.25" hidden="false" customHeight="false" outlineLevel="0" collapsed="false">
      <c r="A14" s="2" t="s">
        <v>296</v>
      </c>
      <c r="B14" s="100" t="n">
        <v>36766</v>
      </c>
      <c r="C14" s="22" t="n">
        <v>13959</v>
      </c>
      <c r="D14" s="0" t="n">
        <v>2150.61626657112</v>
      </c>
      <c r="E14" s="18" t="n">
        <f aca="false">C14*D14</f>
        <v>30020452.4650663</v>
      </c>
      <c r="F14" s="18" t="n">
        <v>29111495</v>
      </c>
      <c r="G14" s="19" t="n">
        <v>29304116</v>
      </c>
      <c r="H14" s="18" t="n">
        <v>900355</v>
      </c>
      <c r="I14" s="0" t="n">
        <v>0.15</v>
      </c>
      <c r="J14" s="0" t="n">
        <v>150</v>
      </c>
      <c r="K14" s="19" t="n">
        <v>911609</v>
      </c>
    </row>
    <row r="15" customFormat="false" ht="11.25" hidden="false" customHeight="false" outlineLevel="0" collapsed="false">
      <c r="C15" s="0" t="n">
        <f aca="false">SUM(C12:C14)</f>
        <v>90082</v>
      </c>
      <c r="E15" s="18" t="n">
        <f aca="false">SUM(E12:E14)</f>
        <v>140940814.465066</v>
      </c>
      <c r="F15" s="18" t="n">
        <v>134106749</v>
      </c>
      <c r="G15" s="18" t="n">
        <f aca="false">SUM(G12:G14)</f>
        <v>134962980</v>
      </c>
      <c r="H15" s="18" t="n">
        <v>6830751</v>
      </c>
      <c r="K15" s="18" t="n">
        <f aca="false">SUM(K12:K14)</f>
        <v>6912017</v>
      </c>
    </row>
    <row r="17" customFormat="false" ht="11.25" hidden="false" customHeight="false" outlineLevel="0" collapsed="false">
      <c r="C17" s="0" t="n">
        <f aca="false">C12*200</f>
        <v>6766400</v>
      </c>
      <c r="F17" s="27"/>
    </row>
    <row r="18" customFormat="false" ht="11.25" hidden="false" customHeight="false" outlineLevel="0" collapsed="false">
      <c r="C18" s="0" t="n">
        <f aca="false">C13*200</f>
        <v>8458200</v>
      </c>
      <c r="F18" s="27"/>
    </row>
    <row r="19" customFormat="false" ht="11.25" hidden="false" customHeight="false" outlineLevel="0" collapsed="false">
      <c r="C19" s="0" t="n">
        <f aca="false">C14*200</f>
        <v>2791800</v>
      </c>
      <c r="F19" s="2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2" min="2" style="0" width="8.65"/>
    <col collapsed="false" customWidth="true" hidden="false" outlineLevel="0" max="3" min="3" style="0" width="11.49"/>
    <col collapsed="false" customWidth="true" hidden="false" outlineLevel="0" max="6" min="6" style="0" width="13.49"/>
    <col collapsed="false" customWidth="true" hidden="false" outlineLevel="0" max="7" min="7" style="0" width="8.82"/>
    <col collapsed="false" customWidth="true" hidden="false" outlineLevel="0" max="12" min="12" style="0" width="12.99"/>
  </cols>
  <sheetData>
    <row r="2" customFormat="false" ht="64.5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  <c r="F2" s="57" t="s">
        <v>259</v>
      </c>
      <c r="G2" s="0" t="s">
        <v>43</v>
      </c>
      <c r="H2" s="0" t="s">
        <v>39</v>
      </c>
      <c r="I2" s="0" t="s">
        <v>260</v>
      </c>
      <c r="J2" s="0" t="s">
        <v>47</v>
      </c>
      <c r="K2" s="0" t="s">
        <v>261</v>
      </c>
      <c r="L2" s="0" t="s">
        <v>279</v>
      </c>
    </row>
    <row r="3" customFormat="false" ht="11.25" hidden="false" customHeight="false" outlineLevel="0" collapsed="false">
      <c r="A3" s="0" t="s">
        <v>297</v>
      </c>
      <c r="B3" s="52" t="s">
        <v>186</v>
      </c>
      <c r="C3" s="101" t="n">
        <v>6326045</v>
      </c>
      <c r="D3" s="18"/>
      <c r="E3" s="59"/>
      <c r="F3" s="62"/>
      <c r="G3" s="61"/>
      <c r="L3" s="3"/>
    </row>
    <row r="4" customFormat="false" ht="11.25" hidden="false" customHeight="false" outlineLevel="0" collapsed="false">
      <c r="A4" s="0" t="s">
        <v>262</v>
      </c>
      <c r="B4" s="52" t="s">
        <v>186</v>
      </c>
      <c r="C4" s="18" t="n">
        <v>4080607</v>
      </c>
      <c r="D4" s="18" t="s">
        <v>263</v>
      </c>
      <c r="E4" s="59"/>
      <c r="F4" s="62"/>
      <c r="G4" s="62"/>
    </row>
    <row r="5" customFormat="false" ht="11.25" hidden="false" customHeight="false" outlineLevel="0" collapsed="false">
      <c r="A5" s="0" t="s">
        <v>264</v>
      </c>
      <c r="B5" s="52" t="s">
        <v>186</v>
      </c>
      <c r="C5" s="102" t="n">
        <v>3876755</v>
      </c>
      <c r="D5" s="18" t="s">
        <v>263</v>
      </c>
      <c r="E5" s="59"/>
      <c r="F5" s="62"/>
      <c r="G5" s="62"/>
    </row>
    <row r="6" customFormat="false" ht="11.25" hidden="false" customHeight="false" outlineLevel="0" collapsed="false">
      <c r="A6" s="0" t="s">
        <v>264</v>
      </c>
      <c r="B6" s="52" t="s">
        <v>186</v>
      </c>
      <c r="C6" s="102" t="n">
        <v>7809790</v>
      </c>
      <c r="D6" s="18" t="s">
        <v>263</v>
      </c>
      <c r="E6" s="59"/>
      <c r="F6" s="61"/>
      <c r="G6" s="61"/>
    </row>
    <row r="7" customFormat="false" ht="12.75" hidden="false" customHeight="false" outlineLevel="0" collapsed="false">
      <c r="A7" s="63"/>
      <c r="B7" s="64"/>
      <c r="C7" s="18"/>
      <c r="D7" s="18"/>
      <c r="E7" s="59"/>
      <c r="F7" s="61"/>
      <c r="G7" s="61"/>
    </row>
    <row r="8" customFormat="false" ht="12.75" hidden="false" customHeight="false" outlineLevel="0" collapsed="false">
      <c r="A8" s="65" t="s">
        <v>189</v>
      </c>
      <c r="B8" s="64"/>
      <c r="C8" s="18"/>
      <c r="D8" s="18"/>
      <c r="E8" s="59"/>
      <c r="F8" s="61"/>
      <c r="G8" s="61"/>
    </row>
    <row r="9" customFormat="false" ht="12.75" hidden="false" customHeight="false" outlineLevel="0" collapsed="false">
      <c r="A9" s="63"/>
      <c r="B9" s="64"/>
      <c r="C9" s="18"/>
      <c r="D9" s="18"/>
      <c r="E9" s="59"/>
      <c r="F9" s="61"/>
      <c r="G9" s="61"/>
    </row>
    <row r="10" customFormat="false" ht="12.75" hidden="false" customHeight="false" outlineLevel="0" collapsed="false">
      <c r="A10" s="103" t="s">
        <v>298</v>
      </c>
      <c r="B10" s="64"/>
      <c r="C10" s="18"/>
      <c r="D10" s="18"/>
      <c r="E10" s="59"/>
      <c r="F10" s="61"/>
      <c r="G10" s="61"/>
    </row>
    <row r="11" customFormat="false" ht="12.75" hidden="false" customHeight="false" outlineLevel="0" collapsed="false">
      <c r="A11" s="103"/>
      <c r="B11" s="64"/>
      <c r="E11" s="68"/>
    </row>
    <row r="12" customFormat="false" ht="12.75" hidden="false" customHeight="false" outlineLevel="0" collapsed="false">
      <c r="A12" s="103"/>
      <c r="B12" s="64"/>
      <c r="C12" s="18"/>
      <c r="D12" s="52"/>
      <c r="E12" s="59"/>
    </row>
    <row r="13" customFormat="false" ht="11.25" hidden="false" customHeight="false" outlineLevel="0" collapsed="false">
      <c r="A13" s="0" t="s">
        <v>299</v>
      </c>
      <c r="B13" s="55" t="n">
        <v>112.418</v>
      </c>
      <c r="C13" s="0" t="s">
        <v>277</v>
      </c>
    </row>
    <row r="14" customFormat="false" ht="11.25" hidden="false" customHeight="false" outlineLevel="0" collapsed="false">
      <c r="A14" s="0" t="s">
        <v>105</v>
      </c>
      <c r="B14" s="55" t="n">
        <v>83</v>
      </c>
    </row>
    <row r="16" customFormat="false" ht="11.25" hidden="false" customHeight="false" outlineLevel="0" collapsed="false">
      <c r="A16" s="0" t="s">
        <v>102</v>
      </c>
      <c r="B16" s="55" t="n">
        <v>91.02</v>
      </c>
      <c r="C16" s="0" t="s">
        <v>278</v>
      </c>
    </row>
    <row r="17" customFormat="false" ht="11.25" hidden="false" customHeight="false" outlineLevel="0" collapsed="false">
      <c r="A17" s="0" t="s">
        <v>105</v>
      </c>
      <c r="B17" s="55" t="n">
        <v>61.48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23"/>
  <sheetViews>
    <sheetView showFormulas="false" showGridLines="true" showRowColHeaders="true" showZeros="true" rightToLeft="false" tabSelected="false" showOutlineSymbols="true" defaultGridColor="true" view="normal" topLeftCell="A29" colorId="64" zoomScale="100" zoomScaleNormal="100" zoomScalePageLayoutView="100" workbookViewId="0">
      <selection pane="topLeft" activeCell="J99" activeCellId="0" sqref="J9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2" min="2" style="0" width="10.49"/>
    <col collapsed="false" customWidth="true" hidden="false" outlineLevel="0" max="3" min="3" style="0" width="12.16"/>
    <col collapsed="false" customWidth="true" hidden="false" outlineLevel="0" max="4" min="4" style="0" width="10.65"/>
    <col collapsed="false" customWidth="true" hidden="false" outlineLevel="0" max="6" min="6" style="0" width="12.16"/>
    <col collapsed="false" customWidth="true" hidden="false" outlineLevel="0" max="8" min="8" style="0" width="12.49"/>
    <col collapsed="false" customWidth="true" hidden="false" outlineLevel="0" max="9" min="9" style="0" width="16.65"/>
    <col collapsed="false" customWidth="true" hidden="false" outlineLevel="0" max="10" min="10" style="0" width="15.15"/>
  </cols>
  <sheetData>
    <row r="1" customFormat="false" ht="20.25" hidden="false" customHeight="false" outlineLevel="0" collapsed="false">
      <c r="F1" s="104" t="s">
        <v>300</v>
      </c>
    </row>
    <row r="3" customFormat="false" ht="20.25" hidden="false" customHeight="false" outlineLevel="0" collapsed="false">
      <c r="F3" s="1" t="s">
        <v>76</v>
      </c>
    </row>
    <row r="7" customFormat="false" ht="11.25" hidden="false" customHeight="false" outlineLevel="0" collapsed="false">
      <c r="A7" s="0" t="s">
        <v>301</v>
      </c>
    </row>
    <row r="8" customFormat="false" ht="11.25" hidden="false" customHeight="false" outlineLevel="0" collapsed="false">
      <c r="B8" s="0" t="s">
        <v>37</v>
      </c>
      <c r="C8" s="13" t="n">
        <f aca="false">'Input and Calc'!B5</f>
        <v>35.5</v>
      </c>
    </row>
    <row r="9" customFormat="false" ht="11.25" hidden="false" customHeight="false" outlineLevel="0" collapsed="false">
      <c r="B9" s="0" t="s">
        <v>302</v>
      </c>
      <c r="C9" s="0" t="n">
        <v>0.05</v>
      </c>
    </row>
    <row r="10" customFormat="false" ht="11.25" hidden="false" customHeight="false" outlineLevel="0" collapsed="false">
      <c r="B10" s="0" t="s">
        <v>303</v>
      </c>
      <c r="C10" s="13" t="n">
        <f aca="false">(C14-C13)</f>
        <v>-8197</v>
      </c>
      <c r="D10" s="0" t="s">
        <v>304</v>
      </c>
      <c r="E10" s="0" t="s">
        <v>305</v>
      </c>
      <c r="F10" s="13" t="n">
        <f aca="false">C10/365.25</f>
        <v>-22.4421629021218</v>
      </c>
      <c r="G10" s="0" t="s">
        <v>45</v>
      </c>
    </row>
    <row r="11" customFormat="false" ht="11.25" hidden="false" customHeight="false" outlineLevel="0" collapsed="false">
      <c r="B11" s="0" t="s">
        <v>47</v>
      </c>
      <c r="C11" s="21" t="n">
        <f aca="false">'Input and Calc'!B9</f>
        <v>0.41</v>
      </c>
    </row>
    <row r="12" customFormat="false" ht="11.25" hidden="false" customHeight="false" outlineLevel="0" collapsed="false">
      <c r="B12" s="0" t="s">
        <v>306</v>
      </c>
      <c r="C12" s="0" t="n">
        <v>0.0065</v>
      </c>
    </row>
    <row r="13" customFormat="false" ht="12.75" hidden="false" customHeight="false" outlineLevel="0" collapsed="false">
      <c r="B13" s="18" t="s">
        <v>307</v>
      </c>
      <c r="C13" s="105" t="n">
        <f aca="true">TODAY()</f>
        <v>45926</v>
      </c>
    </row>
    <row r="14" customFormat="false" ht="12.75" hidden="false" customHeight="false" outlineLevel="0" collapsed="false">
      <c r="B14" s="0" t="s">
        <v>303</v>
      </c>
      <c r="C14" s="105" t="n">
        <f aca="false">'Input and Calc'!M11</f>
        <v>37729</v>
      </c>
    </row>
    <row r="17" customFormat="false" ht="11.25" hidden="false" customHeight="false" outlineLevel="0" collapsed="false">
      <c r="A17" s="2" t="s">
        <v>308</v>
      </c>
      <c r="G17" s="52" t="s">
        <v>309</v>
      </c>
      <c r="H17" s="52" t="s">
        <v>310</v>
      </c>
    </row>
    <row r="18" customFormat="false" ht="11.25" hidden="false" customHeight="false" outlineLevel="0" collapsed="false">
      <c r="A18" s="0" t="s">
        <v>311</v>
      </c>
      <c r="G18" s="52" t="s">
        <v>312</v>
      </c>
      <c r="H18" s="52" t="s">
        <v>313</v>
      </c>
      <c r="I18" s="52" t="s">
        <v>314</v>
      </c>
    </row>
    <row r="19" customFormat="false" ht="11.25" hidden="false" customHeight="false" outlineLevel="0" collapsed="false">
      <c r="B19" s="0" t="s">
        <v>315</v>
      </c>
      <c r="D19" s="106" t="n">
        <f aca="false">D20</f>
        <v>52.6307288223107</v>
      </c>
      <c r="E19" s="0" t="s">
        <v>49</v>
      </c>
      <c r="F19" s="18" t="n">
        <f aca="false">'Input and Calc'!N11</f>
        <v>3876755</v>
      </c>
      <c r="G19" s="0" t="n">
        <v>1</v>
      </c>
      <c r="H19" s="107" t="e">
        <f aca="false">EURO($C$8,D19,$C$9,$C$12,$C$11,$C$10,G19,0)</f>
        <v>#NAME?</v>
      </c>
      <c r="I19" s="25" t="e">
        <f aca="false">H19*F19</f>
        <v>#NAME?</v>
      </c>
      <c r="J19" s="25"/>
    </row>
    <row r="20" customFormat="false" ht="11.25" hidden="false" customHeight="false" outlineLevel="0" collapsed="false">
      <c r="B20" s="0" t="s">
        <v>316</v>
      </c>
      <c r="D20" s="106" t="n">
        <f aca="false">'Input and Calc'!N21</f>
        <v>52.6307288223107</v>
      </c>
      <c r="E20" s="0" t="s">
        <v>49</v>
      </c>
      <c r="F20" s="27" t="n">
        <f aca="false">F21</f>
        <v>50000000</v>
      </c>
      <c r="G20" s="0" t="n">
        <v>1</v>
      </c>
      <c r="H20" s="107" t="e">
        <f aca="false">-EURO($C$8,D20,$C$9,$C$12,$C$11,$C$10,G20,0)</f>
        <v>#NAME?</v>
      </c>
      <c r="I20" s="25" t="e">
        <f aca="false">H20*F20</f>
        <v>#NAME?</v>
      </c>
      <c r="J20" s="25"/>
    </row>
    <row r="21" customFormat="false" ht="11.25" hidden="false" customHeight="false" outlineLevel="0" collapsed="false">
      <c r="B21" s="0" t="s">
        <v>315</v>
      </c>
      <c r="D21" s="106" t="n">
        <f aca="false">D22</f>
        <v>50</v>
      </c>
      <c r="E21" s="0" t="s">
        <v>49</v>
      </c>
      <c r="F21" s="27" t="n">
        <f aca="false">'Input and Calc'!N4</f>
        <v>50000000</v>
      </c>
      <c r="G21" s="0" t="n">
        <v>1</v>
      </c>
      <c r="H21" s="107" t="e">
        <f aca="false">EURO($C$8,D21,$C$9,$C$12,$C$11,$C$10,G21,0)</f>
        <v>#NAME?</v>
      </c>
      <c r="I21" s="108" t="e">
        <f aca="false">H21*F21</f>
        <v>#NAME?</v>
      </c>
      <c r="J21" s="25"/>
    </row>
    <row r="22" customFormat="false" ht="12" hidden="false" customHeight="false" outlineLevel="0" collapsed="false">
      <c r="B22" s="0" t="s">
        <v>317</v>
      </c>
      <c r="D22" s="106" t="n">
        <v>50</v>
      </c>
      <c r="E22" s="0" t="s">
        <v>318</v>
      </c>
      <c r="F22" s="27" t="n">
        <f aca="false">'Input and Calc'!P20</f>
        <v>72500000</v>
      </c>
      <c r="G22" s="0" t="n">
        <v>1</v>
      </c>
      <c r="H22" s="74" t="e">
        <f aca="false">DIGITAL(F22,$C$8,D22,$C$9,$C$12,$C$11,$C$10,G22,0)</f>
        <v>#NAME?</v>
      </c>
      <c r="I22" s="109" t="e">
        <f aca="false">H22</f>
        <v>#NAME?</v>
      </c>
      <c r="J22" s="25"/>
    </row>
    <row r="23" customFormat="false" ht="12" hidden="false" customHeight="false" outlineLevel="0" collapsed="false">
      <c r="I23" s="25"/>
      <c r="J23" s="25" t="e">
        <f aca="false">SUM(I19:I21)</f>
        <v>#NAME?</v>
      </c>
    </row>
    <row r="24" customFormat="false" ht="11.25" hidden="false" customHeight="false" outlineLevel="0" collapsed="false">
      <c r="D24" s="106"/>
      <c r="I24" s="25"/>
      <c r="J24" s="25"/>
    </row>
    <row r="25" customFormat="false" ht="11.25" hidden="false" customHeight="false" outlineLevel="0" collapsed="false">
      <c r="A25" s="2" t="s">
        <v>319</v>
      </c>
      <c r="F25" s="32" t="n">
        <f aca="false">'Input and Calc'!M27</f>
        <v>3739175</v>
      </c>
      <c r="I25" s="18" t="n">
        <f aca="false">F25*C8</f>
        <v>132740712.5</v>
      </c>
      <c r="J25" s="18" t="n">
        <f aca="false">I25*('Input and Calc'!$B$6+1)^$F$10/(1+$C$9)^$F$10</f>
        <v>49337744.2235767</v>
      </c>
    </row>
    <row r="27" customFormat="false" ht="11.25" hidden="false" customHeight="false" outlineLevel="0" collapsed="false">
      <c r="A27" s="2" t="s">
        <v>320</v>
      </c>
    </row>
    <row r="28" customFormat="false" ht="11.25" hidden="false" customHeight="false" outlineLevel="0" collapsed="false">
      <c r="B28" s="0" t="s">
        <v>316</v>
      </c>
      <c r="D28" s="106" t="n">
        <f aca="false">'Input and Calc'!M37</f>
        <v>116</v>
      </c>
      <c r="E28" s="0" t="s">
        <v>49</v>
      </c>
      <c r="F28" s="27" t="n">
        <f aca="false">F29</f>
        <v>7615930</v>
      </c>
      <c r="G28" s="0" t="n">
        <v>1</v>
      </c>
      <c r="H28" s="107" t="e">
        <f aca="false">-EURO($C$8,D28,$C$9,$C$12,$C$11,$C$10,G28,0)</f>
        <v>#NAME?</v>
      </c>
      <c r="I28" s="25" t="e">
        <f aca="false">H28*F28</f>
        <v>#NAME?</v>
      </c>
    </row>
    <row r="29" customFormat="false" ht="12" hidden="false" customHeight="false" outlineLevel="0" collapsed="false">
      <c r="B29" s="0" t="s">
        <v>321</v>
      </c>
      <c r="D29" s="106" t="n">
        <f aca="false">'Input and Calc'!M38</f>
        <v>81</v>
      </c>
      <c r="E29" s="0" t="s">
        <v>49</v>
      </c>
      <c r="F29" s="27" t="n">
        <f aca="false">'Input and Calc'!M27+'Input and Calc'!N11</f>
        <v>7615930</v>
      </c>
      <c r="G29" s="0" t="n">
        <v>0</v>
      </c>
      <c r="H29" s="107" t="e">
        <f aca="false">EURO($C$8,D29,$C$9,$C$12,$C$11,$C$10,G29,0)</f>
        <v>#NAME?</v>
      </c>
      <c r="I29" s="109" t="e">
        <f aca="false">H29*F29</f>
        <v>#NAME?</v>
      </c>
    </row>
    <row r="30" customFormat="false" ht="12" hidden="false" customHeight="false" outlineLevel="0" collapsed="false">
      <c r="I30" s="25"/>
      <c r="J30" s="25" t="e">
        <f aca="false">SUM(I28:I29)</f>
        <v>#NAME?</v>
      </c>
    </row>
    <row r="32" customFormat="false" ht="11.25" hidden="false" customHeight="false" outlineLevel="0" collapsed="false">
      <c r="A32" s="2" t="s">
        <v>322</v>
      </c>
      <c r="H32" s="0" t="s">
        <v>37</v>
      </c>
    </row>
    <row r="33" customFormat="false" ht="11.25" hidden="false" customHeight="false" outlineLevel="0" collapsed="false">
      <c r="B33" s="0" t="s">
        <v>323</v>
      </c>
      <c r="C33" s="52" t="s">
        <v>198</v>
      </c>
      <c r="D33" s="13" t="n">
        <f aca="false">'Raptor 1'!F15</f>
        <v>5.9</v>
      </c>
      <c r="E33" s="0" t="s">
        <v>49</v>
      </c>
      <c r="F33" s="27" t="n">
        <v>324000</v>
      </c>
      <c r="G33" s="52" t="s">
        <v>199</v>
      </c>
      <c r="H33" s="13"/>
      <c r="I33" s="18" t="n">
        <f aca="false">D33*F33*(1+0)^$F$10</f>
        <v>1911600</v>
      </c>
    </row>
    <row r="34" customFormat="false" ht="11.25" hidden="false" customHeight="false" outlineLevel="0" collapsed="false">
      <c r="B34" s="0" t="s">
        <v>324</v>
      </c>
      <c r="C34" s="52" t="s">
        <v>198</v>
      </c>
      <c r="D34" s="13" t="n">
        <f aca="false">'Raptor 1'!F16</f>
        <v>3.45</v>
      </c>
      <c r="E34" s="0" t="s">
        <v>49</v>
      </c>
      <c r="F34" s="18" t="n">
        <f aca="false">1093426-1000</f>
        <v>1092426</v>
      </c>
      <c r="G34" s="52" t="s">
        <v>199</v>
      </c>
      <c r="H34" s="13"/>
      <c r="I34" s="18" t="n">
        <f aca="false">D34*F34*(1+0)^$F$10</f>
        <v>3768869.7</v>
      </c>
    </row>
    <row r="35" customFormat="false" ht="11.25" hidden="false" customHeight="false" outlineLevel="0" collapsed="false">
      <c r="B35" s="0" t="s">
        <v>325</v>
      </c>
      <c r="C35" s="52" t="s">
        <v>198</v>
      </c>
      <c r="D35" s="13" t="n">
        <f aca="false">'Raptor 1'!F18</f>
        <v>8</v>
      </c>
      <c r="E35" s="0" t="s">
        <v>49</v>
      </c>
      <c r="F35" s="27" t="n">
        <v>1342889</v>
      </c>
      <c r="G35" s="52" t="s">
        <v>199</v>
      </c>
      <c r="H35" s="13"/>
      <c r="I35" s="18" t="n">
        <f aca="false">D35*F35*(1+0)^$F$10</f>
        <v>10743112</v>
      </c>
    </row>
    <row r="36" customFormat="false" ht="11.25" hidden="false" customHeight="false" outlineLevel="0" collapsed="false">
      <c r="C36" s="52"/>
      <c r="D36" s="27"/>
      <c r="F36" s="27"/>
      <c r="G36" s="52"/>
      <c r="H36" s="13"/>
      <c r="I36" s="18" t="n">
        <f aca="false">SUM(I33:I35)</f>
        <v>16423581.7</v>
      </c>
      <c r="J36" s="27" t="n">
        <f aca="false">I36*(1+'Input and Calc'!C6)^F10/(1+$C$9)^F10</f>
        <v>263911.712491342</v>
      </c>
    </row>
    <row r="37" customFormat="false" ht="11.25" hidden="false" customHeight="false" outlineLevel="0" collapsed="false">
      <c r="C37" s="52"/>
      <c r="D37" s="27"/>
      <c r="F37" s="27"/>
      <c r="G37" s="52"/>
      <c r="H37" s="13"/>
      <c r="I37" s="18"/>
    </row>
    <row r="38" customFormat="false" ht="11.25" hidden="false" customHeight="false" outlineLevel="0" collapsed="false">
      <c r="A38" s="2" t="s">
        <v>326</v>
      </c>
    </row>
    <row r="39" customFormat="false" ht="11.25" hidden="false" customHeight="false" outlineLevel="0" collapsed="false">
      <c r="B39" s="0" t="s">
        <v>177</v>
      </c>
      <c r="D39" s="0" t="n">
        <v>1</v>
      </c>
      <c r="H39" s="18" t="n">
        <f aca="false">'Raptor 1'!I67</f>
        <v>108488217.78</v>
      </c>
      <c r="I39" s="18" t="n">
        <f aca="false">H39</f>
        <v>108488217.78</v>
      </c>
      <c r="J39" s="27" t="n">
        <f aca="false">I39*(1+'Input and Calc'!D6)^F10/(1+C9)^F10</f>
        <v>14083981.8022608</v>
      </c>
    </row>
    <row r="40" customFormat="false" ht="11.25" hidden="false" customHeight="false" outlineLevel="0" collapsed="false">
      <c r="A40" s="2" t="s">
        <v>52</v>
      </c>
      <c r="I40" s="40"/>
      <c r="J40" s="40" t="n">
        <f aca="false">'Input and Calc'!B63</f>
        <v>-441111115.336421</v>
      </c>
    </row>
    <row r="42" customFormat="false" ht="11.25" hidden="false" customHeight="false" outlineLevel="0" collapsed="false">
      <c r="A42" s="2" t="s">
        <v>177</v>
      </c>
      <c r="I42" s="27"/>
      <c r="J42" s="110" t="e">
        <f aca="false">SUM(J23:J40)</f>
        <v>#NAME?</v>
      </c>
    </row>
    <row r="45" customFormat="false" ht="20.25" hidden="false" customHeight="false" outlineLevel="0" collapsed="false">
      <c r="F45" s="1" t="s">
        <v>125</v>
      </c>
    </row>
    <row r="47" customFormat="false" ht="12.75" hidden="false" customHeight="false" outlineLevel="0" collapsed="false">
      <c r="B47" s="111" t="s">
        <v>151</v>
      </c>
      <c r="C47" s="105" t="n">
        <f aca="false">'Input and Calc'!M12</f>
        <v>37801</v>
      </c>
    </row>
    <row r="48" customFormat="false" ht="11.25" hidden="false" customHeight="false" outlineLevel="0" collapsed="false">
      <c r="B48" s="111" t="s">
        <v>327</v>
      </c>
      <c r="C48" s="13" t="n">
        <f aca="false">(C47-$C$13)</f>
        <v>-8125</v>
      </c>
      <c r="D48" s="0" t="s">
        <v>304</v>
      </c>
      <c r="E48" s="0" t="s">
        <v>305</v>
      </c>
      <c r="F48" s="13" t="n">
        <f aca="false">C48/365.25</f>
        <v>-22.2450376454483</v>
      </c>
      <c r="G48" s="0" t="s">
        <v>45</v>
      </c>
    </row>
    <row r="50" customFormat="false" ht="11.25" hidden="false" customHeight="false" outlineLevel="0" collapsed="false">
      <c r="A50" s="2" t="s">
        <v>308</v>
      </c>
      <c r="G50" s="52" t="s">
        <v>309</v>
      </c>
      <c r="H50" s="52" t="s">
        <v>310</v>
      </c>
    </row>
    <row r="51" customFormat="false" ht="11.25" hidden="false" customHeight="false" outlineLevel="0" collapsed="false">
      <c r="A51" s="0" t="s">
        <v>311</v>
      </c>
      <c r="G51" s="52" t="s">
        <v>312</v>
      </c>
      <c r="H51" s="52" t="s">
        <v>313</v>
      </c>
      <c r="I51" s="52" t="s">
        <v>314</v>
      </c>
    </row>
    <row r="52" customFormat="false" ht="11.25" hidden="false" customHeight="false" outlineLevel="0" collapsed="false">
      <c r="B52" s="0" t="s">
        <v>315</v>
      </c>
      <c r="D52" s="106" t="n">
        <f aca="false">D53</f>
        <v>63.3589427004169</v>
      </c>
      <c r="E52" s="0" t="s">
        <v>49</v>
      </c>
      <c r="F52" s="18" t="n">
        <f aca="false">'Input and Calc'!N12</f>
        <v>7809790</v>
      </c>
      <c r="G52" s="0" t="n">
        <v>1</v>
      </c>
      <c r="H52" s="107" t="e">
        <f aca="false">EURO($C$8,D52,$C$9,$C$12,$C$11,$C$10,G52,0)</f>
        <v>#NAME?</v>
      </c>
      <c r="I52" s="25" t="e">
        <f aca="false">H52*F52</f>
        <v>#NAME?</v>
      </c>
    </row>
    <row r="53" customFormat="false" ht="11.25" hidden="false" customHeight="false" outlineLevel="0" collapsed="false">
      <c r="B53" s="0" t="s">
        <v>316</v>
      </c>
      <c r="D53" s="106" t="n">
        <f aca="false">'Input and Calc'!N22</f>
        <v>63.3589427004169</v>
      </c>
      <c r="E53" s="0" t="s">
        <v>49</v>
      </c>
      <c r="F53" s="27" t="n">
        <f aca="false">F54</f>
        <v>46123245</v>
      </c>
      <c r="G53" s="0" t="n">
        <v>1</v>
      </c>
      <c r="H53" s="107" t="e">
        <f aca="false">-EURO($C$8,D53,$C$9,$C$12,$C$11,$C$10,G53,0)</f>
        <v>#NAME?</v>
      </c>
      <c r="I53" s="25" t="e">
        <f aca="false">H53*F53</f>
        <v>#NAME?</v>
      </c>
    </row>
    <row r="54" customFormat="false" ht="12" hidden="false" customHeight="false" outlineLevel="0" collapsed="false">
      <c r="B54" s="0" t="s">
        <v>315</v>
      </c>
      <c r="D54" s="106" t="n">
        <f aca="false">'Input and Calc'!N21</f>
        <v>52.6307288223107</v>
      </c>
      <c r="E54" s="0" t="s">
        <v>49</v>
      </c>
      <c r="F54" s="27" t="n">
        <f aca="false">F21-F19</f>
        <v>46123245</v>
      </c>
      <c r="G54" s="0" t="n">
        <v>1</v>
      </c>
      <c r="H54" s="107" t="e">
        <f aca="false">EURO($C$8,D54,$C$9,$C$12,$C$11,$C$10,G54,0)</f>
        <v>#NAME?</v>
      </c>
      <c r="I54" s="109" t="e">
        <f aca="false">H54*F54</f>
        <v>#NAME?</v>
      </c>
    </row>
    <row r="55" customFormat="false" ht="12" hidden="false" customHeight="false" outlineLevel="0" collapsed="false">
      <c r="I55" s="25"/>
      <c r="J55" s="25" t="e">
        <f aca="false">SUM(I52:I54)</f>
        <v>#NAME?</v>
      </c>
    </row>
    <row r="56" customFormat="false" ht="11.25" hidden="false" customHeight="false" outlineLevel="0" collapsed="false">
      <c r="I56" s="25"/>
    </row>
    <row r="57" customFormat="false" ht="11.25" hidden="false" customHeight="false" outlineLevel="0" collapsed="false">
      <c r="A57" s="2" t="s">
        <v>328</v>
      </c>
    </row>
    <row r="58" customFormat="false" ht="11.25" hidden="false" customHeight="false" outlineLevel="0" collapsed="false">
      <c r="B58" s="0" t="s">
        <v>316</v>
      </c>
      <c r="D58" s="106" t="n">
        <f aca="false">'Input and Calc'!M39</f>
        <v>111.8633</v>
      </c>
      <c r="E58" s="0" t="s">
        <v>49</v>
      </c>
      <c r="F58" s="27" t="n">
        <f aca="false">F59</f>
        <v>7809790</v>
      </c>
      <c r="G58" s="0" t="n">
        <v>1</v>
      </c>
      <c r="H58" s="107" t="e">
        <f aca="false">-EURO($C$8,D58,$C$9,$C$12,$C$11,$C$10,G58,0)</f>
        <v>#NAME?</v>
      </c>
      <c r="I58" s="25" t="e">
        <f aca="false">H58*F58</f>
        <v>#NAME?</v>
      </c>
    </row>
    <row r="59" customFormat="false" ht="12" hidden="false" customHeight="false" outlineLevel="0" collapsed="false">
      <c r="B59" s="0" t="s">
        <v>321</v>
      </c>
      <c r="D59" s="106" t="n">
        <f aca="false">'Input and Calc'!M40</f>
        <v>78.875</v>
      </c>
      <c r="E59" s="0" t="s">
        <v>49</v>
      </c>
      <c r="F59" s="27" t="n">
        <f aca="false">F52</f>
        <v>7809790</v>
      </c>
      <c r="G59" s="0" t="n">
        <v>0</v>
      </c>
      <c r="H59" s="107" t="e">
        <f aca="false">EURO($C$8,D59,$C$9,$C$12,$C$11,$C$10,G59,0)</f>
        <v>#NAME?</v>
      </c>
      <c r="I59" s="109" t="e">
        <f aca="false">H59*F59</f>
        <v>#NAME?</v>
      </c>
    </row>
    <row r="60" customFormat="false" ht="12" hidden="false" customHeight="false" outlineLevel="0" collapsed="false">
      <c r="I60" s="25"/>
      <c r="J60" s="25" t="e">
        <f aca="false">SUM(I58:I59)</f>
        <v>#NAME?</v>
      </c>
    </row>
    <row r="61" customFormat="false" ht="11.25" hidden="false" customHeight="false" outlineLevel="0" collapsed="false">
      <c r="A61" s="2" t="s">
        <v>329</v>
      </c>
    </row>
    <row r="62" customFormat="false" ht="11.25" hidden="false" customHeight="false" outlineLevel="0" collapsed="false">
      <c r="B62" s="0" t="s">
        <v>316</v>
      </c>
      <c r="D62" s="106" t="n">
        <f aca="false">'Input and Calc'!Q39</f>
        <v>91.02</v>
      </c>
      <c r="E62" s="0" t="s">
        <v>49</v>
      </c>
      <c r="F62" s="27" t="n">
        <f aca="false">F63</f>
        <v>7919393</v>
      </c>
      <c r="G62" s="0" t="n">
        <v>1</v>
      </c>
      <c r="H62" s="107" t="e">
        <f aca="false">-EURO($C$8,D62,$C$9,$C$12,$C$11,$C$10,G62,0)</f>
        <v>#NAME?</v>
      </c>
      <c r="I62" s="25" t="e">
        <f aca="false">H62*F62</f>
        <v>#NAME?</v>
      </c>
    </row>
    <row r="63" customFormat="false" ht="12" hidden="false" customHeight="false" outlineLevel="0" collapsed="false">
      <c r="B63" s="0" t="s">
        <v>321</v>
      </c>
      <c r="D63" s="106" t="n">
        <f aca="false">'Input and Calc'!Q40</f>
        <v>61.48</v>
      </c>
      <c r="E63" s="0" t="s">
        <v>49</v>
      </c>
      <c r="F63" s="27" t="n">
        <f aca="false">F66</f>
        <v>7919393</v>
      </c>
      <c r="G63" s="0" t="n">
        <v>0</v>
      </c>
      <c r="H63" s="107" t="e">
        <f aca="false">EURO($C$8,D63,$C$9,$C$12,$C$11,$C$10,G63,0)</f>
        <v>#NAME?</v>
      </c>
      <c r="I63" s="109" t="e">
        <f aca="false">H63*F63</f>
        <v>#NAME?</v>
      </c>
    </row>
    <row r="64" customFormat="false" ht="12" hidden="false" customHeight="false" outlineLevel="0" collapsed="false">
      <c r="C64" s="52"/>
      <c r="D64" s="13"/>
      <c r="F64" s="18"/>
      <c r="G64" s="52"/>
      <c r="H64" s="13"/>
      <c r="I64" s="18"/>
      <c r="J64" s="25" t="e">
        <f aca="false">SUM(I62:I63)</f>
        <v>#NAME?</v>
      </c>
    </row>
    <row r="65" customFormat="false" ht="11.25" hidden="false" customHeight="false" outlineLevel="0" collapsed="false">
      <c r="C65" s="52"/>
      <c r="D65" s="13"/>
      <c r="F65" s="27"/>
      <c r="G65" s="52"/>
      <c r="H65" s="13"/>
      <c r="I65" s="18"/>
    </row>
    <row r="66" customFormat="false" ht="11.25" hidden="false" customHeight="false" outlineLevel="0" collapsed="false">
      <c r="A66" s="2" t="s">
        <v>330</v>
      </c>
      <c r="F66" s="32" t="n">
        <f aca="false">'Input and Calc'!M28</f>
        <v>7919393</v>
      </c>
      <c r="I66" s="18" t="n">
        <f aca="false">F66*$C$8*(1-0.23)</f>
        <v>216476607.655</v>
      </c>
      <c r="J66" s="18" t="n">
        <f aca="false">I66*('Input and Calc'!$B$6+1)^$F$48/(1+$C$9)^$F$48</f>
        <v>81163650.3938505</v>
      </c>
    </row>
    <row r="67" customFormat="false" ht="11.25" hidden="false" customHeight="false" outlineLevel="0" collapsed="false">
      <c r="A67" s="2"/>
      <c r="F67" s="32"/>
      <c r="I67" s="18"/>
      <c r="J67" s="18"/>
    </row>
    <row r="68" customFormat="false" ht="11.25" hidden="false" customHeight="false" outlineLevel="0" collapsed="false">
      <c r="A68" s="2" t="s">
        <v>331</v>
      </c>
      <c r="C68" s="52"/>
      <c r="D68" s="27"/>
      <c r="F68" s="27"/>
      <c r="G68" s="52"/>
      <c r="H68" s="13"/>
      <c r="I68" s="18"/>
    </row>
    <row r="69" customFormat="false" ht="11.25" hidden="false" customHeight="false" outlineLevel="0" collapsed="false">
      <c r="B69" s="0" t="s">
        <v>321</v>
      </c>
      <c r="D69" s="106" t="n">
        <f aca="false">'Input and Calc'!N23</f>
        <v>75.8892326699786</v>
      </c>
      <c r="E69" s="0" t="s">
        <v>49</v>
      </c>
      <c r="F69" s="27" t="n">
        <f aca="false">'Input and Calc'!N4-SUM('Input and Calc'!N11:N14)</f>
        <v>31987410</v>
      </c>
      <c r="G69" s="0" t="n">
        <v>0</v>
      </c>
      <c r="H69" s="107" t="e">
        <f aca="false">EURO($C$8,D69,$C$9,$C$12,$C$11,$C$10,G69,0)</f>
        <v>#NAME?</v>
      </c>
      <c r="I69" s="25" t="e">
        <f aca="false">H69*F69</f>
        <v>#NAME?</v>
      </c>
    </row>
    <row r="70" customFormat="false" ht="11.25" hidden="false" customHeight="false" outlineLevel="0" collapsed="false">
      <c r="B70" s="0" t="s">
        <v>332</v>
      </c>
      <c r="D70" s="106" t="n">
        <f aca="false">D71</f>
        <v>63.3589427004169</v>
      </c>
      <c r="E70" s="0" t="s">
        <v>49</v>
      </c>
      <c r="F70" s="27" t="n">
        <f aca="false">F69</f>
        <v>31987410</v>
      </c>
      <c r="G70" s="0" t="n">
        <v>0</v>
      </c>
      <c r="H70" s="107" t="e">
        <f aca="false">-EURO($C$8,D70,$C$9,$C$12,$C$11,$C$10,G70,0)</f>
        <v>#NAME?</v>
      </c>
      <c r="I70" s="25" t="e">
        <f aca="false">H70*F70</f>
        <v>#NAME?</v>
      </c>
    </row>
    <row r="71" customFormat="false" ht="12" hidden="false" customHeight="false" outlineLevel="0" collapsed="false">
      <c r="B71" s="0" t="s">
        <v>332</v>
      </c>
      <c r="D71" s="106" t="n">
        <f aca="false">'Input and Calc'!N22</f>
        <v>63.3589427004169</v>
      </c>
      <c r="E71" s="0" t="s">
        <v>49</v>
      </c>
      <c r="F71" s="27" t="n">
        <f aca="false">'Input and Calc'!N14</f>
        <v>6326045</v>
      </c>
      <c r="G71" s="0" t="n">
        <v>0</v>
      </c>
      <c r="H71" s="107" t="e">
        <f aca="false">-EURO($C$8,D71,$C$9,$C$12,$C$11,$C$10,G71,0)</f>
        <v>#NAME?</v>
      </c>
      <c r="I71" s="109" t="e">
        <f aca="false">H71*F71</f>
        <v>#NAME?</v>
      </c>
    </row>
    <row r="72" customFormat="false" ht="12" hidden="false" customHeight="false" outlineLevel="0" collapsed="false">
      <c r="F72" s="27"/>
      <c r="I72" s="25"/>
      <c r="J72" s="25" t="e">
        <f aca="false">SUM(I69:I71)*(1-0.23)</f>
        <v>#NAME?</v>
      </c>
    </row>
    <row r="73" customFormat="false" ht="11.25" hidden="false" customHeight="false" outlineLevel="0" collapsed="false">
      <c r="H73" s="18"/>
      <c r="I73" s="18"/>
    </row>
    <row r="74" customFormat="false" ht="11.25" hidden="false" customHeight="false" outlineLevel="0" collapsed="false">
      <c r="A74" s="2" t="s">
        <v>52</v>
      </c>
      <c r="I74" s="40"/>
      <c r="J74" s="40" t="n">
        <f aca="false">'Input and Calc'!B73</f>
        <v>-872362974.034785</v>
      </c>
    </row>
    <row r="76" customFormat="false" ht="11.25" hidden="false" customHeight="false" outlineLevel="0" collapsed="false">
      <c r="A76" s="2" t="s">
        <v>177</v>
      </c>
      <c r="I76" s="27"/>
      <c r="J76" s="112" t="e">
        <f aca="false">SUM(J55:J74)</f>
        <v>#NAME?</v>
      </c>
    </row>
    <row r="78" customFormat="false" ht="20.25" hidden="false" customHeight="false" outlineLevel="0" collapsed="false">
      <c r="F78" s="1" t="s">
        <v>128</v>
      </c>
    </row>
    <row r="80" customFormat="false" ht="12.75" hidden="false" customHeight="false" outlineLevel="0" collapsed="false">
      <c r="B80" s="111" t="s">
        <v>151</v>
      </c>
      <c r="C80" s="105" t="n">
        <f aca="false">'Input and Calc'!M14</f>
        <v>37875</v>
      </c>
    </row>
    <row r="81" customFormat="false" ht="11.25" hidden="false" customHeight="false" outlineLevel="0" collapsed="false">
      <c r="B81" s="111" t="s">
        <v>327</v>
      </c>
      <c r="C81" s="13" t="n">
        <f aca="false">(C80-$C$13)</f>
        <v>-8051</v>
      </c>
      <c r="D81" s="0" t="s">
        <v>304</v>
      </c>
      <c r="E81" s="0" t="s">
        <v>305</v>
      </c>
      <c r="F81" s="13" t="n">
        <f aca="false">C81/365.25</f>
        <v>-22.0424366872006</v>
      </c>
      <c r="G81" s="0" t="s">
        <v>45</v>
      </c>
    </row>
    <row r="83" customFormat="false" ht="11.25" hidden="false" customHeight="false" outlineLevel="0" collapsed="false">
      <c r="A83" s="2" t="s">
        <v>308</v>
      </c>
      <c r="G83" s="52" t="s">
        <v>309</v>
      </c>
      <c r="H83" s="52" t="s">
        <v>310</v>
      </c>
    </row>
    <row r="84" customFormat="false" ht="11.25" hidden="false" customHeight="false" outlineLevel="0" collapsed="false">
      <c r="A84" s="0" t="s">
        <v>311</v>
      </c>
      <c r="G84" s="52" t="s">
        <v>312</v>
      </c>
      <c r="H84" s="52" t="s">
        <v>313</v>
      </c>
      <c r="I84" s="52" t="s">
        <v>314</v>
      </c>
    </row>
    <row r="85" customFormat="false" ht="11.25" hidden="false" customHeight="false" outlineLevel="0" collapsed="false">
      <c r="B85" s="0" t="s">
        <v>315</v>
      </c>
      <c r="D85" s="106" t="n">
        <f aca="false">D86</f>
        <v>75.8892326699786</v>
      </c>
      <c r="E85" s="0" t="s">
        <v>49</v>
      </c>
      <c r="F85" s="18" t="n">
        <f aca="false">'Input and Calc'!N14</f>
        <v>6326045</v>
      </c>
      <c r="G85" s="0" t="n">
        <v>1</v>
      </c>
      <c r="H85" s="107" t="e">
        <f aca="false">EURO($C$8,D85,$C$9,$C$12,$C$11,$C$10,G85,0)</f>
        <v>#NAME?</v>
      </c>
      <c r="I85" s="25" t="e">
        <f aca="false">H85*F85</f>
        <v>#NAME?</v>
      </c>
    </row>
    <row r="86" customFormat="false" ht="11.25" hidden="false" customHeight="false" outlineLevel="0" collapsed="false">
      <c r="B86" s="0" t="s">
        <v>316</v>
      </c>
      <c r="D86" s="106" t="n">
        <f aca="false">'Input and Calc'!N23</f>
        <v>75.8892326699786</v>
      </c>
      <c r="E86" s="0" t="s">
        <v>49</v>
      </c>
      <c r="F86" s="27" t="n">
        <f aca="false">F87</f>
        <v>38313455</v>
      </c>
      <c r="G86" s="0" t="n">
        <v>1</v>
      </c>
      <c r="H86" s="107" t="e">
        <f aca="false">-EURO($C$8,D86,$C$9,$C$12,$C$11,$C$10,G86,0)</f>
        <v>#NAME?</v>
      </c>
      <c r="I86" s="25" t="e">
        <f aca="false">H86*F86</f>
        <v>#NAME?</v>
      </c>
    </row>
    <row r="87" customFormat="false" ht="12" hidden="false" customHeight="false" outlineLevel="0" collapsed="false">
      <c r="B87" s="0" t="s">
        <v>315</v>
      </c>
      <c r="D87" s="106" t="n">
        <f aca="false">'Input and Calc'!N22</f>
        <v>63.3589427004169</v>
      </c>
      <c r="E87" s="0" t="s">
        <v>49</v>
      </c>
      <c r="F87" s="27" t="n">
        <f aca="false">F53-F52</f>
        <v>38313455</v>
      </c>
      <c r="G87" s="0" t="n">
        <v>1</v>
      </c>
      <c r="H87" s="107" t="e">
        <f aca="false">EURO($C$8,D87,$C$9,$C$12,$C$11,$C$10,G87,0)</f>
        <v>#NAME?</v>
      </c>
      <c r="I87" s="109" t="e">
        <f aca="false">H87*F87</f>
        <v>#NAME?</v>
      </c>
    </row>
    <row r="88" customFormat="false" ht="12" hidden="false" customHeight="false" outlineLevel="0" collapsed="false">
      <c r="I88" s="25"/>
      <c r="J88" s="25" t="e">
        <f aca="false">SUM(I85:I87)</f>
        <v>#NAME?</v>
      </c>
    </row>
    <row r="89" customFormat="false" ht="11.25" hidden="false" customHeight="false" outlineLevel="0" collapsed="false">
      <c r="I89" s="25"/>
    </row>
    <row r="90" customFormat="false" ht="11.25" hidden="false" customHeight="false" outlineLevel="0" collapsed="false">
      <c r="A90" s="2" t="s">
        <v>328</v>
      </c>
    </row>
    <row r="91" customFormat="false" ht="11.25" hidden="false" customHeight="false" outlineLevel="0" collapsed="false">
      <c r="B91" s="0" t="s">
        <v>316</v>
      </c>
      <c r="D91" s="106" t="n">
        <f aca="false">'Input and Calc'!O39</f>
        <v>112.418</v>
      </c>
      <c r="E91" s="0" t="s">
        <v>49</v>
      </c>
      <c r="F91" s="27" t="n">
        <f aca="false">F92</f>
        <v>6326045</v>
      </c>
      <c r="G91" s="0" t="n">
        <v>1</v>
      </c>
      <c r="H91" s="107" t="e">
        <f aca="false">-EURO($C$8,D91,$C$9,$C$12,$C$11,$C$10,G91,0)</f>
        <v>#NAME?</v>
      </c>
      <c r="I91" s="25" t="e">
        <f aca="false">H91*F91</f>
        <v>#NAME?</v>
      </c>
    </row>
    <row r="92" customFormat="false" ht="12" hidden="false" customHeight="false" outlineLevel="0" collapsed="false">
      <c r="B92" s="0" t="s">
        <v>321</v>
      </c>
      <c r="D92" s="106" t="n">
        <f aca="false">'Input and Calc'!O40</f>
        <v>83</v>
      </c>
      <c r="E92" s="0" t="s">
        <v>49</v>
      </c>
      <c r="F92" s="27" t="n">
        <f aca="false">F85</f>
        <v>6326045</v>
      </c>
      <c r="G92" s="0" t="n">
        <v>0</v>
      </c>
      <c r="H92" s="107" t="e">
        <f aca="false">EURO($C$8,D92,$C$9,$C$12,$C$11,$C$10,G92,0)</f>
        <v>#NAME?</v>
      </c>
      <c r="I92" s="109" t="e">
        <f aca="false">H92*F92</f>
        <v>#NAME?</v>
      </c>
    </row>
    <row r="93" customFormat="false" ht="12" hidden="false" customHeight="false" outlineLevel="0" collapsed="false">
      <c r="I93" s="25"/>
      <c r="J93" s="25" t="e">
        <f aca="false">SUM(I91:I92)</f>
        <v>#NAME?</v>
      </c>
    </row>
    <row r="94" customFormat="false" ht="11.25" hidden="false" customHeight="false" outlineLevel="0" collapsed="false">
      <c r="A94" s="2" t="s">
        <v>329</v>
      </c>
    </row>
    <row r="95" customFormat="false" ht="11.25" hidden="false" customHeight="false" outlineLevel="0" collapsed="false">
      <c r="B95" s="0" t="s">
        <v>316</v>
      </c>
      <c r="D95" s="106" t="n">
        <f aca="false">'Input and Calc'!S39</f>
        <v>91.02</v>
      </c>
      <c r="E95" s="0" t="s">
        <v>49</v>
      </c>
      <c r="F95" s="27" t="n">
        <f aca="false">F96</f>
        <v>4080607</v>
      </c>
      <c r="G95" s="0" t="n">
        <v>1</v>
      </c>
      <c r="H95" s="107" t="e">
        <f aca="false">-EURO($C$8,D95,$C$9,$C$12,$C$11,$C$10,G95,0)</f>
        <v>#NAME?</v>
      </c>
      <c r="I95" s="25" t="e">
        <f aca="false">H95*F95</f>
        <v>#NAME?</v>
      </c>
    </row>
    <row r="96" customFormat="false" ht="12" hidden="false" customHeight="false" outlineLevel="0" collapsed="false">
      <c r="B96" s="0" t="s">
        <v>321</v>
      </c>
      <c r="D96" s="106" t="n">
        <f aca="false">'Input and Calc'!S40</f>
        <v>61.48</v>
      </c>
      <c r="E96" s="0" t="s">
        <v>49</v>
      </c>
      <c r="F96" s="27" t="n">
        <f aca="false">F99</f>
        <v>4080607</v>
      </c>
      <c r="G96" s="0" t="n">
        <v>0</v>
      </c>
      <c r="H96" s="107" t="e">
        <f aca="false">EURO($C$8,D96,$C$9,$C$12,$C$11,$C$10,G96,0)</f>
        <v>#NAME?</v>
      </c>
      <c r="I96" s="109" t="e">
        <f aca="false">H96*F96</f>
        <v>#NAME?</v>
      </c>
    </row>
    <row r="97" customFormat="false" ht="12" hidden="false" customHeight="false" outlineLevel="0" collapsed="false">
      <c r="C97" s="52"/>
      <c r="D97" s="13"/>
      <c r="F97" s="18"/>
      <c r="G97" s="52"/>
      <c r="H97" s="13"/>
      <c r="I97" s="18"/>
      <c r="J97" s="25" t="e">
        <f aca="false">SUM(I95:I96)</f>
        <v>#NAME?</v>
      </c>
    </row>
    <row r="98" customFormat="false" ht="11.25" hidden="false" customHeight="false" outlineLevel="0" collapsed="false">
      <c r="C98" s="52"/>
      <c r="D98" s="13"/>
      <c r="F98" s="27"/>
      <c r="G98" s="52"/>
      <c r="H98" s="13"/>
      <c r="I98" s="18"/>
    </row>
    <row r="99" customFormat="false" ht="11.25" hidden="false" customHeight="false" outlineLevel="0" collapsed="false">
      <c r="A99" s="2" t="s">
        <v>330</v>
      </c>
      <c r="F99" s="32" t="n">
        <f aca="false">'Input and Calc'!M29</f>
        <v>4080607</v>
      </c>
      <c r="I99" s="18" t="n">
        <f aca="false">F99*$C$8*(1-0.23)</f>
        <v>111543392.345</v>
      </c>
      <c r="J99" s="18" t="n">
        <f aca="false">I99*('Input and Calc'!$B$6+1)^$F$81/(1+$C$9)^$F$81</f>
        <v>42196339.0481625</v>
      </c>
    </row>
    <row r="100" customFormat="false" ht="11.25" hidden="false" customHeight="false" outlineLevel="0" collapsed="false">
      <c r="A100" s="2"/>
      <c r="F100" s="32"/>
      <c r="I100" s="18"/>
      <c r="J100" s="18"/>
    </row>
    <row r="101" customFormat="false" ht="11.25" hidden="false" customHeight="false" outlineLevel="0" collapsed="false">
      <c r="A101" s="2" t="s">
        <v>333</v>
      </c>
      <c r="C101" s="52"/>
      <c r="D101" s="27"/>
      <c r="F101" s="27"/>
      <c r="G101" s="52"/>
      <c r="H101" s="13"/>
      <c r="I101" s="18"/>
    </row>
    <row r="102" customFormat="false" ht="11.25" hidden="false" customHeight="false" outlineLevel="0" collapsed="false">
      <c r="B102" s="0" t="s">
        <v>334</v>
      </c>
      <c r="D102" s="106" t="n">
        <v>50</v>
      </c>
      <c r="E102" s="18" t="str">
        <f aca="false">E22</f>
        <v>$</v>
      </c>
      <c r="F102" s="18" t="n">
        <f aca="false">F22</f>
        <v>72500000</v>
      </c>
      <c r="G102" s="0" t="n">
        <v>0</v>
      </c>
      <c r="H102" s="74" t="e">
        <f aca="false">DIGITAL(F102,$C$8,D102,$C$9,$C$12,$C$11,$C$10,G102,0)</f>
        <v>#NAME?</v>
      </c>
      <c r="I102" s="25" t="e">
        <f aca="false">H102</f>
        <v>#NAME?</v>
      </c>
    </row>
    <row r="103" customFormat="false" ht="11.25" hidden="false" customHeight="false" outlineLevel="0" collapsed="false">
      <c r="B103" s="0" t="s">
        <v>321</v>
      </c>
      <c r="D103" s="106" t="n">
        <v>52.63</v>
      </c>
      <c r="E103" s="0" t="s">
        <v>49</v>
      </c>
      <c r="F103" s="27" t="n">
        <f aca="false">'Input and Calc'!N4-'Input and Calc'!N11</f>
        <v>46123245</v>
      </c>
      <c r="G103" s="0" t="n">
        <v>0</v>
      </c>
      <c r="H103" s="107" t="e">
        <f aca="false">EURO($C$8,D103,$C$9,$C$12,$C$11,$C$10,G103,0)</f>
        <v>#NAME?</v>
      </c>
      <c r="I103" s="25" t="e">
        <f aca="false">H103*F103</f>
        <v>#NAME?</v>
      </c>
    </row>
    <row r="104" customFormat="false" ht="11.25" hidden="false" customHeight="false" outlineLevel="0" collapsed="false">
      <c r="B104" s="0" t="s">
        <v>332</v>
      </c>
      <c r="D104" s="106" t="n">
        <v>50</v>
      </c>
      <c r="E104" s="0" t="s">
        <v>49</v>
      </c>
      <c r="F104" s="27" t="n">
        <f aca="false">F103</f>
        <v>46123245</v>
      </c>
      <c r="G104" s="0" t="n">
        <v>0</v>
      </c>
      <c r="H104" s="107" t="e">
        <f aca="false">-EURO($C$8,D104,$C$9,$C$12,$C$11,$C$10,G104,0)</f>
        <v>#NAME?</v>
      </c>
      <c r="I104" s="25" t="e">
        <f aca="false">H104*F104</f>
        <v>#NAME?</v>
      </c>
      <c r="J104" s="25"/>
    </row>
    <row r="105" customFormat="false" ht="12" hidden="false" customHeight="false" outlineLevel="0" collapsed="false">
      <c r="B105" s="0" t="s">
        <v>332</v>
      </c>
      <c r="D105" s="106" t="n">
        <v>50</v>
      </c>
      <c r="E105" s="0" t="s">
        <v>49</v>
      </c>
      <c r="F105" s="27" t="n">
        <v>3876755</v>
      </c>
      <c r="G105" s="0" t="n">
        <v>0</v>
      </c>
      <c r="H105" s="107" t="e">
        <f aca="false">-EURO($C$8,D105,$C$9,$C$12,$C$11,$C$10,G105,0)</f>
        <v>#NAME?</v>
      </c>
      <c r="I105" s="109" t="e">
        <f aca="false">H105*F105</f>
        <v>#NAME?</v>
      </c>
    </row>
    <row r="106" customFormat="false" ht="12" hidden="false" customHeight="false" outlineLevel="0" collapsed="false">
      <c r="J106" s="25" t="e">
        <f aca="false">SUM(I102:I105)</f>
        <v>#NAME?</v>
      </c>
    </row>
    <row r="107" customFormat="false" ht="11.25" hidden="false" customHeight="false" outlineLevel="0" collapsed="false">
      <c r="A107" s="2" t="s">
        <v>335</v>
      </c>
      <c r="J107" s="25"/>
    </row>
    <row r="108" customFormat="false" ht="11.25" hidden="false" customHeight="false" outlineLevel="0" collapsed="false">
      <c r="B108" s="0" t="s">
        <v>321</v>
      </c>
      <c r="D108" s="106" t="n">
        <v>63.36</v>
      </c>
      <c r="E108" s="0" t="s">
        <v>49</v>
      </c>
      <c r="F108" s="27" t="n">
        <f aca="false">'Input and Calc'!N4-SUM('Input and Calc'!N11:N12)</f>
        <v>38313455</v>
      </c>
      <c r="G108" s="0" t="n">
        <v>0</v>
      </c>
      <c r="H108" s="107" t="e">
        <f aca="false">EURO($C$8,D108,$C$9,$C$12,$C$11,$C$10,G108,0)</f>
        <v>#NAME?</v>
      </c>
      <c r="I108" s="25" t="e">
        <f aca="false">H108*F108</f>
        <v>#NAME?</v>
      </c>
      <c r="J108" s="25"/>
    </row>
    <row r="109" customFormat="false" ht="11.25" hidden="false" customHeight="false" outlineLevel="0" collapsed="false">
      <c r="B109" s="0" t="s">
        <v>332</v>
      </c>
      <c r="D109" s="106" t="n">
        <v>52.63</v>
      </c>
      <c r="E109" s="0" t="s">
        <v>49</v>
      </c>
      <c r="F109" s="27" t="n">
        <f aca="false">F108</f>
        <v>38313455</v>
      </c>
      <c r="G109" s="0" t="n">
        <v>0</v>
      </c>
      <c r="H109" s="107" t="e">
        <f aca="false">-EURO($C$8,D109,$C$9,$C$12,$C$11,$C$10,G109,0)</f>
        <v>#NAME?</v>
      </c>
      <c r="I109" s="25" t="e">
        <f aca="false">H109*F109</f>
        <v>#NAME?</v>
      </c>
      <c r="J109" s="25"/>
    </row>
    <row r="110" customFormat="false" ht="12" hidden="false" customHeight="false" outlineLevel="0" collapsed="false">
      <c r="B110" s="0" t="s">
        <v>332</v>
      </c>
      <c r="D110" s="106" t="n">
        <v>52.63</v>
      </c>
      <c r="E110" s="0" t="s">
        <v>49</v>
      </c>
      <c r="F110" s="27" t="n">
        <f aca="false">'Input and Calc'!N12</f>
        <v>7809790</v>
      </c>
      <c r="G110" s="0" t="n">
        <v>0</v>
      </c>
      <c r="H110" s="107" t="e">
        <f aca="false">-EURO($C$8,D110,$C$9,$C$12,$C$11,$C$10,G110,0)</f>
        <v>#NAME?</v>
      </c>
      <c r="I110" s="109" t="e">
        <f aca="false">H110*F110</f>
        <v>#NAME?</v>
      </c>
      <c r="J110" s="25"/>
    </row>
    <row r="111" customFormat="false" ht="12" hidden="false" customHeight="false" outlineLevel="0" collapsed="false">
      <c r="J111" s="25" t="e">
        <f aca="false">SUM(I108:I110)</f>
        <v>#NAME?</v>
      </c>
    </row>
    <row r="112" customFormat="false" ht="11.25" hidden="false" customHeight="false" outlineLevel="0" collapsed="false">
      <c r="J112" s="25"/>
    </row>
    <row r="113" customFormat="false" ht="11.25" hidden="false" customHeight="false" outlineLevel="0" collapsed="false">
      <c r="A113" s="2"/>
      <c r="J113" s="25"/>
    </row>
    <row r="114" customFormat="false" ht="11.25" hidden="false" customHeight="false" outlineLevel="0" collapsed="false">
      <c r="A114" s="2" t="s">
        <v>52</v>
      </c>
      <c r="I114" s="40"/>
      <c r="J114" s="40" t="n">
        <f aca="false">'Input and Calc'!B88</f>
        <v>-795054101.54996</v>
      </c>
    </row>
    <row r="116" customFormat="false" ht="11.25" hidden="false" customHeight="false" outlineLevel="0" collapsed="false">
      <c r="A116" s="2" t="s">
        <v>177</v>
      </c>
      <c r="I116" s="27"/>
      <c r="J116" s="112" t="e">
        <f aca="false">SUM(J88:J114)</f>
        <v>#NAME?</v>
      </c>
    </row>
    <row r="119" customFormat="false" ht="20.25" hidden="false" customHeight="false" outlineLevel="0" collapsed="false">
      <c r="F119" s="1" t="s">
        <v>83</v>
      </c>
    </row>
    <row r="121" customFormat="false" ht="11.25" hidden="false" customHeight="false" outlineLevel="0" collapsed="false">
      <c r="A121" s="2" t="s">
        <v>336</v>
      </c>
      <c r="F121" s="25" t="n">
        <f aca="false">'Raptor 3'!C3</f>
        <v>24117800</v>
      </c>
      <c r="J121" s="40" t="n">
        <f aca="false">F121*'Input and Calc'!G5</f>
        <v>82000520</v>
      </c>
    </row>
    <row r="123" customFormat="false" ht="11.25" hidden="false" customHeight="false" outlineLevel="0" collapsed="false">
      <c r="A123" s="2" t="s">
        <v>337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1086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C5" activeCellId="0" sqref="C5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12.82"/>
    <col collapsed="false" customWidth="true" hidden="false" outlineLevel="0" max="20" min="20" style="0" width="14.33"/>
    <col collapsed="false" customWidth="true" hidden="false" outlineLevel="0" max="28" min="28" style="0" width="13.49"/>
  </cols>
  <sheetData>
    <row r="1" customFormat="false" ht="11.25" hidden="false" customHeight="false" outlineLevel="0" collapsed="false">
      <c r="A1" s="0" t="s">
        <v>338</v>
      </c>
      <c r="B1" s="43" t="n">
        <v>0.14</v>
      </c>
      <c r="D1" s="0" t="s">
        <v>183</v>
      </c>
      <c r="E1" s="0" t="s">
        <v>28</v>
      </c>
      <c r="F1" s="0" t="s">
        <v>192</v>
      </c>
      <c r="G1" s="0" t="s">
        <v>206</v>
      </c>
      <c r="H1" s="0" t="s">
        <v>31</v>
      </c>
      <c r="I1" s="0" t="s">
        <v>339</v>
      </c>
      <c r="J1" s="0" t="s">
        <v>33</v>
      </c>
    </row>
    <row r="2" customFormat="false" ht="11.25" hidden="false" customHeight="false" outlineLevel="0" collapsed="false">
      <c r="A2" s="0" t="s">
        <v>340</v>
      </c>
      <c r="B2" s="43" t="n">
        <v>0.04</v>
      </c>
      <c r="D2" s="0" t="s">
        <v>341</v>
      </c>
      <c r="E2" s="0" t="n">
        <f aca="false">AV30</f>
        <v>0.573416374381443</v>
      </c>
      <c r="F2" s="13" t="n">
        <f aca="false">X74</f>
        <v>2.22201025119752</v>
      </c>
      <c r="H2" s="0" t="n">
        <f aca="false">AI30</f>
        <v>0.47653392482643</v>
      </c>
      <c r="J2" s="0" t="n">
        <f aca="false">S99</f>
        <v>1.4954805334452</v>
      </c>
    </row>
    <row r="3" customFormat="false" ht="11.25" hidden="false" customHeight="false" outlineLevel="0" collapsed="false">
      <c r="D3" s="0" t="s">
        <v>342</v>
      </c>
      <c r="E3" s="21" t="n">
        <f aca="false">$B$2+($B$1-$B$2)*E2</f>
        <v>0.0973416374381443</v>
      </c>
      <c r="F3" s="21" t="n">
        <f aca="false">$B$2+($B$1-$B$2)*F2</f>
        <v>0.262201025119752</v>
      </c>
      <c r="G3" s="21"/>
      <c r="H3" s="21" t="n">
        <f aca="false">$B$2+($B$1-$B$2)*H2</f>
        <v>0.087653392482643</v>
      </c>
      <c r="I3" s="21"/>
      <c r="J3" s="21" t="n">
        <f aca="false">$B$2+($B$1-$B$2)*J2</f>
        <v>0.18954805334452</v>
      </c>
    </row>
    <row r="4" customFormat="false" ht="11.25" hidden="false" customHeight="false" outlineLevel="0" collapsed="false">
      <c r="A4" s="0" t="s">
        <v>343</v>
      </c>
      <c r="B4" s="0" t="s">
        <v>28</v>
      </c>
      <c r="C4" s="0" t="s">
        <v>29</v>
      </c>
      <c r="D4" s="0" t="s">
        <v>30</v>
      </c>
      <c r="E4" s="0" t="s">
        <v>344</v>
      </c>
      <c r="F4" s="0" t="s">
        <v>32</v>
      </c>
      <c r="G4" s="0" t="s">
        <v>33</v>
      </c>
      <c r="H4" s="21"/>
      <c r="I4" s="21"/>
      <c r="J4" s="21"/>
    </row>
    <row r="5" customFormat="false" ht="11.25" hidden="false" customHeight="false" outlineLevel="0" collapsed="false">
      <c r="A5" s="0" t="s">
        <v>28</v>
      </c>
      <c r="B5" s="13" t="n">
        <f aca="false">CORREL($AS$16:$AS$771,AS16:AS771)</f>
        <v>1</v>
      </c>
      <c r="C5" s="13" t="n">
        <f aca="false">CORREL($AS$16:$AS$282,O16:O282)</f>
        <v>0.159978104128396</v>
      </c>
      <c r="D5" s="13"/>
      <c r="E5" s="13" t="n">
        <f aca="false">CORREL($AS$16:$AS$771,AE16:AE771)</f>
        <v>0.209362853964724</v>
      </c>
      <c r="F5" s="13"/>
      <c r="G5" s="13" t="n">
        <f aca="false">CORREL($AS$16:$AS$241,K16:K241)</f>
        <v>0.230671131162113</v>
      </c>
      <c r="H5" s="21"/>
      <c r="I5" s="21"/>
      <c r="J5" s="21"/>
    </row>
    <row r="6" customFormat="false" ht="11.25" hidden="false" customHeight="false" outlineLevel="0" collapsed="false">
      <c r="A6" s="0" t="s">
        <v>29</v>
      </c>
      <c r="B6" s="13"/>
      <c r="C6" s="13"/>
      <c r="D6" s="13"/>
      <c r="E6" s="13" t="n">
        <f aca="false">CORREL($O$16:$O$282,AE16:AE282)</f>
        <v>0.194081854897366</v>
      </c>
      <c r="F6" s="13"/>
      <c r="G6" s="13" t="n">
        <f aca="false">CORREL($O$16:$O$241,K16:K241)</f>
        <v>0.349694375062319</v>
      </c>
      <c r="H6" s="21"/>
      <c r="I6" s="21"/>
      <c r="J6" s="21"/>
    </row>
    <row r="7" customFormat="false" ht="11.25" hidden="false" customHeight="false" outlineLevel="0" collapsed="false">
      <c r="A7" s="0" t="s">
        <v>30</v>
      </c>
      <c r="B7" s="13"/>
      <c r="C7" s="13"/>
      <c r="D7" s="13"/>
      <c r="E7" s="13"/>
      <c r="F7" s="13"/>
      <c r="G7" s="13"/>
      <c r="H7" s="21"/>
      <c r="I7" s="21"/>
      <c r="J7" s="21"/>
    </row>
    <row r="8" customFormat="false" ht="11.25" hidden="false" customHeight="false" outlineLevel="0" collapsed="false">
      <c r="A8" s="0" t="s">
        <v>344</v>
      </c>
      <c r="B8" s="13"/>
      <c r="C8" s="13"/>
      <c r="D8" s="13"/>
      <c r="E8" s="13"/>
      <c r="F8" s="13"/>
      <c r="G8" s="13" t="n">
        <f aca="false">CORREL(K16:K241,AE16:AE241)</f>
        <v>0.174289571033614</v>
      </c>
      <c r="H8" s="21"/>
      <c r="I8" s="21"/>
      <c r="J8" s="21"/>
    </row>
    <row r="9" customFormat="false" ht="11.25" hidden="false" customHeight="false" outlineLevel="0" collapsed="false">
      <c r="A9" s="0" t="s">
        <v>32</v>
      </c>
      <c r="B9" s="13"/>
      <c r="C9" s="13"/>
      <c r="D9" s="13"/>
      <c r="E9" s="13"/>
      <c r="F9" s="13"/>
      <c r="G9" s="13"/>
      <c r="H9" s="21"/>
      <c r="I9" s="21"/>
      <c r="J9" s="21"/>
    </row>
    <row r="10" customFormat="false" ht="11.25" hidden="false" customHeight="false" outlineLevel="0" collapsed="false">
      <c r="A10" s="0" t="s">
        <v>33</v>
      </c>
      <c r="B10" s="13"/>
      <c r="C10" s="13"/>
      <c r="D10" s="13"/>
      <c r="E10" s="13"/>
      <c r="F10" s="13"/>
      <c r="G10" s="13"/>
      <c r="H10" s="21"/>
      <c r="I10" s="21"/>
      <c r="J10" s="21"/>
    </row>
    <row r="11" customFormat="false" ht="11.25" hidden="false" customHeight="false" outlineLevel="0" collapsed="false">
      <c r="E11" s="21"/>
      <c r="F11" s="21"/>
      <c r="G11" s="21"/>
      <c r="H11" s="21"/>
      <c r="I11" s="21"/>
      <c r="J11" s="21"/>
    </row>
    <row r="12" customFormat="false" ht="11.25" hidden="false" customHeight="false" outlineLevel="0" collapsed="false">
      <c r="E12" s="21"/>
      <c r="F12" s="21"/>
      <c r="G12" s="21"/>
      <c r="H12" s="21"/>
      <c r="I12" s="21"/>
      <c r="J12" s="21"/>
    </row>
    <row r="13" customFormat="false" ht="12.75" hidden="false" customHeight="false" outlineLevel="0" collapsed="false">
      <c r="B13" s="72" t="s">
        <v>345</v>
      </c>
      <c r="C13" s="72"/>
      <c r="D13" s="72"/>
      <c r="E13" s="72"/>
      <c r="F13" s="72"/>
      <c r="G13" s="72"/>
      <c r="H13" s="113" t="s">
        <v>346</v>
      </c>
      <c r="I13" s="113"/>
      <c r="J13" s="113"/>
      <c r="K13" s="113"/>
      <c r="L13" s="113"/>
      <c r="M13" s="113"/>
      <c r="N13" s="114"/>
      <c r="O13" s="0" t="s">
        <v>347</v>
      </c>
      <c r="P13" s="114"/>
      <c r="AB13" s="0" t="s">
        <v>348</v>
      </c>
      <c r="AH13" s="0" t="s">
        <v>349</v>
      </c>
      <c r="AJ13" s="0" t="s">
        <v>344</v>
      </c>
      <c r="AU13" s="0" t="s">
        <v>349</v>
      </c>
      <c r="AW13" s="0" t="s">
        <v>28</v>
      </c>
    </row>
    <row r="14" customFormat="false" ht="12" hidden="false" customHeight="false" outlineLevel="0" collapsed="false">
      <c r="A14" s="0" t="s">
        <v>350</v>
      </c>
      <c r="B14" s="0" t="s">
        <v>323</v>
      </c>
      <c r="C14" s="0" t="s">
        <v>325</v>
      </c>
      <c r="D14" s="0" t="s">
        <v>324</v>
      </c>
      <c r="E14" s="0" t="s">
        <v>33</v>
      </c>
      <c r="F14" s="0" t="s">
        <v>344</v>
      </c>
      <c r="G14" s="0" t="s">
        <v>351</v>
      </c>
      <c r="H14" s="0" t="s">
        <v>323</v>
      </c>
      <c r="I14" s="0" t="s">
        <v>325</v>
      </c>
      <c r="J14" s="0" t="s">
        <v>324</v>
      </c>
      <c r="K14" s="0" t="s">
        <v>33</v>
      </c>
      <c r="M14" s="0" t="s">
        <v>351</v>
      </c>
      <c r="O14" s="0" t="s">
        <v>352</v>
      </c>
      <c r="R14" s="0" t="s">
        <v>349</v>
      </c>
      <c r="T14" s="0" t="s">
        <v>323</v>
      </c>
      <c r="AB14" s="0" t="s">
        <v>350</v>
      </c>
      <c r="AC14" s="0" t="s">
        <v>344</v>
      </c>
      <c r="AD14" s="0" t="s">
        <v>351</v>
      </c>
      <c r="AR14" s="0" t="s">
        <v>28</v>
      </c>
    </row>
    <row r="15" customFormat="false" ht="13.5" hidden="false" customHeight="false" outlineLevel="0" collapsed="false">
      <c r="A15" s="29" t="n">
        <v>37132</v>
      </c>
      <c r="B15" s="0" t="n">
        <v>6.04</v>
      </c>
      <c r="C15" s="0" t="n">
        <v>7.9</v>
      </c>
      <c r="D15" s="0" t="n">
        <v>3.5</v>
      </c>
      <c r="E15" s="0" t="n">
        <v>3.75</v>
      </c>
      <c r="F15" s="0" t="n">
        <v>26.1</v>
      </c>
      <c r="G15" s="0" t="n">
        <v>1148.56</v>
      </c>
      <c r="N15" s="0" t="n">
        <v>0.437364228819696</v>
      </c>
      <c r="O15" s="0" t="n">
        <v>0.249275887038378</v>
      </c>
      <c r="P15" s="0" t="n">
        <v>0.313359884141926</v>
      </c>
      <c r="AB15" s="29" t="n">
        <v>37132</v>
      </c>
      <c r="AC15" s="0" t="n">
        <v>26.1</v>
      </c>
      <c r="AD15" s="0" t="n">
        <v>1148.56</v>
      </c>
      <c r="AH15" s="115" t="s">
        <v>353</v>
      </c>
      <c r="AI15" s="115"/>
      <c r="AR15" s="0" t="n">
        <v>37.3</v>
      </c>
      <c r="AU15" s="115" t="s">
        <v>353</v>
      </c>
      <c r="AV15" s="115"/>
    </row>
    <row r="16" customFormat="false" ht="12.75" hidden="false" customHeight="false" outlineLevel="0" collapsed="false">
      <c r="A16" s="29" t="n">
        <v>37131</v>
      </c>
      <c r="B16" s="0" t="n">
        <v>6.34</v>
      </c>
      <c r="C16" s="0" t="n">
        <v>8.35</v>
      </c>
      <c r="D16" s="0" t="n">
        <v>3.69</v>
      </c>
      <c r="E16" s="0" t="n">
        <v>3.95</v>
      </c>
      <c r="F16" s="0" t="n">
        <v>26.5</v>
      </c>
      <c r="G16" s="0" t="n">
        <v>1161.51</v>
      </c>
      <c r="H16" s="0" t="n">
        <f aca="false">LN(B15/B16)</f>
        <v>-0.0484747565024109</v>
      </c>
      <c r="I16" s="0" t="n">
        <f aca="false">LN(C15/C16)</f>
        <v>-0.0553987793897882</v>
      </c>
      <c r="J16" s="0" t="n">
        <f aca="false">LN(D15/D16)</f>
        <v>-0.0528634895570678</v>
      </c>
      <c r="K16" s="0" t="n">
        <f aca="false">LN(E15/E16)</f>
        <v>-0.0519597389307111</v>
      </c>
      <c r="M16" s="0" t="n">
        <f aca="false">LN(G15/G16)</f>
        <v>-0.0112118989105712</v>
      </c>
      <c r="O16" s="0" t="n">
        <f aca="false">$N$15*H16+$O$15*I16+$P$15*J16</f>
        <v>-0.051576001331073</v>
      </c>
      <c r="R16" s="115" t="s">
        <v>353</v>
      </c>
      <c r="S16" s="115"/>
      <c r="AB16" s="29" t="n">
        <v>37131</v>
      </c>
      <c r="AC16" s="0" t="n">
        <v>26.5</v>
      </c>
      <c r="AD16" s="0" t="n">
        <v>1161.51</v>
      </c>
      <c r="AE16" s="0" t="n">
        <f aca="false">LN(AC15/AC16)</f>
        <v>-0.0152094186635288</v>
      </c>
      <c r="AF16" s="0" t="n">
        <f aca="false">LN(AD15/AD16)</f>
        <v>-0.0112118989105712</v>
      </c>
      <c r="AH16" s="116" t="s">
        <v>354</v>
      </c>
      <c r="AI16" s="116" t="n">
        <v>0.215889491327043</v>
      </c>
      <c r="AR16" s="0" t="n">
        <v>38.16</v>
      </c>
      <c r="AS16" s="0" t="n">
        <f aca="false">LN(AR15/AR16)</f>
        <v>-0.0227945199303159</v>
      </c>
      <c r="AU16" s="116" t="s">
        <v>354</v>
      </c>
      <c r="AV16" s="116" t="n">
        <v>0.265000075616158</v>
      </c>
    </row>
    <row r="17" customFormat="false" ht="11.25" hidden="false" customHeight="false" outlineLevel="0" collapsed="false">
      <c r="A17" s="29" t="n">
        <v>37130</v>
      </c>
      <c r="B17" s="0" t="n">
        <v>6.75</v>
      </c>
      <c r="C17" s="0" t="n">
        <v>8.75</v>
      </c>
      <c r="D17" s="0" t="n">
        <v>3.8</v>
      </c>
      <c r="E17" s="0" t="n">
        <v>4.12</v>
      </c>
      <c r="F17" s="0" t="n">
        <v>27.14</v>
      </c>
      <c r="G17" s="0" t="n">
        <v>1179.21</v>
      </c>
      <c r="H17" s="0" t="n">
        <f aca="false">LN(B16/B17)</f>
        <v>-0.0626637364353039</v>
      </c>
      <c r="I17" s="0" t="n">
        <f aca="false">LN(C16/C17)</f>
        <v>-0.0467921615067589</v>
      </c>
      <c r="J17" s="0" t="n">
        <f aca="false">LN(D16/D17)</f>
        <v>-0.0293746086799042</v>
      </c>
      <c r="K17" s="0" t="n">
        <f aca="false">LN(E16/E17)</f>
        <v>-0.0421375844484045</v>
      </c>
      <c r="M17" s="0" t="n">
        <f aca="false">LN(G16/G17)</f>
        <v>-0.0151238399947493</v>
      </c>
      <c r="O17" s="0" t="n">
        <f aca="false">$N$15*H17+$O$15*I17+$P$15*J17</f>
        <v>-0.048275858299677</v>
      </c>
      <c r="R17" s="116" t="s">
        <v>354</v>
      </c>
      <c r="S17" s="116" t="n">
        <v>0.339358886609343</v>
      </c>
      <c r="AB17" s="29" t="n">
        <v>37130</v>
      </c>
      <c r="AC17" s="0" t="n">
        <v>27.14</v>
      </c>
      <c r="AD17" s="0" t="n">
        <v>1179.21</v>
      </c>
      <c r="AE17" s="0" t="n">
        <f aca="false">LN(AC16/AC17)</f>
        <v>-0.0238639214145466</v>
      </c>
      <c r="AF17" s="0" t="n">
        <f aca="false">LN(AD16/AD17)</f>
        <v>-0.0151238399947493</v>
      </c>
      <c r="AH17" s="116" t="s">
        <v>355</v>
      </c>
      <c r="AI17" s="116" t="n">
        <v>0.0466082724654494</v>
      </c>
      <c r="AR17" s="0" t="n">
        <v>37.76</v>
      </c>
      <c r="AS17" s="0" t="n">
        <f aca="false">LN(AR16/AR17)</f>
        <v>0.0105375053027857</v>
      </c>
      <c r="AU17" s="116" t="s">
        <v>355</v>
      </c>
      <c r="AV17" s="116" t="n">
        <v>0.0702250400765694</v>
      </c>
    </row>
    <row r="18" customFormat="false" ht="11.25" hidden="false" customHeight="false" outlineLevel="0" collapsed="false">
      <c r="A18" s="29" t="n">
        <v>37127</v>
      </c>
      <c r="B18" s="0" t="n">
        <v>6.9</v>
      </c>
      <c r="C18" s="0" t="n">
        <v>9</v>
      </c>
      <c r="D18" s="0" t="n">
        <v>4.21</v>
      </c>
      <c r="E18" s="0" t="n">
        <v>4.6</v>
      </c>
      <c r="F18" s="0" t="n">
        <v>28.33</v>
      </c>
      <c r="G18" s="0" t="n">
        <v>1184.93</v>
      </c>
      <c r="H18" s="0" t="n">
        <f aca="false">LN(B17/B18)</f>
        <v>-0.0219789067187753</v>
      </c>
      <c r="I18" s="0" t="n">
        <f aca="false">LN(C17/C18)</f>
        <v>-0.0281708769666963</v>
      </c>
      <c r="J18" s="0" t="n">
        <f aca="false">LN(D17/D18)</f>
        <v>-0.10246158096195</v>
      </c>
      <c r="K18" s="0" t="n">
        <f aca="false">LN(E17/E18)</f>
        <v>-0.110203140133614</v>
      </c>
      <c r="M18" s="0" t="n">
        <f aca="false">LN(G17/G18)</f>
        <v>-0.00483897836971151</v>
      </c>
      <c r="O18" s="0" t="n">
        <f aca="false">$N$15*H18+$O$15*I18+$P$15*J18</f>
        <v>-0.0487424570711147</v>
      </c>
      <c r="R18" s="116" t="s">
        <v>355</v>
      </c>
      <c r="S18" s="116" t="n">
        <v>0.115164453920733</v>
      </c>
      <c r="AB18" s="29" t="n">
        <v>37127</v>
      </c>
      <c r="AC18" s="0" t="n">
        <v>28.33</v>
      </c>
      <c r="AD18" s="0" t="n">
        <v>1184.93</v>
      </c>
      <c r="AE18" s="0" t="n">
        <f aca="false">LN(AC17/AC18)</f>
        <v>-0.042912659435702</v>
      </c>
      <c r="AF18" s="0" t="n">
        <f aca="false">LN(AD17/AD18)</f>
        <v>-0.00483897836971151</v>
      </c>
      <c r="AH18" s="116" t="s">
        <v>356</v>
      </c>
      <c r="AI18" s="116" t="n">
        <v>0.0456976786473648</v>
      </c>
      <c r="AR18" s="0" t="n">
        <v>36.35</v>
      </c>
      <c r="AS18" s="0" t="n">
        <f aca="false">LN(AR17/AR18)</f>
        <v>0.0380561372977715</v>
      </c>
      <c r="AU18" s="116" t="s">
        <v>356</v>
      </c>
      <c r="AV18" s="116" t="n">
        <v>0.0689919167875462</v>
      </c>
    </row>
    <row r="19" customFormat="false" ht="11.25" hidden="false" customHeight="false" outlineLevel="0" collapsed="false">
      <c r="A19" s="29" t="n">
        <v>37126</v>
      </c>
      <c r="B19" s="0" t="n">
        <v>6.9</v>
      </c>
      <c r="C19" s="0" t="n">
        <v>8.73</v>
      </c>
      <c r="D19" s="0" t="n">
        <v>4.04</v>
      </c>
      <c r="E19" s="0" t="n">
        <v>4.94</v>
      </c>
      <c r="F19" s="0" t="n">
        <v>29.24</v>
      </c>
      <c r="G19" s="0" t="n">
        <v>1162.09</v>
      </c>
      <c r="H19" s="0" t="n">
        <f aca="false">LN(B18/B19)</f>
        <v>0</v>
      </c>
      <c r="I19" s="0" t="n">
        <f aca="false">LN(C18/C19)</f>
        <v>0.0304592074847084</v>
      </c>
      <c r="J19" s="0" t="n">
        <f aca="false">LN(D18/D19)</f>
        <v>0.0412179557212314</v>
      </c>
      <c r="K19" s="0" t="n">
        <f aca="false">LN(E18/E19)</f>
        <v>-0.0713090277047819</v>
      </c>
      <c r="M19" s="0" t="n">
        <f aca="false">LN(G18/G19)</f>
        <v>0.019463593014103</v>
      </c>
      <c r="O19" s="0" t="n">
        <f aca="false">$N$15*H19+$O$15*I19+$P$15*J19</f>
        <v>0.0205087997936088</v>
      </c>
      <c r="R19" s="116" t="s">
        <v>356</v>
      </c>
      <c r="S19" s="116" t="n">
        <v>0.111825451860056</v>
      </c>
      <c r="AB19" s="29" t="n">
        <v>37126</v>
      </c>
      <c r="AC19" s="0" t="n">
        <v>29.24</v>
      </c>
      <c r="AD19" s="0" t="n">
        <v>1162.09</v>
      </c>
      <c r="AE19" s="0" t="n">
        <f aca="false">LN(AC18/AC19)</f>
        <v>-0.0316163210391526</v>
      </c>
      <c r="AF19" s="0" t="n">
        <f aca="false">LN(AD18/AD19)</f>
        <v>0.019463593014103</v>
      </c>
      <c r="AH19" s="116" t="s">
        <v>357</v>
      </c>
      <c r="AI19" s="116" t="n">
        <v>0.027890524835188</v>
      </c>
      <c r="AR19" s="0" t="n">
        <v>36.96</v>
      </c>
      <c r="AS19" s="0" t="n">
        <f aca="false">LN(AR18/AR19)</f>
        <v>-0.016642042793955</v>
      </c>
      <c r="AU19" s="116" t="s">
        <v>357</v>
      </c>
      <c r="AV19" s="116" t="n">
        <v>0.0276838234807358</v>
      </c>
    </row>
    <row r="20" customFormat="false" ht="12" hidden="false" customHeight="false" outlineLevel="0" collapsed="false">
      <c r="A20" s="29" t="n">
        <v>37125</v>
      </c>
      <c r="B20" s="0" t="n">
        <v>6.93</v>
      </c>
      <c r="C20" s="0" t="n">
        <v>8.4</v>
      </c>
      <c r="D20" s="0" t="n">
        <v>3.78</v>
      </c>
      <c r="E20" s="0" t="n">
        <v>5</v>
      </c>
      <c r="F20" s="0" t="n">
        <v>29.4</v>
      </c>
      <c r="G20" s="0" t="n">
        <v>1165.31</v>
      </c>
      <c r="H20" s="0" t="n">
        <f aca="false">LN(B19/B20)</f>
        <v>-0.00433840159859802</v>
      </c>
      <c r="I20" s="0" t="n">
        <f aca="false">LN(C19/C20)</f>
        <v>0.038533664002243</v>
      </c>
      <c r="J20" s="0" t="n">
        <f aca="false">LN(D19/D20)</f>
        <v>0.0665206823415624</v>
      </c>
      <c r="K20" s="0" t="n">
        <f aca="false">LN(E19/E20)</f>
        <v>-0.0120725812342691</v>
      </c>
      <c r="M20" s="0" t="n">
        <f aca="false">LN(G19/G20)</f>
        <v>-0.00276703794319295</v>
      </c>
      <c r="O20" s="0" t="n">
        <f aca="false">$N$15*H20+$O$15*I20+$P$15*J20</f>
        <v>0.0285529649171109</v>
      </c>
      <c r="R20" s="116" t="s">
        <v>357</v>
      </c>
      <c r="S20" s="116" t="n">
        <v>0.0744998502156189</v>
      </c>
      <c r="AB20" s="29" t="n">
        <v>37125</v>
      </c>
      <c r="AC20" s="0" t="n">
        <v>29.4</v>
      </c>
      <c r="AD20" s="0" t="n">
        <v>1165.31</v>
      </c>
      <c r="AE20" s="0" t="n">
        <f aca="false">LN(AC19/AC20)</f>
        <v>-0.0054570394630582</v>
      </c>
      <c r="AF20" s="0" t="n">
        <f aca="false">LN(AD19/AD20)</f>
        <v>-0.00276703794319295</v>
      </c>
      <c r="AH20" s="117" t="s">
        <v>358</v>
      </c>
      <c r="AI20" s="117" t="n">
        <v>1049</v>
      </c>
      <c r="AR20" s="0" t="n">
        <v>37.26</v>
      </c>
      <c r="AS20" s="0" t="n">
        <f aca="false">LN(AR19/AR20)</f>
        <v>-0.00808411839995891</v>
      </c>
      <c r="AU20" s="117" t="s">
        <v>358</v>
      </c>
      <c r="AV20" s="117" t="n">
        <v>756</v>
      </c>
    </row>
    <row r="21" customFormat="false" ht="12" hidden="false" customHeight="false" outlineLevel="0" collapsed="false">
      <c r="A21" s="29" t="n">
        <v>37124</v>
      </c>
      <c r="B21" s="0" t="n">
        <v>6.89</v>
      </c>
      <c r="C21" s="0" t="n">
        <v>9.02</v>
      </c>
      <c r="D21" s="0" t="n">
        <v>3.65</v>
      </c>
      <c r="E21" s="0" t="n">
        <v>5</v>
      </c>
      <c r="F21" s="0" t="n">
        <v>29.99</v>
      </c>
      <c r="G21" s="0" t="n">
        <v>1157.26</v>
      </c>
      <c r="H21" s="0" t="n">
        <f aca="false">LN(B20/B21)</f>
        <v>0.00578872817624475</v>
      </c>
      <c r="I21" s="0" t="n">
        <f aca="false">LN(C20/C21)</f>
        <v>-0.0712126282252642</v>
      </c>
      <c r="J21" s="0" t="n">
        <f aca="false">LN(D20/D21)</f>
        <v>0.0349968420370962</v>
      </c>
      <c r="K21" s="0" t="n">
        <f aca="false">LN(E20/E21)</f>
        <v>0</v>
      </c>
      <c r="M21" s="0" t="n">
        <f aca="false">LN(G20/G21)</f>
        <v>0.00693200397431553</v>
      </c>
      <c r="O21" s="0" t="n">
        <f aca="false">$N$15*H21+$O$15*I21+$P$15*J21</f>
        <v>-0.0042532020684591</v>
      </c>
      <c r="R21" s="117" t="s">
        <v>358</v>
      </c>
      <c r="S21" s="117" t="n">
        <v>267</v>
      </c>
      <c r="AB21" s="29" t="n">
        <v>37124</v>
      </c>
      <c r="AC21" s="0" t="n">
        <v>29.99</v>
      </c>
      <c r="AD21" s="0" t="n">
        <v>1157.26</v>
      </c>
      <c r="AE21" s="0" t="n">
        <f aca="false">LN(AC20/AC21)</f>
        <v>-0.0198693184162818</v>
      </c>
      <c r="AF21" s="0" t="n">
        <f aca="false">LN(AD20/AD21)</f>
        <v>0.00693200397431553</v>
      </c>
      <c r="AR21" s="0" t="n">
        <v>36.88</v>
      </c>
      <c r="AS21" s="0" t="n">
        <f aca="false">LN(AR20/AR21)</f>
        <v>0.0102509664850491</v>
      </c>
    </row>
    <row r="22" customFormat="false" ht="12" hidden="false" customHeight="false" outlineLevel="0" collapsed="false">
      <c r="A22" s="29" t="n">
        <v>37123</v>
      </c>
      <c r="B22" s="0" t="n">
        <v>6.36</v>
      </c>
      <c r="C22" s="0" t="n">
        <v>9.06</v>
      </c>
      <c r="D22" s="0" t="n">
        <v>3.65</v>
      </c>
      <c r="E22" s="0" t="n">
        <v>5</v>
      </c>
      <c r="F22" s="0" t="n">
        <v>30.07</v>
      </c>
      <c r="G22" s="0" t="n">
        <v>1171.41</v>
      </c>
      <c r="H22" s="0" t="n">
        <f aca="false">LN(B21/B22)</f>
        <v>0.0800427076735364</v>
      </c>
      <c r="I22" s="0" t="n">
        <f aca="false">LN(C21/C22)</f>
        <v>-0.00442478598035581</v>
      </c>
      <c r="J22" s="0" t="n">
        <f aca="false">LN(D21/D22)</f>
        <v>0</v>
      </c>
      <c r="K22" s="0" t="n">
        <f aca="false">LN(E21/E22)</f>
        <v>0</v>
      </c>
      <c r="M22" s="0" t="n">
        <f aca="false">LN(G21/G22)</f>
        <v>-0.0121530093635792</v>
      </c>
      <c r="O22" s="0" t="n">
        <f aca="false">$N$15*H22+$O$15*I22+$P$15*J22</f>
        <v>0.0339048246640684</v>
      </c>
      <c r="AB22" s="29" t="n">
        <v>37123</v>
      </c>
      <c r="AC22" s="0" t="n">
        <v>30.07</v>
      </c>
      <c r="AD22" s="0" t="n">
        <v>1171.41</v>
      </c>
      <c r="AE22" s="0" t="n">
        <f aca="false">LN(AC21/AC22)</f>
        <v>-0.00266400423952003</v>
      </c>
      <c r="AF22" s="0" t="n">
        <f aca="false">LN(AD21/AD22)</f>
        <v>-0.0121530093635792</v>
      </c>
      <c r="AH22" s="0" t="s">
        <v>359</v>
      </c>
      <c r="AR22" s="0" t="n">
        <v>36.25</v>
      </c>
      <c r="AS22" s="0" t="n">
        <f aca="false">LN(AR21/AR22)</f>
        <v>0.0172300173877094</v>
      </c>
      <c r="AU22" s="0" t="s">
        <v>359</v>
      </c>
    </row>
    <row r="23" customFormat="false" ht="13.5" hidden="false" customHeight="false" outlineLevel="0" collapsed="false">
      <c r="A23" s="29" t="n">
        <v>37120</v>
      </c>
      <c r="B23" s="0" t="n">
        <v>5.95</v>
      </c>
      <c r="C23" s="0" t="n">
        <v>9.05</v>
      </c>
      <c r="D23" s="0" t="n">
        <v>3.81</v>
      </c>
      <c r="E23" s="0" t="n">
        <v>5.2</v>
      </c>
      <c r="F23" s="0" t="n">
        <v>30.55</v>
      </c>
      <c r="G23" s="0" t="n">
        <v>1161.97</v>
      </c>
      <c r="H23" s="0" t="n">
        <f aca="false">LN(B22/B23)</f>
        <v>0.0666371577944924</v>
      </c>
      <c r="I23" s="0" t="n">
        <f aca="false">LN(C22/C23)</f>
        <v>0.00110436234305323</v>
      </c>
      <c r="J23" s="0" t="n">
        <f aca="false">LN(D22/D23)</f>
        <v>-0.0429020215442095</v>
      </c>
      <c r="K23" s="0" t="n">
        <f aca="false">LN(E22/E23)</f>
        <v>-0.0392207131532814</v>
      </c>
      <c r="M23" s="0" t="n">
        <f aca="false">LN(G22/G23)</f>
        <v>0.0080913108901844</v>
      </c>
      <c r="O23" s="0" t="n">
        <f aca="false">$N$15*H23+$O$15*I23+$P$15*J23</f>
        <v>0.015976227531653</v>
      </c>
      <c r="R23" s="0" t="s">
        <v>359</v>
      </c>
      <c r="AB23" s="29" t="n">
        <v>37120</v>
      </c>
      <c r="AC23" s="0" t="n">
        <v>30.55</v>
      </c>
      <c r="AD23" s="0" t="n">
        <v>1161.97</v>
      </c>
      <c r="AE23" s="0" t="n">
        <f aca="false">LN(AC22/AC23)</f>
        <v>-0.0158366886171666</v>
      </c>
      <c r="AF23" s="0" t="n">
        <f aca="false">LN(AD22/AD23)</f>
        <v>0.0080913108901844</v>
      </c>
      <c r="AH23" s="115"/>
      <c r="AI23" s="115" t="s">
        <v>360</v>
      </c>
      <c r="AJ23" s="115" t="s">
        <v>361</v>
      </c>
      <c r="AK23" s="115" t="s">
        <v>362</v>
      </c>
      <c r="AL23" s="115" t="s">
        <v>363</v>
      </c>
      <c r="AM23" s="115" t="s">
        <v>364</v>
      </c>
      <c r="AR23" s="0" t="n">
        <v>36.67</v>
      </c>
      <c r="AS23" s="0" t="n">
        <f aca="false">LN(AR22/AR23)</f>
        <v>-0.0115196007825509</v>
      </c>
      <c r="AU23" s="115"/>
      <c r="AV23" s="115" t="s">
        <v>360</v>
      </c>
      <c r="AW23" s="115" t="s">
        <v>361</v>
      </c>
      <c r="AX23" s="115" t="s">
        <v>362</v>
      </c>
      <c r="AY23" s="115" t="s">
        <v>363</v>
      </c>
      <c r="AZ23" s="115" t="s">
        <v>364</v>
      </c>
    </row>
    <row r="24" customFormat="false" ht="12.75" hidden="false" customHeight="false" outlineLevel="0" collapsed="false">
      <c r="A24" s="29" t="n">
        <v>37119</v>
      </c>
      <c r="B24" s="0" t="n">
        <v>6.06</v>
      </c>
      <c r="C24" s="0" t="n">
        <v>9.46</v>
      </c>
      <c r="D24" s="0" t="n">
        <v>3.91</v>
      </c>
      <c r="E24" s="0" t="n">
        <v>5.2</v>
      </c>
      <c r="F24" s="0" t="n">
        <v>31.01</v>
      </c>
      <c r="G24" s="0" t="n">
        <v>1181.66</v>
      </c>
      <c r="H24" s="0" t="n">
        <f aca="false">LN(B23/B24)</f>
        <v>-0.0183185805236846</v>
      </c>
      <c r="I24" s="0" t="n">
        <f aca="false">LN(C23/C24)</f>
        <v>-0.0443076253519522</v>
      </c>
      <c r="J24" s="0" t="n">
        <f aca="false">LN(D23/D24)</f>
        <v>-0.0259081848586648</v>
      </c>
      <c r="K24" s="0" t="n">
        <f aca="false">LN(E23/E24)</f>
        <v>0</v>
      </c>
      <c r="M24" s="0" t="n">
        <f aca="false">LN(G23/G24)</f>
        <v>-0.0168033890106217</v>
      </c>
      <c r="O24" s="0" t="n">
        <f aca="false">$N$15*H24+$O$15*I24+$P$15*J24</f>
        <v>-0.0271753002616236</v>
      </c>
      <c r="R24" s="115"/>
      <c r="S24" s="115" t="s">
        <v>360</v>
      </c>
      <c r="T24" s="115" t="s">
        <v>361</v>
      </c>
      <c r="U24" s="115" t="s">
        <v>362</v>
      </c>
      <c r="V24" s="115" t="s">
        <v>363</v>
      </c>
      <c r="W24" s="115" t="s">
        <v>364</v>
      </c>
      <c r="AB24" s="29" t="n">
        <v>37119</v>
      </c>
      <c r="AC24" s="0" t="n">
        <v>31.01</v>
      </c>
      <c r="AD24" s="0" t="n">
        <v>1181.66</v>
      </c>
      <c r="AE24" s="0" t="n">
        <f aca="false">LN(AC23/AC24)</f>
        <v>-0.0149450474947533</v>
      </c>
      <c r="AF24" s="0" t="n">
        <f aca="false">LN(AD23/AD24)</f>
        <v>-0.0168033890106217</v>
      </c>
      <c r="AH24" s="116" t="s">
        <v>365</v>
      </c>
      <c r="AI24" s="116" t="n">
        <v>1</v>
      </c>
      <c r="AJ24" s="116" t="n">
        <v>0.0398154549030423</v>
      </c>
      <c r="AK24" s="116" t="n">
        <v>0.0398154549030423</v>
      </c>
      <c r="AL24" s="116" t="n">
        <v>51.1844815325997</v>
      </c>
      <c r="AM24" s="116" t="n">
        <v>1.57799991565007E-012</v>
      </c>
      <c r="AR24" s="0" t="n">
        <v>36.85</v>
      </c>
      <c r="AS24" s="0" t="n">
        <f aca="false">LN(AR23/AR24)</f>
        <v>-0.00489663655211097</v>
      </c>
      <c r="AU24" s="116" t="s">
        <v>365</v>
      </c>
      <c r="AV24" s="116" t="n">
        <v>1</v>
      </c>
      <c r="AW24" s="116" t="n">
        <v>0.0436453156290032</v>
      </c>
      <c r="AX24" s="116" t="n">
        <v>0.0436453156290032</v>
      </c>
      <c r="AY24" s="116" t="n">
        <v>56.9489204377948</v>
      </c>
      <c r="AZ24" s="116" t="n">
        <v>1.29125772606816E-013</v>
      </c>
    </row>
    <row r="25" customFormat="false" ht="11.25" hidden="false" customHeight="false" outlineLevel="0" collapsed="false">
      <c r="A25" s="29" t="n">
        <v>37118</v>
      </c>
      <c r="B25" s="0" t="n">
        <v>6</v>
      </c>
      <c r="C25" s="0" t="n">
        <v>10</v>
      </c>
      <c r="D25" s="0" t="n">
        <v>4.1</v>
      </c>
      <c r="E25" s="0" t="n">
        <v>5.15</v>
      </c>
      <c r="F25" s="0" t="n">
        <v>31.46</v>
      </c>
      <c r="G25" s="0" t="n">
        <v>1178.02</v>
      </c>
      <c r="H25" s="0" t="n">
        <f aca="false">LN(B24/B25)</f>
        <v>0.00995033085316809</v>
      </c>
      <c r="I25" s="0" t="n">
        <f aca="false">LN(C24/C25)</f>
        <v>-0.0555127099302587</v>
      </c>
      <c r="J25" s="0" t="n">
        <f aca="false">LN(D24/D25)</f>
        <v>-0.0474495997129876</v>
      </c>
      <c r="K25" s="0" t="n">
        <f aca="false">LN(E24/E25)</f>
        <v>0.00966191091173689</v>
      </c>
      <c r="M25" s="0" t="n">
        <f aca="false">LN(G24/G25)</f>
        <v>0.00308516653716008</v>
      </c>
      <c r="O25" s="0" t="n">
        <f aca="false">$N$15*H25+$O$15*I25+$P$15*J25</f>
        <v>-0.0243548622983153</v>
      </c>
      <c r="R25" s="116" t="s">
        <v>365</v>
      </c>
      <c r="S25" s="116" t="n">
        <v>1</v>
      </c>
      <c r="T25" s="116" t="n">
        <v>0.191431130779536</v>
      </c>
      <c r="U25" s="116" t="n">
        <v>0.191431130779536</v>
      </c>
      <c r="V25" s="116" t="n">
        <v>34.4906806967949</v>
      </c>
      <c r="W25" s="116" t="n">
        <v>1.27887135470917E-008</v>
      </c>
      <c r="AB25" s="29" t="n">
        <v>37118</v>
      </c>
      <c r="AC25" s="0" t="n">
        <v>31.46</v>
      </c>
      <c r="AD25" s="0" t="n">
        <v>1178.02</v>
      </c>
      <c r="AE25" s="0" t="n">
        <f aca="false">LN(AC24/AC25)</f>
        <v>-0.0144071645177742</v>
      </c>
      <c r="AF25" s="0" t="n">
        <f aca="false">LN(AD24/AD25)</f>
        <v>0.00308516653716008</v>
      </c>
      <c r="AH25" s="116" t="s">
        <v>112</v>
      </c>
      <c r="AI25" s="116" t="n">
        <v>1047</v>
      </c>
      <c r="AJ25" s="116" t="n">
        <v>0.814441800234602</v>
      </c>
      <c r="AK25" s="116" t="n">
        <v>0.000777881375582237</v>
      </c>
      <c r="AL25" s="116"/>
      <c r="AM25" s="116"/>
      <c r="AR25" s="0" t="n">
        <v>40.25</v>
      </c>
      <c r="AS25" s="0" t="n">
        <f aca="false">LN(AR24/AR25)</f>
        <v>-0.0882543852292268</v>
      </c>
      <c r="AU25" s="116" t="s">
        <v>112</v>
      </c>
      <c r="AV25" s="116" t="n">
        <v>754</v>
      </c>
      <c r="AW25" s="116" t="n">
        <v>0.577861138214453</v>
      </c>
      <c r="AX25" s="116" t="n">
        <v>0.000766394082512537</v>
      </c>
      <c r="AY25" s="116"/>
      <c r="AZ25" s="116"/>
    </row>
    <row r="26" customFormat="false" ht="12" hidden="false" customHeight="false" outlineLevel="0" collapsed="false">
      <c r="A26" s="29" t="n">
        <v>37117</v>
      </c>
      <c r="B26" s="0" t="n">
        <v>5.63</v>
      </c>
      <c r="C26" s="0" t="n">
        <v>10.45</v>
      </c>
      <c r="D26" s="0" t="n">
        <v>4.2</v>
      </c>
      <c r="E26" s="0" t="n">
        <v>5.22</v>
      </c>
      <c r="F26" s="0" t="n">
        <v>31.1</v>
      </c>
      <c r="G26" s="0" t="n">
        <v>1186.73</v>
      </c>
      <c r="H26" s="0" t="n">
        <f aca="false">LN(B25/B26)</f>
        <v>0.063650027076456</v>
      </c>
      <c r="I26" s="0" t="n">
        <f aca="false">LN(C25/C26)</f>
        <v>-0.0440168854167742</v>
      </c>
      <c r="J26" s="0" t="n">
        <f aca="false">LN(D25/D26)</f>
        <v>-0.0240975515790606</v>
      </c>
      <c r="K26" s="0" t="n">
        <f aca="false">LN(E25/E26)</f>
        <v>-0.0135006872189025</v>
      </c>
      <c r="M26" s="0" t="n">
        <f aca="false">LN(G25/G26)</f>
        <v>-0.00736656254421231</v>
      </c>
      <c r="O26" s="0" t="n">
        <f aca="false">$N$15*H26+$O$15*I26+$P$15*J26</f>
        <v>0.00931469087879538</v>
      </c>
      <c r="R26" s="116" t="s">
        <v>112</v>
      </c>
      <c r="S26" s="116" t="n">
        <v>265</v>
      </c>
      <c r="T26" s="116" t="n">
        <v>1.47081033576966</v>
      </c>
      <c r="U26" s="116" t="n">
        <v>0.00555022768214965</v>
      </c>
      <c r="V26" s="116"/>
      <c r="W26" s="116"/>
      <c r="AB26" s="29" t="n">
        <v>37117</v>
      </c>
      <c r="AC26" s="0" t="n">
        <v>31.1</v>
      </c>
      <c r="AD26" s="0" t="n">
        <v>1186.73</v>
      </c>
      <c r="AE26" s="0" t="n">
        <f aca="false">LN(AC25/AC26)</f>
        <v>0.0115090784449433</v>
      </c>
      <c r="AF26" s="0" t="n">
        <f aca="false">LN(AD25/AD26)</f>
        <v>-0.00736656254421231</v>
      </c>
      <c r="AH26" s="117" t="s">
        <v>177</v>
      </c>
      <c r="AI26" s="117" t="n">
        <v>1048</v>
      </c>
      <c r="AJ26" s="117" t="n">
        <v>0.854257255137645</v>
      </c>
      <c r="AK26" s="117"/>
      <c r="AL26" s="117"/>
      <c r="AM26" s="117"/>
      <c r="AR26" s="0" t="n">
        <v>42.93</v>
      </c>
      <c r="AS26" s="0" t="n">
        <f aca="false">LN(AR25/AR26)</f>
        <v>-0.0644608783718969</v>
      </c>
      <c r="AU26" s="117" t="s">
        <v>177</v>
      </c>
      <c r="AV26" s="117" t="n">
        <v>755</v>
      </c>
      <c r="AW26" s="117" t="n">
        <v>0.621506453843456</v>
      </c>
      <c r="AX26" s="117"/>
      <c r="AY26" s="117"/>
      <c r="AZ26" s="117"/>
    </row>
    <row r="27" customFormat="false" ht="12" hidden="false" customHeight="false" outlineLevel="0" collapsed="false">
      <c r="A27" s="29" t="n">
        <v>37116</v>
      </c>
      <c r="B27" s="0" t="n">
        <v>6.35</v>
      </c>
      <c r="C27" s="0" t="n">
        <v>10.66</v>
      </c>
      <c r="D27" s="0" t="n">
        <v>4.32</v>
      </c>
      <c r="E27" s="0" t="n">
        <v>5.15</v>
      </c>
      <c r="F27" s="0" t="n">
        <v>30.95</v>
      </c>
      <c r="G27" s="0" t="n">
        <v>1191.29</v>
      </c>
      <c r="H27" s="0" t="n">
        <f aca="false">LN(B26/B27)</f>
        <v>-0.120345370753001</v>
      </c>
      <c r="I27" s="0" t="n">
        <f aca="false">LN(C26/C27)</f>
        <v>-0.0198964403268786</v>
      </c>
      <c r="J27" s="0" t="n">
        <f aca="false">LN(D26/D27)</f>
        <v>-0.0281708769666963</v>
      </c>
      <c r="K27" s="0" t="n">
        <f aca="false">LN(E26/E27)</f>
        <v>0.0135006872189025</v>
      </c>
      <c r="M27" s="0" t="n">
        <f aca="false">LN(G26/G27)</f>
        <v>-0.00383512803855075</v>
      </c>
      <c r="O27" s="0" t="n">
        <f aca="false">$N$15*H27+$O$15*I27+$P$15*J27</f>
        <v>-0.066422085825256</v>
      </c>
      <c r="R27" s="117" t="s">
        <v>177</v>
      </c>
      <c r="S27" s="117" t="n">
        <v>266</v>
      </c>
      <c r="T27" s="117" t="n">
        <v>1.66224146654919</v>
      </c>
      <c r="U27" s="117"/>
      <c r="V27" s="117"/>
      <c r="W27" s="117"/>
      <c r="AB27" s="29" t="n">
        <v>37116</v>
      </c>
      <c r="AC27" s="0" t="n">
        <v>30.95</v>
      </c>
      <c r="AD27" s="0" t="n">
        <v>1191.29</v>
      </c>
      <c r="AE27" s="0" t="n">
        <f aca="false">LN(AC26/AC27)</f>
        <v>0.00483482005458331</v>
      </c>
      <c r="AF27" s="0" t="n">
        <f aca="false">LN(AD26/AD27)</f>
        <v>-0.00383512803855075</v>
      </c>
      <c r="AR27" s="0" t="n">
        <v>42.15</v>
      </c>
      <c r="AS27" s="0" t="n">
        <f aca="false">LN(AR26/AR27)</f>
        <v>0.0183361977886048</v>
      </c>
    </row>
    <row r="28" customFormat="false" ht="13.5" hidden="false" customHeight="false" outlineLevel="0" collapsed="false">
      <c r="A28" s="29" t="n">
        <v>37113</v>
      </c>
      <c r="B28" s="0" t="n">
        <v>7</v>
      </c>
      <c r="C28" s="0" t="n">
        <v>10.63</v>
      </c>
      <c r="D28" s="0" t="n">
        <v>4.28</v>
      </c>
      <c r="E28" s="0" t="n">
        <v>4.98</v>
      </c>
      <c r="F28" s="0" t="n">
        <v>31.3</v>
      </c>
      <c r="G28" s="0" t="n">
        <v>1190.16</v>
      </c>
      <c r="H28" s="0" t="n">
        <f aca="false">LN(B27/B28)</f>
        <v>-0.097455336150713</v>
      </c>
      <c r="I28" s="0" t="n">
        <f aca="false">LN(C27/C28)</f>
        <v>0.00281822638384179</v>
      </c>
      <c r="J28" s="0" t="n">
        <f aca="false">LN(D27/D28)</f>
        <v>0.00930239266231363</v>
      </c>
      <c r="K28" s="0" t="n">
        <f aca="false">LN(E27/E28)</f>
        <v>0.0335668236390832</v>
      </c>
      <c r="M28" s="0" t="n">
        <f aca="false">LN(G27/G28)</f>
        <v>0.000949001729876197</v>
      </c>
      <c r="O28" s="0" t="n">
        <f aca="false">$N$15*H28+$O$15*I28+$P$15*J28</f>
        <v>-0.0390059653713084</v>
      </c>
      <c r="AB28" s="29" t="n">
        <v>37113</v>
      </c>
      <c r="AC28" s="0" t="n">
        <v>31.3</v>
      </c>
      <c r="AD28" s="0" t="n">
        <v>1190.16</v>
      </c>
      <c r="AE28" s="0" t="n">
        <f aca="false">LN(AC27/AC28)</f>
        <v>-0.0112450984155025</v>
      </c>
      <c r="AF28" s="0" t="n">
        <f aca="false">LN(AD27/AD28)</f>
        <v>0.000949001729876197</v>
      </c>
      <c r="AH28" s="115"/>
      <c r="AI28" s="115" t="s">
        <v>366</v>
      </c>
      <c r="AJ28" s="115" t="s">
        <v>357</v>
      </c>
      <c r="AK28" s="115" t="s">
        <v>367</v>
      </c>
      <c r="AL28" s="115" t="s">
        <v>368</v>
      </c>
      <c r="AM28" s="115" t="s">
        <v>369</v>
      </c>
      <c r="AN28" s="115" t="s">
        <v>370</v>
      </c>
      <c r="AO28" s="115" t="s">
        <v>371</v>
      </c>
      <c r="AP28" s="115" t="s">
        <v>372</v>
      </c>
      <c r="AR28" s="0" t="n">
        <v>42.81</v>
      </c>
      <c r="AS28" s="0" t="n">
        <f aca="false">LN(AR27/AR28)</f>
        <v>-0.0155370357089904</v>
      </c>
      <c r="AU28" s="115"/>
      <c r="AV28" s="115" t="s">
        <v>366</v>
      </c>
      <c r="AW28" s="115" t="s">
        <v>357</v>
      </c>
      <c r="AX28" s="115" t="s">
        <v>367</v>
      </c>
      <c r="AY28" s="115" t="s">
        <v>368</v>
      </c>
      <c r="AZ28" s="115" t="s">
        <v>369</v>
      </c>
      <c r="BA28" s="115" t="s">
        <v>370</v>
      </c>
      <c r="BB28" s="115" t="s">
        <v>371</v>
      </c>
      <c r="BC28" s="115" t="s">
        <v>372</v>
      </c>
    </row>
    <row r="29" customFormat="false" ht="12.75" hidden="false" customHeight="false" outlineLevel="0" collapsed="false">
      <c r="A29" s="29" t="n">
        <v>37112</v>
      </c>
      <c r="B29" s="0" t="n">
        <v>7.54</v>
      </c>
      <c r="C29" s="0" t="n">
        <v>10.45</v>
      </c>
      <c r="D29" s="0" t="n">
        <v>4.42</v>
      </c>
      <c r="E29" s="0" t="n">
        <v>4.91</v>
      </c>
      <c r="F29" s="0" t="n">
        <v>30.73</v>
      </c>
      <c r="G29" s="0" t="n">
        <v>1183.43</v>
      </c>
      <c r="H29" s="0" t="n">
        <f aca="false">LN(B28/B29)</f>
        <v>-0.0743120329645514</v>
      </c>
      <c r="I29" s="0" t="n">
        <f aca="false">LN(C28/C29)</f>
        <v>0.0170782139430367</v>
      </c>
      <c r="J29" s="0" t="n">
        <f aca="false">LN(D28/D29)</f>
        <v>-0.0321866864959012</v>
      </c>
      <c r="K29" s="0" t="n">
        <f aca="false">LN(E28/E29)</f>
        <v>0.0141559492301325</v>
      </c>
      <c r="M29" s="0" t="n">
        <f aca="false">LN(G28/G29)</f>
        <v>0.00567075024324906</v>
      </c>
      <c r="O29" s="0" t="n">
        <f aca="false">$N$15*H29+$O$15*I29+$P$15*J29</f>
        <v>-0.0383302544111513</v>
      </c>
      <c r="R29" s="115"/>
      <c r="S29" s="115" t="s">
        <v>366</v>
      </c>
      <c r="T29" s="115" t="s">
        <v>357</v>
      </c>
      <c r="U29" s="115" t="s">
        <v>367</v>
      </c>
      <c r="V29" s="115" t="s">
        <v>368</v>
      </c>
      <c r="W29" s="115" t="s">
        <v>369</v>
      </c>
      <c r="X29" s="115" t="s">
        <v>370</v>
      </c>
      <c r="Y29" s="115" t="s">
        <v>371</v>
      </c>
      <c r="Z29" s="115" t="s">
        <v>372</v>
      </c>
      <c r="AB29" s="29" t="n">
        <v>37112</v>
      </c>
      <c r="AC29" s="0" t="n">
        <v>30.73</v>
      </c>
      <c r="AD29" s="0" t="n">
        <v>1183.43</v>
      </c>
      <c r="AE29" s="0" t="n">
        <f aca="false">LN(AC28/AC29)</f>
        <v>0.0183787214037142</v>
      </c>
      <c r="AF29" s="0" t="n">
        <f aca="false">LN(AD28/AD29)</f>
        <v>0.00567075024324906</v>
      </c>
      <c r="AH29" s="116" t="s">
        <v>373</v>
      </c>
      <c r="AI29" s="116" t="n">
        <v>0.000714925645045475</v>
      </c>
      <c r="AJ29" s="116" t="n">
        <v>0.000861264601744294</v>
      </c>
      <c r="AK29" s="116" t="n">
        <v>0.830088272056644</v>
      </c>
      <c r="AL29" s="116" t="n">
        <v>0.406678105222959</v>
      </c>
      <c r="AM29" s="116" t="n">
        <v>-0.000975077744934023</v>
      </c>
      <c r="AN29" s="116" t="n">
        <v>0.00240492903502497</v>
      </c>
      <c r="AO29" s="116" t="n">
        <v>-0.000975077744934023</v>
      </c>
      <c r="AP29" s="116" t="n">
        <v>0.00240492903502497</v>
      </c>
      <c r="AR29" s="0" t="n">
        <v>42.78</v>
      </c>
      <c r="AS29" s="0" t="n">
        <f aca="false">LN(AR28/AR29)</f>
        <v>0.000701016502595296</v>
      </c>
      <c r="AU29" s="116" t="s">
        <v>373</v>
      </c>
      <c r="AV29" s="116" t="n">
        <v>0.000611919931624546</v>
      </c>
      <c r="AW29" s="116" t="n">
        <v>0.00100701739170104</v>
      </c>
      <c r="AX29" s="116" t="n">
        <v>0.607655773045689</v>
      </c>
      <c r="AY29" s="116" t="n">
        <v>0.543598766715444</v>
      </c>
      <c r="AZ29" s="116" t="n">
        <v>-0.00136497305845828</v>
      </c>
      <c r="BA29" s="116" t="n">
        <v>0.00258881292170738</v>
      </c>
      <c r="BB29" s="116" t="n">
        <v>-0.00136497305845828</v>
      </c>
      <c r="BC29" s="116" t="n">
        <v>0.00258881292170738</v>
      </c>
    </row>
    <row r="30" customFormat="false" ht="12" hidden="false" customHeight="false" outlineLevel="0" collapsed="false">
      <c r="A30" s="29" t="n">
        <v>37111</v>
      </c>
      <c r="B30" s="0" t="n">
        <v>7.83</v>
      </c>
      <c r="C30" s="0" t="n">
        <v>10.51</v>
      </c>
      <c r="D30" s="0" t="n">
        <v>4.79</v>
      </c>
      <c r="E30" s="0" t="n">
        <v>4.99</v>
      </c>
      <c r="F30" s="0" t="n">
        <v>29.77</v>
      </c>
      <c r="G30" s="0" t="n">
        <v>1183.53</v>
      </c>
      <c r="H30" s="0" t="n">
        <f aca="false">LN(B29/B30)</f>
        <v>-0.0377403279828471</v>
      </c>
      <c r="I30" s="0" t="n">
        <f aca="false">LN(C29/C30)</f>
        <v>-0.00572520647803985</v>
      </c>
      <c r="J30" s="0" t="n">
        <f aca="false">LN(D29/D30)</f>
        <v>-0.0803907153332172</v>
      </c>
      <c r="K30" s="0" t="n">
        <f aca="false">LN(E29/E30)</f>
        <v>-0.0161619679569981</v>
      </c>
      <c r="M30" s="0" t="n">
        <f aca="false">LN(G29/G30)</f>
        <v>-8.44965694894652E-005</v>
      </c>
      <c r="O30" s="0" t="n">
        <f aca="false">$N$15*H30+$O$15*I30+$P$15*J30</f>
        <v>-0.0431246506098151</v>
      </c>
      <c r="R30" s="116" t="s">
        <v>373</v>
      </c>
      <c r="S30" s="116" t="n">
        <v>-0.00618667310004363</v>
      </c>
      <c r="T30" s="116" t="n">
        <v>0.00457114539868369</v>
      </c>
      <c r="U30" s="116" t="n">
        <v>-1.35341857684622</v>
      </c>
      <c r="V30" s="116" t="n">
        <v>0.177075257743262</v>
      </c>
      <c r="W30" s="116" t="n">
        <v>-0.0151870571907269</v>
      </c>
      <c r="X30" s="116" t="n">
        <v>0.00281371099063959</v>
      </c>
      <c r="Y30" s="116" t="n">
        <v>-0.0151870571907269</v>
      </c>
      <c r="Z30" s="116" t="n">
        <v>0.00281371099063959</v>
      </c>
      <c r="AB30" s="29" t="n">
        <v>37111</v>
      </c>
      <c r="AC30" s="0" t="n">
        <v>29.77</v>
      </c>
      <c r="AD30" s="0" t="n">
        <v>1183.53</v>
      </c>
      <c r="AE30" s="0" t="n">
        <f aca="false">LN(AC29/AC30)</f>
        <v>0.0317382011147082</v>
      </c>
      <c r="AF30" s="0" t="n">
        <f aca="false">LN(AD29/AD30)</f>
        <v>-8.44965694894652E-005</v>
      </c>
      <c r="AH30" s="117" t="s">
        <v>374</v>
      </c>
      <c r="AI30" s="117" t="n">
        <v>0.47653392482643</v>
      </c>
      <c r="AJ30" s="117" t="n">
        <v>0.0666077355965579</v>
      </c>
      <c r="AK30" s="117" t="n">
        <v>7.1543330599435</v>
      </c>
      <c r="AL30" s="117" t="n">
        <v>1.57799991564933E-012</v>
      </c>
      <c r="AM30" s="117" t="n">
        <v>0.345833906819116</v>
      </c>
      <c r="AN30" s="117" t="n">
        <v>0.607233942833743</v>
      </c>
      <c r="AO30" s="117" t="n">
        <v>0.345833906819116</v>
      </c>
      <c r="AP30" s="117" t="n">
        <v>0.607233942833743</v>
      </c>
      <c r="AR30" s="0" t="n">
        <v>42.85</v>
      </c>
      <c r="AS30" s="0" t="n">
        <f aca="false">LN(AR29/AR30)</f>
        <v>-0.00163494138952925</v>
      </c>
      <c r="AU30" s="117" t="s">
        <v>374</v>
      </c>
      <c r="AV30" s="117" t="n">
        <v>0.573416374381443</v>
      </c>
      <c r="AW30" s="117" t="n">
        <v>0.0759849081041292</v>
      </c>
      <c r="AX30" s="117" t="n">
        <v>7.54645085041935</v>
      </c>
      <c r="AY30" s="117" t="n">
        <v>1.29125772606815E-013</v>
      </c>
      <c r="AZ30" s="117" t="n">
        <v>0.424249107340104</v>
      </c>
      <c r="BA30" s="117" t="n">
        <v>0.722583641422782</v>
      </c>
      <c r="BB30" s="117" t="n">
        <v>0.424249107340104</v>
      </c>
      <c r="BC30" s="117" t="n">
        <v>0.722583641422782</v>
      </c>
    </row>
    <row r="31" customFormat="false" ht="12" hidden="false" customHeight="false" outlineLevel="0" collapsed="false">
      <c r="A31" s="29" t="n">
        <v>37110</v>
      </c>
      <c r="B31" s="0" t="n">
        <v>7.75</v>
      </c>
      <c r="C31" s="0" t="n">
        <v>12.18</v>
      </c>
      <c r="D31" s="0" t="n">
        <v>5.04</v>
      </c>
      <c r="E31" s="0" t="n">
        <v>5.08</v>
      </c>
      <c r="F31" s="0" t="n">
        <v>30.44</v>
      </c>
      <c r="G31" s="0" t="n">
        <v>1204.4</v>
      </c>
      <c r="H31" s="0" t="n">
        <f aca="false">LN(B30/B31)</f>
        <v>0.010269666637456</v>
      </c>
      <c r="I31" s="0" t="n">
        <f aca="false">LN(C30/C31)</f>
        <v>-0.147468077392891</v>
      </c>
      <c r="J31" s="0" t="n">
        <f aca="false">LN(D30/D31)</f>
        <v>-0.0508756706604534</v>
      </c>
      <c r="K31" s="0" t="n">
        <f aca="false">LN(E30/E31)</f>
        <v>-0.0178753518269632</v>
      </c>
      <c r="M31" s="0" t="n">
        <f aca="false">LN(G30/G31)</f>
        <v>-0.0174800194323503</v>
      </c>
      <c r="O31" s="0" t="n">
        <f aca="false">$N$15*H31+$O$15*I31+$P$15*J31</f>
        <v>-0.0482110452366333</v>
      </c>
      <c r="R31" s="117" t="s">
        <v>374</v>
      </c>
      <c r="S31" s="117" t="n">
        <v>2.01750673249521</v>
      </c>
      <c r="T31" s="117" t="n">
        <v>0.343529557425563</v>
      </c>
      <c r="U31" s="117" t="n">
        <v>5.87287669688328</v>
      </c>
      <c r="V31" s="117" t="n">
        <v>1.2788713547094E-008</v>
      </c>
      <c r="W31" s="117" t="n">
        <v>1.34111215440482</v>
      </c>
      <c r="X31" s="117" t="n">
        <v>2.69390131058561</v>
      </c>
      <c r="Y31" s="117" t="n">
        <v>1.34111215440482</v>
      </c>
      <c r="Z31" s="117" t="n">
        <v>2.69390131058561</v>
      </c>
      <c r="AB31" s="29" t="n">
        <v>37110</v>
      </c>
      <c r="AC31" s="0" t="n">
        <v>30.44</v>
      </c>
      <c r="AD31" s="0" t="n">
        <v>1204.4</v>
      </c>
      <c r="AE31" s="0" t="n">
        <f aca="false">LN(AC30/AC31)</f>
        <v>-0.0222563579658002</v>
      </c>
      <c r="AF31" s="0" t="n">
        <f aca="false">LN(AD30/AD31)</f>
        <v>-0.0174800194323503</v>
      </c>
      <c r="AK31" s="0" t="n">
        <f aca="false">(AI30-1)/AJ30</f>
        <v>-7.85893816214076</v>
      </c>
      <c r="AR31" s="0" t="n">
        <v>43.6</v>
      </c>
      <c r="AS31" s="0" t="n">
        <f aca="false">LN(AR30/AR31)</f>
        <v>-0.0173515053111999</v>
      </c>
      <c r="AX31" s="0" t="n">
        <f aca="false">(AV30-1)/AW30</f>
        <v>-5.61405726824029</v>
      </c>
    </row>
    <row r="32" customFormat="false" ht="11.25" hidden="false" customHeight="false" outlineLevel="0" collapsed="false">
      <c r="A32" s="29" t="n">
        <v>37109</v>
      </c>
      <c r="B32" s="0" t="n">
        <v>7.83</v>
      </c>
      <c r="C32" s="0" t="n">
        <v>13.89</v>
      </c>
      <c r="D32" s="0" t="n">
        <v>4.71</v>
      </c>
      <c r="E32" s="0" t="n">
        <v>7.35</v>
      </c>
      <c r="F32" s="0" t="n">
        <v>31.24</v>
      </c>
      <c r="G32" s="0" t="n">
        <v>1200.48</v>
      </c>
      <c r="H32" s="0" t="n">
        <f aca="false">LN(B31/B32)</f>
        <v>-0.0102696666374562</v>
      </c>
      <c r="I32" s="0" t="n">
        <f aca="false">LN(C31/C32)</f>
        <v>-0.131373894484501</v>
      </c>
      <c r="J32" s="0" t="n">
        <f aca="false">LN(D31/D32)</f>
        <v>0.0677181740549509</v>
      </c>
      <c r="K32" s="0" t="n">
        <f aca="false">LN(E31/E32)</f>
        <v>-0.369389051634355</v>
      </c>
      <c r="M32" s="0" t="n">
        <f aca="false">LN(G31/G32)</f>
        <v>0.00326004081016021</v>
      </c>
      <c r="O32" s="0" t="n">
        <f aca="false">$N$15*H32+$O$15*I32+$P$15*J32</f>
        <v>-0.0160197697342746</v>
      </c>
      <c r="U32" s="0" t="n">
        <f aca="false">(S31-1)/T31</f>
        <v>2.96191902705691</v>
      </c>
      <c r="AB32" s="29" t="n">
        <v>37109</v>
      </c>
      <c r="AC32" s="0" t="n">
        <v>31.24</v>
      </c>
      <c r="AD32" s="0" t="n">
        <v>1200.48</v>
      </c>
      <c r="AE32" s="0" t="n">
        <f aca="false">LN(AC31/AC32)</f>
        <v>-0.025941791978</v>
      </c>
      <c r="AF32" s="0" t="n">
        <f aca="false">LN(AD31/AD32)</f>
        <v>0.00326004081016021</v>
      </c>
      <c r="AR32" s="0" t="n">
        <v>44.5</v>
      </c>
      <c r="AS32" s="0" t="n">
        <f aca="false">LN(AR31/AR32)</f>
        <v>-0.0204320388172059</v>
      </c>
    </row>
    <row r="33" customFormat="false" ht="11.25" hidden="false" customHeight="false" outlineLevel="0" collapsed="false">
      <c r="A33" s="29" t="n">
        <v>37106</v>
      </c>
      <c r="B33" s="0" t="n">
        <v>8.55</v>
      </c>
      <c r="C33" s="0" t="n">
        <v>15.75</v>
      </c>
      <c r="D33" s="0" t="n">
        <v>4.65</v>
      </c>
      <c r="E33" s="0" t="n">
        <v>7.36</v>
      </c>
      <c r="F33" s="0" t="n">
        <v>31.9</v>
      </c>
      <c r="G33" s="0" t="n">
        <v>1214.35</v>
      </c>
      <c r="H33" s="0" t="n">
        <f aca="false">LN(B32/B33)</f>
        <v>-0.0879687729459572</v>
      </c>
      <c r="I33" s="0" t="n">
        <f aca="false">LN(C32/C33)</f>
        <v>-0.12567120850539</v>
      </c>
      <c r="J33" s="0" t="n">
        <f aca="false">LN(D32/D33)</f>
        <v>0.0128206884290613</v>
      </c>
      <c r="K33" s="0" t="n">
        <f aca="false">LN(E32/E33)</f>
        <v>-0.00135961951603971</v>
      </c>
      <c r="M33" s="0" t="n">
        <f aca="false">LN(G32/G33)</f>
        <v>-0.0114874774008118</v>
      </c>
      <c r="O33" s="0" t="n">
        <f aca="false">$N$15*H33+$O$15*I33+$P$15*J33</f>
        <v>-0.0657837070743391</v>
      </c>
      <c r="R33" s="0" t="s">
        <v>349</v>
      </c>
      <c r="T33" s="0" t="s">
        <v>325</v>
      </c>
      <c r="AB33" s="29" t="n">
        <v>37106</v>
      </c>
      <c r="AC33" s="0" t="n">
        <v>31.9</v>
      </c>
      <c r="AD33" s="0" t="n">
        <v>1214.35</v>
      </c>
      <c r="AE33" s="0" t="n">
        <f aca="false">LN(AC32/AC33)</f>
        <v>-0.0209066848193137</v>
      </c>
      <c r="AF33" s="0" t="n">
        <f aca="false">LN(AD32/AD33)</f>
        <v>-0.0114874774008118</v>
      </c>
      <c r="AH33" s="0" t="s">
        <v>375</v>
      </c>
      <c r="AR33" s="0" t="n">
        <v>45.36</v>
      </c>
      <c r="AS33" s="0" t="n">
        <f aca="false">LN(AR32/AR33)</f>
        <v>-0.0191414702473021</v>
      </c>
      <c r="AU33" s="0" t="s">
        <v>375</v>
      </c>
    </row>
    <row r="34" customFormat="false" ht="12" hidden="false" customHeight="false" outlineLevel="0" collapsed="false">
      <c r="A34" s="29" t="n">
        <v>37105</v>
      </c>
      <c r="B34" s="0" t="n">
        <v>8.51</v>
      </c>
      <c r="C34" s="0" t="n">
        <v>16.02</v>
      </c>
      <c r="D34" s="0" t="n">
        <v>4.53</v>
      </c>
      <c r="E34" s="0" t="n">
        <v>7.19</v>
      </c>
      <c r="F34" s="0" t="n">
        <v>32.89</v>
      </c>
      <c r="G34" s="0" t="n">
        <v>1220.75</v>
      </c>
      <c r="H34" s="0" t="n">
        <f aca="false">LN(B33/B34)</f>
        <v>0.00468934036338612</v>
      </c>
      <c r="I34" s="0" t="n">
        <f aca="false">LN(C33/C34)</f>
        <v>-0.016997576368571</v>
      </c>
      <c r="J34" s="0" t="n">
        <f aca="false">LN(D33/D34)</f>
        <v>0.0261452801043222</v>
      </c>
      <c r="K34" s="0" t="n">
        <f aca="false">LN(E33/E34)</f>
        <v>0.0233687610078296</v>
      </c>
      <c r="M34" s="0" t="n">
        <f aca="false">LN(G33/G34)</f>
        <v>-0.00525646974353922</v>
      </c>
      <c r="O34" s="0" t="n">
        <f aca="false">$N$15*H34+$O$15*I34+$P$15*J34</f>
        <v>0.00600674574927594</v>
      </c>
      <c r="AB34" s="29" t="n">
        <v>37105</v>
      </c>
      <c r="AC34" s="0" t="n">
        <v>32.89</v>
      </c>
      <c r="AD34" s="0" t="n">
        <v>1220.75</v>
      </c>
      <c r="AE34" s="0" t="n">
        <f aca="false">LN(AC33/AC34)</f>
        <v>-0.0305626504101668</v>
      </c>
      <c r="AF34" s="0" t="n">
        <f aca="false">LN(AD33/AD34)</f>
        <v>-0.00525646974353922</v>
      </c>
      <c r="AH34" s="0" t="s">
        <v>376</v>
      </c>
      <c r="AI34" s="56" t="n">
        <v>0.12</v>
      </c>
      <c r="AK34" s="0" t="s">
        <v>377</v>
      </c>
      <c r="AL34" s="56" t="n">
        <v>0.04</v>
      </c>
      <c r="AR34" s="0" t="n">
        <v>45.58</v>
      </c>
      <c r="AS34" s="0" t="n">
        <f aca="false">LN(AR33/AR34)</f>
        <v>-0.00483836439804155</v>
      </c>
      <c r="AU34" s="0" t="s">
        <v>376</v>
      </c>
      <c r="AV34" s="56" t="n">
        <v>0.14</v>
      </c>
      <c r="AX34" s="0" t="s">
        <v>377</v>
      </c>
      <c r="AY34" s="56" t="n">
        <v>0.04</v>
      </c>
    </row>
    <row r="35" customFormat="false" ht="12.75" hidden="false" customHeight="false" outlineLevel="0" collapsed="false">
      <c r="A35" s="29" t="n">
        <v>37104</v>
      </c>
      <c r="B35" s="0" t="n">
        <v>8.8</v>
      </c>
      <c r="C35" s="0" t="n">
        <v>16.67</v>
      </c>
      <c r="D35" s="0" t="n">
        <v>4.41</v>
      </c>
      <c r="E35" s="0" t="n">
        <v>6.9</v>
      </c>
      <c r="F35" s="0" t="n">
        <v>33.62</v>
      </c>
      <c r="G35" s="0" t="n">
        <v>1215.93</v>
      </c>
      <c r="H35" s="0" t="n">
        <f aca="false">LN(B34/B35)</f>
        <v>-0.0335097788988781</v>
      </c>
      <c r="I35" s="0" t="n">
        <f aca="false">LN(C34/C35)</f>
        <v>-0.0397727551224896</v>
      </c>
      <c r="J35" s="0" t="n">
        <f aca="false">LN(D34/D35)</f>
        <v>0.0268472500361881</v>
      </c>
      <c r="K35" s="0" t="n">
        <f aca="false">LN(E34/E35)</f>
        <v>0.0411697601297417</v>
      </c>
      <c r="M35" s="0" t="n">
        <f aca="false">LN(G34/G35)</f>
        <v>0.00395620786210464</v>
      </c>
      <c r="O35" s="0" t="n">
        <f aca="false">$N$15*H35+$O$15*I35+$P$15*J35</f>
        <v>-0.0161575162582759</v>
      </c>
      <c r="R35" s="115" t="s">
        <v>353</v>
      </c>
      <c r="S35" s="115"/>
      <c r="AB35" s="29" t="n">
        <v>37104</v>
      </c>
      <c r="AC35" s="0" t="n">
        <v>33.62</v>
      </c>
      <c r="AD35" s="0" t="n">
        <v>1215.93</v>
      </c>
      <c r="AE35" s="0" t="n">
        <f aca="false">LN(AC34/AC35)</f>
        <v>-0.0219524677795038</v>
      </c>
      <c r="AF35" s="0" t="n">
        <f aca="false">LN(AD34/AD35)</f>
        <v>0.00395620786210464</v>
      </c>
      <c r="AH35" s="0" t="s">
        <v>378</v>
      </c>
      <c r="AJ35" s="118" t="n">
        <f aca="false">AL34+(AI34-AL34)*AI30</f>
        <v>0.0781227139861144</v>
      </c>
      <c r="AR35" s="0" t="n">
        <v>45.61</v>
      </c>
      <c r="AS35" s="0" t="n">
        <f aca="false">LN(AR34/AR35)</f>
        <v>-0.000657966906070843</v>
      </c>
      <c r="AU35" s="0" t="s">
        <v>378</v>
      </c>
      <c r="AW35" s="118" t="n">
        <f aca="false">AY34+(AV34-AY34)*AV30</f>
        <v>0.0973416374381443</v>
      </c>
    </row>
    <row r="36" customFormat="false" ht="11.25" hidden="false" customHeight="false" outlineLevel="0" collapsed="false">
      <c r="A36" s="29" t="n">
        <v>37103</v>
      </c>
      <c r="B36" s="0" t="n">
        <v>8.9</v>
      </c>
      <c r="C36" s="0" t="n">
        <v>16.2</v>
      </c>
      <c r="D36" s="0" t="n">
        <v>4.45</v>
      </c>
      <c r="E36" s="0" t="n">
        <v>7</v>
      </c>
      <c r="F36" s="0" t="n">
        <v>33.47</v>
      </c>
      <c r="G36" s="0" t="n">
        <v>1211.23</v>
      </c>
      <c r="H36" s="0" t="n">
        <f aca="false">LN(B35/B36)</f>
        <v>-0.0112995552539333</v>
      </c>
      <c r="I36" s="0" t="n">
        <f aca="false">LN(C35/C36)</f>
        <v>0.0285994545243645</v>
      </c>
      <c r="J36" s="0" t="n">
        <f aca="false">LN(D35/D36)</f>
        <v>-0.00902940671939427</v>
      </c>
      <c r="K36" s="0" t="n">
        <f aca="false">LN(E35/E36)</f>
        <v>-0.0143887374520996</v>
      </c>
      <c r="M36" s="0" t="n">
        <f aca="false">LN(G35/G36)</f>
        <v>0.00387284387891648</v>
      </c>
      <c r="O36" s="0" t="n">
        <f aca="false">$N$15*H36+$O$15*I36+$P$15*J36</f>
        <v>-0.000642320717727088</v>
      </c>
      <c r="R36" s="116" t="s">
        <v>354</v>
      </c>
      <c r="S36" s="116" t="n">
        <v>0.189765262165194</v>
      </c>
      <c r="AB36" s="29" t="n">
        <v>37103</v>
      </c>
      <c r="AC36" s="0" t="n">
        <v>33.47</v>
      </c>
      <c r="AD36" s="0" t="n">
        <v>1211.23</v>
      </c>
      <c r="AE36" s="0" t="n">
        <f aca="false">LN(AC35/AC36)</f>
        <v>0.00447161275723436</v>
      </c>
      <c r="AF36" s="0" t="n">
        <f aca="false">LN(AD35/AD36)</f>
        <v>0.00387284387891648</v>
      </c>
      <c r="AR36" s="0" t="n">
        <v>45.35</v>
      </c>
      <c r="AS36" s="0" t="n">
        <f aca="false">LN(AR35/AR36)</f>
        <v>0.00571681416246346</v>
      </c>
    </row>
    <row r="37" customFormat="false" ht="11.25" hidden="false" customHeight="false" outlineLevel="0" collapsed="false">
      <c r="A37" s="29" t="n">
        <v>37102</v>
      </c>
      <c r="B37" s="0" t="n">
        <v>9.46</v>
      </c>
      <c r="C37" s="0" t="n">
        <v>15.9</v>
      </c>
      <c r="D37" s="0" t="n">
        <v>4.7</v>
      </c>
      <c r="E37" s="0" t="n">
        <v>6.79</v>
      </c>
      <c r="F37" s="0" t="n">
        <v>32.96</v>
      </c>
      <c r="G37" s="0" t="n">
        <v>1204.52</v>
      </c>
      <c r="H37" s="0" t="n">
        <f aca="false">LN(B36/B37)</f>
        <v>-0.0610211063256928</v>
      </c>
      <c r="I37" s="0" t="n">
        <f aca="false">LN(C36/C37)</f>
        <v>0.0186921330121525</v>
      </c>
      <c r="J37" s="0" t="n">
        <f aca="false">LN(D36/D37)</f>
        <v>-0.0546584125378641</v>
      </c>
      <c r="K37" s="0" t="n">
        <f aca="false">LN(E36/E37)</f>
        <v>0.0304592074847084</v>
      </c>
      <c r="M37" s="0" t="n">
        <f aca="false">LN(G36/G37)</f>
        <v>0.00555522488350805</v>
      </c>
      <c r="O37" s="0" t="n">
        <f aca="false">$N$15*H37+$O$15*I37+$P$15*J37</f>
        <v>-0.0391567048928643</v>
      </c>
      <c r="R37" s="116" t="s">
        <v>355</v>
      </c>
      <c r="S37" s="116" t="n">
        <v>0.0360108547246247</v>
      </c>
      <c r="AB37" s="29" t="n">
        <v>37102</v>
      </c>
      <c r="AC37" s="0" t="n">
        <v>32.96</v>
      </c>
      <c r="AD37" s="0" t="n">
        <v>1204.52</v>
      </c>
      <c r="AE37" s="0" t="n">
        <f aca="false">LN(AC36/AC37)</f>
        <v>0.0153548101819641</v>
      </c>
      <c r="AF37" s="0" t="n">
        <f aca="false">LN(AD36/AD37)</f>
        <v>0.00555522488350805</v>
      </c>
      <c r="AR37" s="0" t="n">
        <v>45.73</v>
      </c>
      <c r="AS37" s="0" t="n">
        <f aca="false">LN(AR36/AR37)</f>
        <v>-0.00834436110881814</v>
      </c>
    </row>
    <row r="38" customFormat="false" ht="11.25" hidden="false" customHeight="false" outlineLevel="0" collapsed="false">
      <c r="A38" s="29" t="n">
        <v>37099</v>
      </c>
      <c r="B38" s="0" t="n">
        <v>9.4</v>
      </c>
      <c r="C38" s="0" t="n">
        <v>16.15</v>
      </c>
      <c r="D38" s="0" t="n">
        <v>4.86</v>
      </c>
      <c r="E38" s="0" t="n">
        <v>7</v>
      </c>
      <c r="F38" s="0" t="n">
        <v>32.59</v>
      </c>
      <c r="G38" s="0" t="n">
        <v>1205.82</v>
      </c>
      <c r="H38" s="0" t="n">
        <f aca="false">LN(B37/B38)</f>
        <v>0.00636269378782865</v>
      </c>
      <c r="I38" s="0" t="n">
        <f aca="false">LN(C37/C38)</f>
        <v>-0.0156009404424795</v>
      </c>
      <c r="J38" s="0" t="n">
        <f aca="false">LN(D37/D38)</f>
        <v>-0.0334759291963896</v>
      </c>
      <c r="K38" s="0" t="n">
        <f aca="false">LN(E37/E38)</f>
        <v>-0.0304592074847086</v>
      </c>
      <c r="M38" s="0" t="n">
        <f aca="false">LN(G37/G38)</f>
        <v>-0.00107868609910028</v>
      </c>
      <c r="O38" s="0" t="n">
        <f aca="false">$N$15*H38+$O$15*I38+$P$15*J38</f>
        <v>-0.0115961369002264</v>
      </c>
      <c r="R38" s="116" t="s">
        <v>356</v>
      </c>
      <c r="S38" s="116" t="n">
        <v>0.0305023453230512</v>
      </c>
      <c r="AB38" s="29" t="n">
        <v>37099</v>
      </c>
      <c r="AC38" s="0" t="n">
        <v>32.59</v>
      </c>
      <c r="AD38" s="0" t="n">
        <v>1205.82</v>
      </c>
      <c r="AE38" s="0" t="n">
        <f aca="false">LN(AC37/AC38)</f>
        <v>0.0112892121918007</v>
      </c>
      <c r="AF38" s="0" t="n">
        <f aca="false">LN(AD37/AD38)</f>
        <v>-0.00107868609910028</v>
      </c>
      <c r="AR38" s="0" t="n">
        <v>46.1</v>
      </c>
      <c r="AS38" s="0" t="n">
        <f aca="false">LN(AR37/AR38)</f>
        <v>-0.00805841233263916</v>
      </c>
    </row>
    <row r="39" customFormat="false" ht="11.25" hidden="false" customHeight="false" outlineLevel="0" collapsed="false">
      <c r="A39" s="29" t="n">
        <v>37098</v>
      </c>
      <c r="B39" s="0" t="n">
        <v>9.05</v>
      </c>
      <c r="C39" s="0" t="n">
        <v>16.45</v>
      </c>
      <c r="D39" s="0" t="n">
        <v>4.68</v>
      </c>
      <c r="E39" s="0" t="n">
        <v>7.01</v>
      </c>
      <c r="F39" s="0" t="n">
        <v>32.4</v>
      </c>
      <c r="G39" s="0" t="n">
        <v>1202.93</v>
      </c>
      <c r="H39" s="0" t="n">
        <f aca="false">LN(B38/B39)</f>
        <v>0.0379449315641235</v>
      </c>
      <c r="I39" s="0" t="n">
        <f aca="false">LN(C38/C39)</f>
        <v>-0.0184054275427154</v>
      </c>
      <c r="J39" s="0" t="n">
        <f aca="false">LN(D38/D39)</f>
        <v>0.0377403279828471</v>
      </c>
      <c r="K39" s="0" t="n">
        <f aca="false">LN(E38/E39)</f>
        <v>-0.00142755199118534</v>
      </c>
      <c r="M39" s="0" t="n">
        <f aca="false">LN(G38/G39)</f>
        <v>0.00239958599831543</v>
      </c>
      <c r="O39" s="0" t="n">
        <f aca="false">$N$15*H39+$O$15*I39+$P$15*J39</f>
        <v>0.0238340312583113</v>
      </c>
      <c r="R39" s="116" t="s">
        <v>357</v>
      </c>
      <c r="S39" s="116" t="n">
        <v>0.0444622146946266</v>
      </c>
      <c r="AB39" s="29" t="n">
        <v>37098</v>
      </c>
      <c r="AC39" s="0" t="n">
        <v>32.4</v>
      </c>
      <c r="AD39" s="0" t="n">
        <v>1202.93</v>
      </c>
      <c r="AE39" s="0" t="n">
        <f aca="false">LN(AC38/AC39)</f>
        <v>0.0058470700511867</v>
      </c>
      <c r="AF39" s="0" t="n">
        <f aca="false">LN(AD38/AD39)</f>
        <v>0.00239958599831543</v>
      </c>
      <c r="AR39" s="0" t="n">
        <v>46.84</v>
      </c>
      <c r="AS39" s="0" t="n">
        <f aca="false">LN(AR38/AR39)</f>
        <v>-0.0159245887269138</v>
      </c>
    </row>
    <row r="40" customFormat="false" ht="12" hidden="false" customHeight="false" outlineLevel="0" collapsed="false">
      <c r="A40" s="29" t="n">
        <v>37097</v>
      </c>
      <c r="B40" s="0" t="n">
        <v>7.95</v>
      </c>
      <c r="C40" s="0" t="n">
        <v>16.5</v>
      </c>
      <c r="D40" s="0" t="n">
        <v>4.53</v>
      </c>
      <c r="E40" s="0" t="n">
        <v>7.15</v>
      </c>
      <c r="F40" s="0" t="n">
        <v>32.42</v>
      </c>
      <c r="G40" s="0" t="n">
        <v>1190.49</v>
      </c>
      <c r="H40" s="0" t="n">
        <f aca="false">LN(B39/B40)</f>
        <v>0.129592829045594</v>
      </c>
      <c r="I40" s="0" t="n">
        <f aca="false">LN(C39/C40)</f>
        <v>-0.00303490369515405</v>
      </c>
      <c r="J40" s="0" t="n">
        <f aca="false">LN(D39/D40)</f>
        <v>0.0325761704346127</v>
      </c>
      <c r="K40" s="0" t="n">
        <f aca="false">LN(E39/E40)</f>
        <v>-0.0197746556594177</v>
      </c>
      <c r="M40" s="0" t="n">
        <f aca="false">LN(G39/G40)</f>
        <v>0.01039526035839</v>
      </c>
      <c r="O40" s="0" t="n">
        <f aca="false">$N$15*H40+$O$15*I40+$P$15*J40</f>
        <v>0.0661308044185813</v>
      </c>
      <c r="R40" s="117" t="s">
        <v>358</v>
      </c>
      <c r="S40" s="117" t="n">
        <v>177</v>
      </c>
      <c r="AB40" s="29" t="n">
        <v>37097</v>
      </c>
      <c r="AC40" s="0" t="n">
        <v>32.42</v>
      </c>
      <c r="AD40" s="0" t="n">
        <v>1190.49</v>
      </c>
      <c r="AE40" s="0" t="n">
        <f aca="false">LN(AC39/AC40)</f>
        <v>-0.000617093509246403</v>
      </c>
      <c r="AF40" s="0" t="n">
        <f aca="false">LN(AD39/AD40)</f>
        <v>0.01039526035839</v>
      </c>
      <c r="AR40" s="0" t="n">
        <v>44.96</v>
      </c>
      <c r="AS40" s="0" t="n">
        <f aca="false">LN(AR39/AR40)</f>
        <v>0.0409643331440809</v>
      </c>
    </row>
    <row r="41" customFormat="false" ht="11.25" hidden="false" customHeight="false" outlineLevel="0" collapsed="false">
      <c r="A41" s="29" t="n">
        <v>37096</v>
      </c>
      <c r="B41" s="0" t="n">
        <v>8.05</v>
      </c>
      <c r="C41" s="0" t="n">
        <v>16.65</v>
      </c>
      <c r="D41" s="0" t="n">
        <v>4.27</v>
      </c>
      <c r="E41" s="0" t="n">
        <v>6.72</v>
      </c>
      <c r="F41" s="0" t="n">
        <v>31.19</v>
      </c>
      <c r="G41" s="0" t="n">
        <v>1171.65</v>
      </c>
      <c r="H41" s="0" t="n">
        <f aca="false">LN(B40/B41)</f>
        <v>-0.0125001627642315</v>
      </c>
      <c r="I41" s="0" t="n">
        <f aca="false">LN(C40/C41)</f>
        <v>-0.00904983551991782</v>
      </c>
      <c r="J41" s="0" t="n">
        <f aca="false">LN(D40/D41)</f>
        <v>0.0591081122544095</v>
      </c>
      <c r="K41" s="0" t="n">
        <f aca="false">LN(E40/E41)</f>
        <v>0.0620242021708582</v>
      </c>
      <c r="M41" s="0" t="n">
        <f aca="false">LN(G40/G41)</f>
        <v>0.0159519753352193</v>
      </c>
      <c r="O41" s="0" t="n">
        <f aca="false">$N$15*H41+$O$15*I41+$P$15*J41</f>
        <v>0.010799081383612</v>
      </c>
      <c r="AB41" s="29" t="n">
        <v>37096</v>
      </c>
      <c r="AC41" s="0" t="n">
        <v>31.19</v>
      </c>
      <c r="AD41" s="0" t="n">
        <v>1171.65</v>
      </c>
      <c r="AE41" s="0" t="n">
        <f aca="false">LN(AC40/AC41)</f>
        <v>0.0386779856878182</v>
      </c>
      <c r="AF41" s="0" t="n">
        <f aca="false">LN(AD40/AD41)</f>
        <v>0.0159519753352193</v>
      </c>
      <c r="AR41" s="0" t="n">
        <v>43.24</v>
      </c>
      <c r="AS41" s="0" t="n">
        <f aca="false">LN(AR40/AR41)</f>
        <v>0.039007212814428</v>
      </c>
    </row>
    <row r="42" customFormat="false" ht="12" hidden="false" customHeight="false" outlineLevel="0" collapsed="false">
      <c r="A42" s="29" t="n">
        <v>37095</v>
      </c>
      <c r="B42" s="0" t="n">
        <v>8.4</v>
      </c>
      <c r="C42" s="0" t="n">
        <v>17.65</v>
      </c>
      <c r="D42" s="0" t="n">
        <v>5.02</v>
      </c>
      <c r="E42" s="0" t="n">
        <v>8.21</v>
      </c>
      <c r="F42" s="0" t="n">
        <v>31.85</v>
      </c>
      <c r="G42" s="0" t="n">
        <v>1191.03</v>
      </c>
      <c r="H42" s="0" t="n">
        <f aca="false">LN(B41/B42)</f>
        <v>-0.0425596144187959</v>
      </c>
      <c r="I42" s="0" t="n">
        <f aca="false">LN(C41/C42)</f>
        <v>-0.0583255669528529</v>
      </c>
      <c r="J42" s="0" t="n">
        <f aca="false">LN(D41/D42)</f>
        <v>-0.161816106463105</v>
      </c>
      <c r="K42" s="0" t="n">
        <f aca="false">LN(E41/E42)</f>
        <v>-0.200264768929279</v>
      </c>
      <c r="M42" s="0" t="n">
        <f aca="false">LN(G41/G42)</f>
        <v>-0.0164054672305251</v>
      </c>
      <c r="O42" s="0" t="n">
        <f aca="false">$N$15*H42+$O$15*I42+$P$15*J42</f>
        <v>-0.0838598867519051</v>
      </c>
      <c r="R42" s="0" t="s">
        <v>359</v>
      </c>
      <c r="AB42" s="29" t="n">
        <v>37095</v>
      </c>
      <c r="AC42" s="0" t="n">
        <v>31.85</v>
      </c>
      <c r="AD42" s="0" t="n">
        <v>1191.03</v>
      </c>
      <c r="AE42" s="0" t="n">
        <f aca="false">LN(AC41/AC42)</f>
        <v>-0.0209398513984604</v>
      </c>
      <c r="AF42" s="0" t="n">
        <f aca="false">LN(AD41/AD42)</f>
        <v>-0.0164054672305251</v>
      </c>
      <c r="AR42" s="0" t="n">
        <v>46.66</v>
      </c>
      <c r="AS42" s="0" t="n">
        <f aca="false">LN(AR41/AR42)</f>
        <v>-0.0761212738222763</v>
      </c>
    </row>
    <row r="43" customFormat="false" ht="12.75" hidden="false" customHeight="false" outlineLevel="0" collapsed="false">
      <c r="A43" s="29" t="n">
        <v>37092</v>
      </c>
      <c r="B43" s="0" t="n">
        <v>7.95</v>
      </c>
      <c r="C43" s="0" t="n">
        <v>18.5</v>
      </c>
      <c r="D43" s="0" t="n">
        <v>5.25</v>
      </c>
      <c r="E43" s="0" t="n">
        <v>8.38</v>
      </c>
      <c r="F43" s="0" t="n">
        <v>31.03</v>
      </c>
      <c r="G43" s="0" t="n">
        <v>1210.85</v>
      </c>
      <c r="H43" s="0" t="n">
        <f aca="false">LN(B42/B43)</f>
        <v>0.0550597771830274</v>
      </c>
      <c r="I43" s="0" t="n">
        <f aca="false">LN(C42/C43)</f>
        <v>-0.0470349487049735</v>
      </c>
      <c r="J43" s="0" t="n">
        <f aca="false">LN(D42/D43)</f>
        <v>-0.0447981428998946</v>
      </c>
      <c r="K43" s="0" t="n">
        <f aca="false">LN(E42/E43)</f>
        <v>-0.0204949910296549</v>
      </c>
      <c r="M43" s="0" t="n">
        <f aca="false">LN(G42/G43)</f>
        <v>-0.0165041133515694</v>
      </c>
      <c r="O43" s="0" t="n">
        <f aca="false">$N$15*H43+$O$15*I43+$P$15*J43</f>
        <v>-0.00168144244248222</v>
      </c>
      <c r="R43" s="115"/>
      <c r="S43" s="115" t="s">
        <v>360</v>
      </c>
      <c r="T43" s="115" t="s">
        <v>361</v>
      </c>
      <c r="U43" s="115" t="s">
        <v>362</v>
      </c>
      <c r="V43" s="115" t="s">
        <v>363</v>
      </c>
      <c r="W43" s="115" t="s">
        <v>364</v>
      </c>
      <c r="AB43" s="29" t="n">
        <v>37092</v>
      </c>
      <c r="AC43" s="0" t="n">
        <v>31.03</v>
      </c>
      <c r="AD43" s="0" t="n">
        <v>1210.85</v>
      </c>
      <c r="AE43" s="0" t="n">
        <f aca="false">LN(AC42/AC43)</f>
        <v>0.0260829035578834</v>
      </c>
      <c r="AF43" s="0" t="n">
        <f aca="false">LN(AD42/AD43)</f>
        <v>-0.0165041133515694</v>
      </c>
      <c r="AR43" s="0" t="n">
        <v>48.16</v>
      </c>
      <c r="AS43" s="0" t="n">
        <f aca="false">LN(AR42/AR43)</f>
        <v>-0.0316415344072817</v>
      </c>
    </row>
    <row r="44" customFormat="false" ht="11.25" hidden="false" customHeight="false" outlineLevel="0" collapsed="false">
      <c r="A44" s="29" t="n">
        <v>37091</v>
      </c>
      <c r="B44" s="0" t="n">
        <v>9.2</v>
      </c>
      <c r="C44" s="0" t="n">
        <v>17.95</v>
      </c>
      <c r="D44" s="0" t="n">
        <v>5.79</v>
      </c>
      <c r="E44" s="0" t="n">
        <v>8.4</v>
      </c>
      <c r="F44" s="0" t="n">
        <v>30.46</v>
      </c>
      <c r="G44" s="0" t="n">
        <v>1215.02</v>
      </c>
      <c r="H44" s="0" t="n">
        <f aca="false">LN(B43/B44)</f>
        <v>-0.146031555388754</v>
      </c>
      <c r="I44" s="0" t="n">
        <f aca="false">LN(C43/C44)</f>
        <v>0.0301806171499912</v>
      </c>
      <c r="J44" s="0" t="n">
        <f aca="false">LN(D43/D44)</f>
        <v>-0.0979042149813715</v>
      </c>
      <c r="K44" s="0" t="n">
        <f aca="false">LN(E43/E44)</f>
        <v>-0.00238379135527625</v>
      </c>
      <c r="M44" s="0" t="n">
        <f aca="false">LN(G43/G44)</f>
        <v>-0.00343794523800883</v>
      </c>
      <c r="O44" s="0" t="n">
        <f aca="false">$N$15*H44+$O$15*I44+$P$15*J44</f>
        <v>-0.0870249319580822</v>
      </c>
      <c r="R44" s="116" t="s">
        <v>365</v>
      </c>
      <c r="S44" s="116" t="n">
        <v>1</v>
      </c>
      <c r="T44" s="116" t="n">
        <v>0.0129235407749635</v>
      </c>
      <c r="U44" s="116" t="n">
        <v>0.0129235407749635</v>
      </c>
      <c r="V44" s="116" t="n">
        <v>6.53731383563361</v>
      </c>
      <c r="W44" s="116" t="n">
        <v>0.0114125983155394</v>
      </c>
      <c r="AB44" s="29" t="n">
        <v>37091</v>
      </c>
      <c r="AC44" s="0" t="n">
        <v>30.46</v>
      </c>
      <c r="AD44" s="0" t="n">
        <v>1215.02</v>
      </c>
      <c r="AE44" s="0" t="n">
        <f aca="false">LN(AC43/AC44)</f>
        <v>0.0185401309932732</v>
      </c>
      <c r="AF44" s="0" t="n">
        <f aca="false">LN(AD43/AD44)</f>
        <v>-0.00343794523800883</v>
      </c>
      <c r="AR44" s="0" t="n">
        <v>49.08</v>
      </c>
      <c r="AS44" s="0" t="n">
        <f aca="false">LN(AR43/AR44)</f>
        <v>-0.0189228188421451</v>
      </c>
    </row>
    <row r="45" customFormat="false" ht="11.25" hidden="false" customHeight="false" outlineLevel="0" collapsed="false">
      <c r="A45" s="29" t="n">
        <v>37090</v>
      </c>
      <c r="B45" s="0" t="n">
        <v>12.38</v>
      </c>
      <c r="C45" s="0" t="n">
        <v>18.45</v>
      </c>
      <c r="D45" s="0" t="n">
        <v>5.76</v>
      </c>
      <c r="E45" s="0" t="n">
        <v>8.36</v>
      </c>
      <c r="F45" s="0" t="n">
        <v>29.65</v>
      </c>
      <c r="G45" s="0" t="n">
        <v>1207.71</v>
      </c>
      <c r="H45" s="0" t="n">
        <f aca="false">LN(B44/B45)</f>
        <v>-0.296878783201456</v>
      </c>
      <c r="I45" s="0" t="n">
        <f aca="false">LN(C44/C45)</f>
        <v>-0.0274742555522484</v>
      </c>
      <c r="J45" s="0" t="n">
        <f aca="false">LN(D44/D45)</f>
        <v>0.00519481687710415</v>
      </c>
      <c r="K45" s="0" t="n">
        <f aca="false">LN(E44/E45)</f>
        <v>0.00477327875265781</v>
      </c>
      <c r="M45" s="0" t="n">
        <f aca="false">LN(G44/G45)</f>
        <v>0.00603453309543354</v>
      </c>
      <c r="O45" s="0" t="n">
        <f aca="false">$N$15*H45+$O$15*I45+$P$15*J45</f>
        <v>-0.135064982276592</v>
      </c>
      <c r="R45" s="116" t="s">
        <v>112</v>
      </c>
      <c r="S45" s="116" t="n">
        <v>175</v>
      </c>
      <c r="T45" s="116" t="n">
        <v>0.345955493721438</v>
      </c>
      <c r="U45" s="116" t="n">
        <v>0.00197688853555107</v>
      </c>
      <c r="V45" s="116"/>
      <c r="W45" s="116"/>
      <c r="AB45" s="29" t="n">
        <v>37090</v>
      </c>
      <c r="AC45" s="0" t="n">
        <v>29.65</v>
      </c>
      <c r="AD45" s="0" t="n">
        <v>1207.71</v>
      </c>
      <c r="AE45" s="0" t="n">
        <f aca="false">LN(AC44/AC45)</f>
        <v>0.0269522220232813</v>
      </c>
      <c r="AF45" s="0" t="n">
        <f aca="false">LN(AD44/AD45)</f>
        <v>0.00603453309543354</v>
      </c>
      <c r="AR45" s="0" t="n">
        <v>48.97</v>
      </c>
      <c r="AS45" s="0" t="n">
        <f aca="false">LN(AR44/AR45)</f>
        <v>0.00224375412848478</v>
      </c>
    </row>
    <row r="46" customFormat="false" ht="12" hidden="false" customHeight="false" outlineLevel="0" collapsed="false">
      <c r="A46" s="29" t="n">
        <v>37089</v>
      </c>
      <c r="B46" s="0" t="n">
        <v>14.15</v>
      </c>
      <c r="C46" s="0" t="n">
        <v>18.89</v>
      </c>
      <c r="D46" s="0" t="n">
        <v>6.15</v>
      </c>
      <c r="E46" s="0" t="n">
        <v>8.7</v>
      </c>
      <c r="F46" s="0" t="n">
        <v>30.13</v>
      </c>
      <c r="G46" s="0" t="n">
        <v>1214.44</v>
      </c>
      <c r="H46" s="0" t="n">
        <f aca="false">LN(B45/B46)</f>
        <v>-0.133632356832796</v>
      </c>
      <c r="I46" s="0" t="n">
        <f aca="false">LN(C45/C46)</f>
        <v>-0.023568311026882</v>
      </c>
      <c r="J46" s="0" t="n">
        <f aca="false">LN(D45/D46)</f>
        <v>-0.0655146071106267</v>
      </c>
      <c r="K46" s="0" t="n">
        <f aca="false">LN(E45/E46)</f>
        <v>-0.0398645985639278</v>
      </c>
      <c r="M46" s="0" t="n">
        <f aca="false">LN(G45/G46)</f>
        <v>-0.00555706072624944</v>
      </c>
      <c r="O46" s="0" t="n">
        <f aca="false">$N$15*H46+$O$15*I46+$P$15*J46</f>
        <v>-0.0848506740225467</v>
      </c>
      <c r="R46" s="117" t="s">
        <v>177</v>
      </c>
      <c r="S46" s="117" t="n">
        <v>176</v>
      </c>
      <c r="T46" s="117" t="n">
        <v>0.358879034496401</v>
      </c>
      <c r="U46" s="117"/>
      <c r="V46" s="117"/>
      <c r="W46" s="117"/>
      <c r="AB46" s="29" t="n">
        <v>37089</v>
      </c>
      <c r="AC46" s="0" t="n">
        <v>30.13</v>
      </c>
      <c r="AD46" s="0" t="n">
        <v>1214.44</v>
      </c>
      <c r="AE46" s="0" t="n">
        <f aca="false">LN(AC45/AC46)</f>
        <v>-0.0160592276984755</v>
      </c>
      <c r="AF46" s="0" t="n">
        <f aca="false">LN(AD45/AD46)</f>
        <v>-0.00555706072624944</v>
      </c>
      <c r="AR46" s="0" t="n">
        <v>49.85</v>
      </c>
      <c r="AS46" s="0" t="n">
        <f aca="false">LN(AR45/AR46)</f>
        <v>-0.0178106306936214</v>
      </c>
    </row>
    <row r="47" customFormat="false" ht="12" hidden="false" customHeight="false" outlineLevel="0" collapsed="false">
      <c r="A47" s="29" t="n">
        <v>37088</v>
      </c>
      <c r="B47" s="0" t="n">
        <v>14.1</v>
      </c>
      <c r="C47" s="0" t="n">
        <v>18.66</v>
      </c>
      <c r="D47" s="0" t="n">
        <v>6.51</v>
      </c>
      <c r="E47" s="0" t="n">
        <v>8.25</v>
      </c>
      <c r="F47" s="0" t="n">
        <v>30.69</v>
      </c>
      <c r="G47" s="0" t="n">
        <v>1202.45</v>
      </c>
      <c r="H47" s="0" t="n">
        <f aca="false">LN(B46/B47)</f>
        <v>0.00353982670512399</v>
      </c>
      <c r="I47" s="0" t="n">
        <f aca="false">LN(C46/C47)</f>
        <v>0.0122504860942205</v>
      </c>
      <c r="J47" s="0" t="n">
        <f aca="false">LN(D46/D47)</f>
        <v>-0.0568873744020512</v>
      </c>
      <c r="K47" s="0" t="n">
        <f aca="false">LN(E46/E47)</f>
        <v>0.0531098253139483</v>
      </c>
      <c r="M47" s="0" t="n">
        <f aca="false">LN(G46/G47)</f>
        <v>0.00992192310147301</v>
      </c>
      <c r="O47" s="0" t="n">
        <f aca="false">$N$15*H47+$O$15*I47+$P$15*J47</f>
        <v>-0.0132242766869351</v>
      </c>
      <c r="AB47" s="29" t="n">
        <v>37088</v>
      </c>
      <c r="AC47" s="0" t="n">
        <v>30.69</v>
      </c>
      <c r="AD47" s="0" t="n">
        <v>1202.45</v>
      </c>
      <c r="AE47" s="0" t="n">
        <f aca="false">LN(AC46/AC47)</f>
        <v>-0.018415515489435</v>
      </c>
      <c r="AF47" s="0" t="n">
        <f aca="false">LN(AD46/AD47)</f>
        <v>0.00992192310147301</v>
      </c>
      <c r="AR47" s="0" t="n">
        <v>49.12</v>
      </c>
      <c r="AS47" s="0" t="n">
        <f aca="false">LN(AR46/AR47)</f>
        <v>0.0147522125689605</v>
      </c>
    </row>
    <row r="48" customFormat="false" ht="12.75" hidden="false" customHeight="false" outlineLevel="0" collapsed="false">
      <c r="A48" s="29" t="n">
        <v>37085</v>
      </c>
      <c r="B48" s="0" t="n">
        <v>13.61</v>
      </c>
      <c r="C48" s="0" t="n">
        <v>19.45</v>
      </c>
      <c r="D48" s="0" t="n">
        <v>6.86</v>
      </c>
      <c r="E48" s="0" t="n">
        <v>8.42</v>
      </c>
      <c r="F48" s="0" t="n">
        <v>30.99</v>
      </c>
      <c r="G48" s="0" t="n">
        <v>1215.68</v>
      </c>
      <c r="H48" s="0" t="n">
        <f aca="false">LN(B47/B48)</f>
        <v>0.035369980720748</v>
      </c>
      <c r="I48" s="0" t="n">
        <f aca="false">LN(C47/C48)</f>
        <v>-0.0414648746452575</v>
      </c>
      <c r="J48" s="0" t="n">
        <f aca="false">LN(D47/D48)</f>
        <v>-0.052367985517316</v>
      </c>
      <c r="K48" s="0" t="n">
        <f aca="false">LN(E47/E48)</f>
        <v>-0.0203966279076457</v>
      </c>
      <c r="M48" s="0" t="n">
        <f aca="false">LN(G47/G48)</f>
        <v>-0.0109424489253985</v>
      </c>
      <c r="O48" s="0" t="n">
        <f aca="false">$N$15*H48+$O$15*I48+$P$15*J48</f>
        <v>-0.0112766549412865</v>
      </c>
      <c r="R48" s="115"/>
      <c r="S48" s="115" t="s">
        <v>366</v>
      </c>
      <c r="T48" s="115" t="s">
        <v>357</v>
      </c>
      <c r="U48" s="115" t="s">
        <v>367</v>
      </c>
      <c r="V48" s="115" t="s">
        <v>368</v>
      </c>
      <c r="W48" s="115" t="s">
        <v>369</v>
      </c>
      <c r="X48" s="115" t="s">
        <v>370</v>
      </c>
      <c r="Y48" s="115" t="s">
        <v>371</v>
      </c>
      <c r="Z48" s="115" t="s">
        <v>372</v>
      </c>
      <c r="AB48" s="29" t="n">
        <v>37085</v>
      </c>
      <c r="AC48" s="0" t="n">
        <v>30.99</v>
      </c>
      <c r="AD48" s="0" t="n">
        <v>1215.68</v>
      </c>
      <c r="AE48" s="0" t="n">
        <f aca="false">LN(AC47/AC48)</f>
        <v>-0.00972770316801195</v>
      </c>
      <c r="AF48" s="0" t="n">
        <f aca="false">LN(AD47/AD48)</f>
        <v>-0.0109424489253985</v>
      </c>
      <c r="AR48" s="0" t="n">
        <v>48.78</v>
      </c>
      <c r="AS48" s="0" t="n">
        <f aca="false">LN(AR47/AR48)</f>
        <v>0.00694589105111271</v>
      </c>
    </row>
    <row r="49" customFormat="false" ht="11.25" hidden="false" customHeight="false" outlineLevel="0" collapsed="false">
      <c r="A49" s="29" t="n">
        <v>37084</v>
      </c>
      <c r="B49" s="0" t="n">
        <v>14.9</v>
      </c>
      <c r="C49" s="0" t="n">
        <v>18.76</v>
      </c>
      <c r="D49" s="0" t="n">
        <v>7.12</v>
      </c>
      <c r="E49" s="0" t="n">
        <v>8.52</v>
      </c>
      <c r="F49" s="0" t="n">
        <v>31.41</v>
      </c>
      <c r="G49" s="0" t="n">
        <v>1208.14</v>
      </c>
      <c r="H49" s="0" t="n">
        <f aca="false">LN(B48/B49)</f>
        <v>-0.0905563962880389</v>
      </c>
      <c r="I49" s="0" t="n">
        <f aca="false">LN(C48/C49)</f>
        <v>0.0361201264863766</v>
      </c>
      <c r="J49" s="0" t="n">
        <f aca="false">LN(D48/D49)</f>
        <v>-0.0372002836860905</v>
      </c>
      <c r="K49" s="0" t="n">
        <f aca="false">LN(E48/E49)</f>
        <v>-0.011806512586989</v>
      </c>
      <c r="M49" s="0" t="n">
        <f aca="false">LN(G48/G49)</f>
        <v>0.00622160417996079</v>
      </c>
      <c r="O49" s="0" t="n">
        <f aca="false">$N$15*H49+$O$15*I49+$P$15*J49</f>
        <v>-0.042259328443299</v>
      </c>
      <c r="R49" s="116" t="s">
        <v>373</v>
      </c>
      <c r="S49" s="116" t="n">
        <v>-0.00232351560796484</v>
      </c>
      <c r="T49" s="116" t="n">
        <v>0.00334876545194022</v>
      </c>
      <c r="U49" s="116" t="n">
        <v>-0.693842444719035</v>
      </c>
      <c r="V49" s="116" t="n">
        <v>0.488700989631054</v>
      </c>
      <c r="W49" s="116" t="n">
        <v>-0.00893268129097228</v>
      </c>
      <c r="X49" s="116" t="n">
        <v>0.0042856500750426</v>
      </c>
      <c r="Y49" s="116" t="n">
        <v>-0.00893268129097228</v>
      </c>
      <c r="Z49" s="116" t="n">
        <v>0.0042856500750426</v>
      </c>
      <c r="AB49" s="29" t="n">
        <v>37084</v>
      </c>
      <c r="AC49" s="0" t="n">
        <v>31.41</v>
      </c>
      <c r="AD49" s="0" t="n">
        <v>1208.14</v>
      </c>
      <c r="AE49" s="0" t="n">
        <f aca="false">LN(AC48/AC49)</f>
        <v>-0.0134617417508984</v>
      </c>
      <c r="AF49" s="0" t="n">
        <f aca="false">LN(AD48/AD49)</f>
        <v>0.00622160417996079</v>
      </c>
      <c r="AR49" s="0" t="n">
        <v>49.55</v>
      </c>
      <c r="AS49" s="0" t="n">
        <f aca="false">LN(AR48/AR49)</f>
        <v>-0.0156618679882227</v>
      </c>
    </row>
    <row r="50" customFormat="false" ht="12" hidden="false" customHeight="false" outlineLevel="0" collapsed="false">
      <c r="A50" s="29" t="n">
        <v>37083</v>
      </c>
      <c r="B50" s="0" t="n">
        <v>14.86</v>
      </c>
      <c r="C50" s="0" t="n">
        <v>18.28</v>
      </c>
      <c r="D50" s="0" t="n">
        <v>6.78</v>
      </c>
      <c r="E50" s="0" t="n">
        <v>8.22</v>
      </c>
      <c r="F50" s="0" t="n">
        <v>31.99</v>
      </c>
      <c r="G50" s="0" t="n">
        <v>1180.18</v>
      </c>
      <c r="H50" s="0" t="n">
        <f aca="false">LN(B49/B50)</f>
        <v>0.0026881736618004</v>
      </c>
      <c r="I50" s="0" t="n">
        <f aca="false">LN(C49/C50)</f>
        <v>0.0259193775520747</v>
      </c>
      <c r="J50" s="0" t="n">
        <f aca="false">LN(D49/D50)</f>
        <v>0.0489306234715801</v>
      </c>
      <c r="K50" s="0" t="n">
        <f aca="false">LN(E49/E50)</f>
        <v>0.0358461317731357</v>
      </c>
      <c r="M50" s="0" t="n">
        <f aca="false">LN(G49/G50)</f>
        <v>0.0234150176201129</v>
      </c>
      <c r="O50" s="0" t="n">
        <f aca="false">$N$15*H50+$O$15*I50+$P$15*J50</f>
        <v>0.0229696813333494</v>
      </c>
      <c r="R50" s="117" t="s">
        <v>374</v>
      </c>
      <c r="S50" s="117" t="n">
        <v>0.62248004843818</v>
      </c>
      <c r="T50" s="117" t="n">
        <v>0.243458963554456</v>
      </c>
      <c r="U50" s="117" t="n">
        <v>2.55681712987719</v>
      </c>
      <c r="V50" s="117" t="n">
        <v>0.0114125983155403</v>
      </c>
      <c r="W50" s="117" t="n">
        <v>0.141986370921169</v>
      </c>
      <c r="X50" s="117" t="n">
        <v>1.10297372595519</v>
      </c>
      <c r="Y50" s="117" t="n">
        <v>0.141986370921169</v>
      </c>
      <c r="Z50" s="117" t="n">
        <v>1.10297372595519</v>
      </c>
      <c r="AB50" s="29" t="n">
        <v>37083</v>
      </c>
      <c r="AC50" s="0" t="n">
        <v>31.99</v>
      </c>
      <c r="AD50" s="0" t="n">
        <v>1180.18</v>
      </c>
      <c r="AE50" s="0" t="n">
        <f aca="false">LN(AC49/AC50)</f>
        <v>-0.0182970404108714</v>
      </c>
      <c r="AF50" s="0" t="n">
        <f aca="false">LN(AD49/AD50)</f>
        <v>0.0234150176201129</v>
      </c>
      <c r="AR50" s="0" t="n">
        <v>49.1</v>
      </c>
      <c r="AS50" s="0" t="n">
        <f aca="false">LN(AR49/AR50)</f>
        <v>0.00912322597552197</v>
      </c>
    </row>
    <row r="51" customFormat="false" ht="11.25" hidden="false" customHeight="false" outlineLevel="0" collapsed="false">
      <c r="A51" s="29" t="n">
        <v>37082</v>
      </c>
      <c r="B51" s="0" t="n">
        <v>15</v>
      </c>
      <c r="C51" s="0" t="n">
        <v>18.39</v>
      </c>
      <c r="D51" s="0" t="n">
        <v>7.5</v>
      </c>
      <c r="E51" s="0" t="n">
        <v>8.22</v>
      </c>
      <c r="F51" s="0" t="n">
        <v>32.36</v>
      </c>
      <c r="G51" s="0" t="n">
        <v>1181.52</v>
      </c>
      <c r="H51" s="0" t="n">
        <f aca="false">LN(B50/B51)</f>
        <v>-0.00937716181259704</v>
      </c>
      <c r="I51" s="0" t="n">
        <f aca="false">LN(C50/C51)</f>
        <v>-0.00599947259022576</v>
      </c>
      <c r="J51" s="0" t="n">
        <f aca="false">LN(D50/D51)</f>
        <v>-0.100925918589961</v>
      </c>
      <c r="K51" s="0" t="n">
        <f aca="false">LN(E50/E51)</f>
        <v>0</v>
      </c>
      <c r="M51" s="0" t="n">
        <f aca="false">LN(G50/G51)</f>
        <v>-0.00113477591886767</v>
      </c>
      <c r="O51" s="0" t="n">
        <f aca="false">$N$15*H51+$O$15*I51+$P$15*J51</f>
        <v>-0.0372228931526425</v>
      </c>
      <c r="U51" s="0" t="n">
        <f aca="false">(S50-1)/T50</f>
        <v>-1.55065127219018</v>
      </c>
      <c r="AB51" s="29" t="n">
        <v>37082</v>
      </c>
      <c r="AC51" s="0" t="n">
        <v>32.36</v>
      </c>
      <c r="AD51" s="0" t="n">
        <v>1181.52</v>
      </c>
      <c r="AE51" s="0" t="n">
        <f aca="false">LN(AC50/AC51)</f>
        <v>-0.0114997382288644</v>
      </c>
      <c r="AF51" s="0" t="n">
        <f aca="false">LN(AD50/AD51)</f>
        <v>-0.00113477591886767</v>
      </c>
      <c r="AR51" s="0" t="n">
        <v>49.22</v>
      </c>
      <c r="AS51" s="0" t="n">
        <f aca="false">LN(AR50/AR51)</f>
        <v>-0.00244101016243485</v>
      </c>
    </row>
    <row r="52" customFormat="false" ht="11.25" hidden="false" customHeight="false" outlineLevel="0" collapsed="false">
      <c r="A52" s="29" t="n">
        <v>37081</v>
      </c>
      <c r="B52" s="0" t="n">
        <v>15.99</v>
      </c>
      <c r="C52" s="0" t="n">
        <v>19</v>
      </c>
      <c r="D52" s="0" t="n">
        <v>8.53</v>
      </c>
      <c r="E52" s="0" t="n">
        <v>8.51</v>
      </c>
      <c r="F52" s="0" t="n">
        <v>32.89</v>
      </c>
      <c r="G52" s="0" t="n">
        <v>1198.78</v>
      </c>
      <c r="H52" s="0" t="n">
        <f aca="false">LN(B51/B52)</f>
        <v>-0.0639133257436528</v>
      </c>
      <c r="I52" s="0" t="n">
        <f aca="false">LN(C51/C52)</f>
        <v>-0.0326319405502108</v>
      </c>
      <c r="J52" s="0" t="n">
        <f aca="false">LN(D51/D52)</f>
        <v>-0.128686340961323</v>
      </c>
      <c r="K52" s="0" t="n">
        <f aca="false">LN(E51/E52)</f>
        <v>-0.0346717335171941</v>
      </c>
      <c r="M52" s="0" t="n">
        <f aca="false">LN(G51/G52)</f>
        <v>-0.014502627835268</v>
      </c>
      <c r="O52" s="0" t="n">
        <f aca="false">$N$15*H52+$O$15*I52+$P$15*J52</f>
        <v>-0.0764128952459007</v>
      </c>
      <c r="R52" s="0" t="s">
        <v>349</v>
      </c>
      <c r="T52" s="0" t="s">
        <v>324</v>
      </c>
      <c r="AB52" s="29" t="n">
        <v>37081</v>
      </c>
      <c r="AC52" s="0" t="n">
        <v>32.89</v>
      </c>
      <c r="AD52" s="0" t="n">
        <v>1198.78</v>
      </c>
      <c r="AE52" s="0" t="n">
        <f aca="false">LN(AC51/AC52)</f>
        <v>-0.0162455680106747</v>
      </c>
      <c r="AF52" s="0" t="n">
        <f aca="false">LN(AD51/AD52)</f>
        <v>-0.014502627835268</v>
      </c>
      <c r="AR52" s="0" t="n">
        <v>49.06</v>
      </c>
      <c r="AS52" s="0" t="n">
        <f aca="false">LN(AR51/AR52)</f>
        <v>0.00325600613256647</v>
      </c>
    </row>
    <row r="53" customFormat="false" ht="12" hidden="false" customHeight="false" outlineLevel="0" collapsed="false">
      <c r="A53" s="29" t="n">
        <v>37078</v>
      </c>
      <c r="B53" s="0" t="n">
        <v>15.94</v>
      </c>
      <c r="C53" s="0" t="n">
        <v>19.41</v>
      </c>
      <c r="D53" s="0" t="n">
        <v>8.02</v>
      </c>
      <c r="E53" s="0" t="n">
        <v>8.68</v>
      </c>
      <c r="F53" s="0" t="n">
        <v>33.23</v>
      </c>
      <c r="G53" s="0" t="n">
        <v>1190.59</v>
      </c>
      <c r="H53" s="0" t="n">
        <f aca="false">LN(B52/B53)</f>
        <v>0.00313185348379388</v>
      </c>
      <c r="I53" s="0" t="n">
        <f aca="false">LN(C52/C53)</f>
        <v>-0.0213494180144784</v>
      </c>
      <c r="J53" s="0" t="n">
        <f aca="false">LN(D52/D53)</f>
        <v>0.0616509396251646</v>
      </c>
      <c r="K53" s="0" t="n">
        <f aca="false">LN(E52/E53)</f>
        <v>-0.019779586086976</v>
      </c>
      <c r="M53" s="0" t="n">
        <f aca="false">LN(G52/G53)</f>
        <v>0.00685539039579694</v>
      </c>
      <c r="O53" s="0" t="n">
        <f aca="false">$N$15*H53+$O$15*I53+$P$15*J53</f>
        <v>0.015366796868586</v>
      </c>
      <c r="AB53" s="29" t="n">
        <v>37078</v>
      </c>
      <c r="AC53" s="0" t="n">
        <v>33.23</v>
      </c>
      <c r="AD53" s="0" t="n">
        <v>1190.59</v>
      </c>
      <c r="AE53" s="0" t="n">
        <f aca="false">LN(AC52/AC53)</f>
        <v>-0.0102844221655372</v>
      </c>
      <c r="AF53" s="0" t="n">
        <f aca="false">LN(AD52/AD53)</f>
        <v>0.00685539039579694</v>
      </c>
      <c r="AR53" s="0" t="n">
        <v>49.06</v>
      </c>
      <c r="AS53" s="0" t="n">
        <f aca="false">LN(AR52/AR53)</f>
        <v>0</v>
      </c>
    </row>
    <row r="54" customFormat="false" ht="12.75" hidden="false" customHeight="false" outlineLevel="0" collapsed="false">
      <c r="A54" s="29" t="n">
        <v>37077</v>
      </c>
      <c r="B54" s="0" t="n">
        <v>16.05</v>
      </c>
      <c r="C54" s="0" t="n">
        <v>20.48</v>
      </c>
      <c r="D54" s="0" t="n">
        <v>8.03</v>
      </c>
      <c r="E54" s="0" t="n">
        <v>8.83</v>
      </c>
      <c r="F54" s="0" t="n">
        <v>33.1</v>
      </c>
      <c r="G54" s="0" t="n">
        <v>1219.24</v>
      </c>
      <c r="H54" s="0" t="n">
        <f aca="false">LN(B53/B54)</f>
        <v>-0.00687717621395594</v>
      </c>
      <c r="I54" s="0" t="n">
        <f aca="false">LN(C53/C54)</f>
        <v>-0.0536604029903882</v>
      </c>
      <c r="J54" s="0" t="n">
        <f aca="false">LN(D53/D54)</f>
        <v>-0.00124610608024718</v>
      </c>
      <c r="K54" s="0" t="n">
        <f aca="false">LN(E53/E54)</f>
        <v>-0.0171334859436099</v>
      </c>
      <c r="M54" s="0" t="n">
        <f aca="false">LN(G53/G54)</f>
        <v>-0.0237787312356222</v>
      </c>
      <c r="O54" s="0" t="n">
        <f aca="false">$N$15*H54+$O$15*I54+$P$15*J54</f>
        <v>-0.0167745550824746</v>
      </c>
      <c r="R54" s="115" t="s">
        <v>353</v>
      </c>
      <c r="S54" s="115"/>
      <c r="AB54" s="29" t="n">
        <v>37077</v>
      </c>
      <c r="AC54" s="0" t="n">
        <v>33.1</v>
      </c>
      <c r="AD54" s="0" t="n">
        <v>1219.24</v>
      </c>
      <c r="AE54" s="0" t="n">
        <f aca="false">LN(AC53/AC54)</f>
        <v>0.00391979998348554</v>
      </c>
      <c r="AF54" s="0" t="n">
        <f aca="false">LN(AD53/AD54)</f>
        <v>-0.0237787312356222</v>
      </c>
      <c r="AR54" s="0" t="n">
        <v>49.94</v>
      </c>
      <c r="AS54" s="0" t="n">
        <f aca="false">LN(AR53/AR54)</f>
        <v>-0.0177782460212838</v>
      </c>
    </row>
    <row r="55" customFormat="false" ht="11.25" hidden="false" customHeight="false" outlineLevel="0" collapsed="false">
      <c r="A55" s="29" t="n">
        <v>37075</v>
      </c>
      <c r="B55" s="0" t="n">
        <v>16.17</v>
      </c>
      <c r="C55" s="0" t="n">
        <v>19.6</v>
      </c>
      <c r="D55" s="0" t="n">
        <v>7.82</v>
      </c>
      <c r="E55" s="0" t="n">
        <v>8.75</v>
      </c>
      <c r="F55" s="0" t="n">
        <v>33.46</v>
      </c>
      <c r="G55" s="0" t="n">
        <v>1234.45</v>
      </c>
      <c r="H55" s="0" t="n">
        <f aca="false">LN(B54/B55)</f>
        <v>-0.00744882401299063</v>
      </c>
      <c r="I55" s="0" t="n">
        <f aca="false">LN(C54/C55)</f>
        <v>0.0439192339348354</v>
      </c>
      <c r="J55" s="0" t="n">
        <f aca="false">LN(D54/D55)</f>
        <v>0.0264999734014506</v>
      </c>
      <c r="K55" s="0" t="n">
        <f aca="false">LN(E54/E55)</f>
        <v>0.00910131424634556</v>
      </c>
      <c r="M55" s="0" t="n">
        <f aca="false">LN(G54/G55)</f>
        <v>-0.0123978129442262</v>
      </c>
      <c r="O55" s="0" t="n">
        <f aca="false">$N$15*H55+$O$15*I55+$P$15*J55</f>
        <v>0.0159941854219395</v>
      </c>
      <c r="R55" s="116" t="s">
        <v>354</v>
      </c>
      <c r="S55" s="116" t="n">
        <v>0.494479467500541</v>
      </c>
      <c r="AB55" s="29" t="n">
        <v>37075</v>
      </c>
      <c r="AC55" s="0" t="n">
        <v>33.46</v>
      </c>
      <c r="AD55" s="0" t="n">
        <v>1234.45</v>
      </c>
      <c r="AE55" s="0" t="n">
        <f aca="false">LN(AC54/AC55)</f>
        <v>-0.0108174131756606</v>
      </c>
      <c r="AF55" s="0" t="n">
        <f aca="false">LN(AD54/AD55)</f>
        <v>-0.0123978129442262</v>
      </c>
      <c r="AR55" s="0" t="n">
        <v>48.69</v>
      </c>
      <c r="AS55" s="0" t="n">
        <f aca="false">LN(AR54/AR55)</f>
        <v>0.0253486146570175</v>
      </c>
    </row>
    <row r="56" customFormat="false" ht="11.25" hidden="false" customHeight="false" outlineLevel="0" collapsed="false">
      <c r="A56" s="29" t="n">
        <v>37074</v>
      </c>
      <c r="B56" s="0" t="n">
        <v>16.11</v>
      </c>
      <c r="C56" s="0" t="n">
        <v>19.8</v>
      </c>
      <c r="D56" s="0" t="n">
        <v>8.08</v>
      </c>
      <c r="E56" s="0" t="n">
        <v>8.55</v>
      </c>
      <c r="F56" s="0" t="n">
        <v>33.36</v>
      </c>
      <c r="G56" s="0" t="n">
        <v>1236.72</v>
      </c>
      <c r="H56" s="0" t="n">
        <f aca="false">LN(B55/B56)</f>
        <v>0.00371747640013257</v>
      </c>
      <c r="I56" s="0" t="n">
        <f aca="false">LN(C55/C56)</f>
        <v>-0.010152371464018</v>
      </c>
      <c r="J56" s="0" t="n">
        <f aca="false">LN(D55/D56)</f>
        <v>-0.0327073179757843</v>
      </c>
      <c r="K56" s="0" t="n">
        <f aca="false">LN(E55/E56)</f>
        <v>0.0231224174208542</v>
      </c>
      <c r="M56" s="0" t="n">
        <f aca="false">LN(G55/G56)</f>
        <v>-0.00183718695070425</v>
      </c>
      <c r="O56" s="0" t="n">
        <f aca="false">$N$15*H56+$O$15*I56+$P$15*J56</f>
        <v>-0.0111540115748217</v>
      </c>
      <c r="R56" s="116" t="s">
        <v>355</v>
      </c>
      <c r="S56" s="116" t="n">
        <v>0.244509943779618</v>
      </c>
      <c r="AB56" s="29" t="n">
        <v>37074</v>
      </c>
      <c r="AC56" s="0" t="n">
        <v>33.36</v>
      </c>
      <c r="AD56" s="0" t="n">
        <v>1236.72</v>
      </c>
      <c r="AE56" s="0" t="n">
        <f aca="false">LN(AC55/AC56)</f>
        <v>0.00299311806813189</v>
      </c>
      <c r="AF56" s="0" t="n">
        <f aca="false">LN(AD55/AD56)</f>
        <v>-0.00183718695070425</v>
      </c>
      <c r="AR56" s="0" t="n">
        <v>48.3</v>
      </c>
      <c r="AS56" s="0" t="n">
        <f aca="false">LN(AR55/AR56)</f>
        <v>0.00804210953608258</v>
      </c>
    </row>
    <row r="57" customFormat="false" ht="11.25" hidden="false" customHeight="false" outlineLevel="0" collapsed="false">
      <c r="A57" s="29" t="n">
        <v>37071</v>
      </c>
      <c r="B57" s="0" t="n">
        <v>16.68</v>
      </c>
      <c r="C57" s="0" t="n">
        <v>21.7</v>
      </c>
      <c r="D57" s="0" t="n">
        <v>8.57</v>
      </c>
      <c r="E57" s="0" t="n">
        <v>9</v>
      </c>
      <c r="F57" s="0" t="n">
        <v>33.09</v>
      </c>
      <c r="G57" s="0" t="n">
        <v>1224.38</v>
      </c>
      <c r="H57" s="0" t="n">
        <f aca="false">LN(B56/B57)</f>
        <v>-0.0347701997417177</v>
      </c>
      <c r="I57" s="0" t="n">
        <f aca="false">LN(C56/C57)</f>
        <v>-0.0916303228459243</v>
      </c>
      <c r="J57" s="0" t="n">
        <f aca="false">LN(D56/D57)</f>
        <v>-0.0588758600766844</v>
      </c>
      <c r="K57" s="0" t="n">
        <f aca="false">LN(E56/E57)</f>
        <v>-0.0512932943875505</v>
      </c>
      <c r="M57" s="0" t="n">
        <f aca="false">LN(G56/G57)</f>
        <v>0.0100281202814298</v>
      </c>
      <c r="O57" s="0" t="n">
        <f aca="false">$N$15*H57+$O$15*I57+$P$15*J57</f>
        <v>-0.0564978042953599</v>
      </c>
      <c r="R57" s="116" t="s">
        <v>356</v>
      </c>
      <c r="S57" s="116" t="n">
        <v>0.24173240680822</v>
      </c>
      <c r="AB57" s="29" t="n">
        <v>37071</v>
      </c>
      <c r="AC57" s="0" t="n">
        <v>33.09</v>
      </c>
      <c r="AD57" s="0" t="n">
        <v>1224.38</v>
      </c>
      <c r="AE57" s="0" t="n">
        <f aca="false">LN(AC56/AC57)</f>
        <v>0.00812645555702513</v>
      </c>
      <c r="AF57" s="0" t="n">
        <f aca="false">LN(AD56/AD57)</f>
        <v>0.0100281202814298</v>
      </c>
      <c r="AR57" s="0" t="n">
        <v>49.1</v>
      </c>
      <c r="AS57" s="0" t="n">
        <f aca="false">LN(AR56/AR57)</f>
        <v>-0.0164274741419479</v>
      </c>
    </row>
    <row r="58" customFormat="false" ht="11.25" hidden="false" customHeight="false" outlineLevel="0" collapsed="false">
      <c r="A58" s="29" t="n">
        <v>37070</v>
      </c>
      <c r="B58" s="0" t="n">
        <v>15.98</v>
      </c>
      <c r="C58" s="0" t="n">
        <v>17.25</v>
      </c>
      <c r="D58" s="0" t="n">
        <v>7.98</v>
      </c>
      <c r="E58" s="0" t="n">
        <v>8.42</v>
      </c>
      <c r="F58" s="0" t="n">
        <v>33.67</v>
      </c>
      <c r="G58" s="0" t="n">
        <v>1226.2</v>
      </c>
      <c r="H58" s="0" t="n">
        <f aca="false">LN(B57/B58)</f>
        <v>0.042872456592472</v>
      </c>
      <c r="I58" s="0" t="n">
        <f aca="false">LN(C57/C58)</f>
        <v>0.229500117069045</v>
      </c>
      <c r="J58" s="0" t="n">
        <f aca="false">LN(D57/D58)</f>
        <v>0.0713293211479709</v>
      </c>
      <c r="K58" s="0" t="n">
        <f aca="false">LN(E57/E58)</f>
        <v>0.066614749081984</v>
      </c>
      <c r="M58" s="0" t="n">
        <f aca="false">LN(G57/G58)</f>
        <v>-0.00148536292193893</v>
      </c>
      <c r="O58" s="0" t="n">
        <f aca="false">$N$15*H58+$O$15*I58+$P$15*J58</f>
        <v>0.0983114719838206</v>
      </c>
      <c r="R58" s="116" t="s">
        <v>357</v>
      </c>
      <c r="S58" s="116" t="n">
        <v>0.0877722959381208</v>
      </c>
      <c r="AB58" s="29" t="n">
        <v>37070</v>
      </c>
      <c r="AC58" s="0" t="n">
        <v>33.67</v>
      </c>
      <c r="AD58" s="0" t="n">
        <v>1226.2</v>
      </c>
      <c r="AE58" s="0" t="n">
        <f aca="false">LN(AC57/AC58)</f>
        <v>-0.0173761112394622</v>
      </c>
      <c r="AF58" s="0" t="n">
        <f aca="false">LN(AD57/AD58)</f>
        <v>-0.00148536292193893</v>
      </c>
      <c r="AR58" s="0" t="n">
        <v>48.34</v>
      </c>
      <c r="AS58" s="0" t="n">
        <f aca="false">LN(AR57/AR58)</f>
        <v>0.015599659525138</v>
      </c>
    </row>
    <row r="59" customFormat="false" ht="12" hidden="false" customHeight="false" outlineLevel="0" collapsed="false">
      <c r="A59" s="29" t="n">
        <v>37069</v>
      </c>
      <c r="B59" s="0" t="n">
        <v>15.76</v>
      </c>
      <c r="C59" s="0" t="n">
        <v>17.12</v>
      </c>
      <c r="D59" s="0" t="n">
        <v>7.5</v>
      </c>
      <c r="E59" s="0" t="n">
        <v>8.67</v>
      </c>
      <c r="F59" s="0" t="n">
        <v>34.76</v>
      </c>
      <c r="G59" s="0" t="n">
        <v>1211.07</v>
      </c>
      <c r="H59" s="0" t="n">
        <f aca="false">LN(B58/B59)</f>
        <v>0.0138628559083957</v>
      </c>
      <c r="I59" s="0" t="n">
        <f aca="false">LN(C58/C59)</f>
        <v>0.00756477276377267</v>
      </c>
      <c r="J59" s="0" t="n">
        <f aca="false">LN(D58/D59)</f>
        <v>0.0620353909194527</v>
      </c>
      <c r="K59" s="0" t="n">
        <f aca="false">LN(E58/E59)</f>
        <v>-0.0292589625382152</v>
      </c>
      <c r="M59" s="0" t="n">
        <f aca="false">LN(G58/G59)</f>
        <v>0.0124156899778434</v>
      </c>
      <c r="O59" s="0" t="n">
        <f aca="false">$N$15*H59+$O$15*I59+$P$15*J59</f>
        <v>0.027388235635766</v>
      </c>
      <c r="R59" s="117" t="s">
        <v>358</v>
      </c>
      <c r="S59" s="117" t="n">
        <v>274</v>
      </c>
      <c r="AB59" s="29" t="n">
        <v>37069</v>
      </c>
      <c r="AC59" s="0" t="n">
        <v>34.76</v>
      </c>
      <c r="AD59" s="0" t="n">
        <v>1211.07</v>
      </c>
      <c r="AE59" s="0" t="n">
        <f aca="false">LN(AC58/AC59)</f>
        <v>-0.0318600672242081</v>
      </c>
      <c r="AF59" s="0" t="n">
        <f aca="false">LN(AD58/AD59)</f>
        <v>0.0124156899778434</v>
      </c>
      <c r="AR59" s="0" t="n">
        <v>46.72</v>
      </c>
      <c r="AS59" s="0" t="n">
        <f aca="false">LN(AR58/AR59)</f>
        <v>0.0340870367553655</v>
      </c>
    </row>
    <row r="60" customFormat="false" ht="11.25" hidden="false" customHeight="false" outlineLevel="0" collapsed="false">
      <c r="A60" s="29" t="n">
        <v>37068</v>
      </c>
      <c r="B60" s="0" t="n">
        <v>17.05</v>
      </c>
      <c r="C60" s="0" t="n">
        <v>17.25</v>
      </c>
      <c r="D60" s="0" t="n">
        <v>7.7</v>
      </c>
      <c r="E60" s="0" t="n">
        <v>8.87</v>
      </c>
      <c r="F60" s="0" t="n">
        <v>35.45</v>
      </c>
      <c r="G60" s="0" t="n">
        <v>1216.76</v>
      </c>
      <c r="H60" s="0" t="n">
        <f aca="false">LN(B59/B60)</f>
        <v>-0.0786751192997928</v>
      </c>
      <c r="I60" s="0" t="n">
        <f aca="false">LN(C59/C60)</f>
        <v>-0.00756477276377269</v>
      </c>
      <c r="J60" s="0" t="n">
        <f aca="false">LN(D59/D60)</f>
        <v>-0.0263173083173734</v>
      </c>
      <c r="K60" s="0" t="n">
        <f aca="false">LN(E59/E60)</f>
        <v>-0.0228060055290375</v>
      </c>
      <c r="M60" s="0" t="n">
        <f aca="false">LN(G59/G60)</f>
        <v>-0.00468732194421021</v>
      </c>
      <c r="O60" s="0" t="n">
        <f aca="false">$N$15*H60+$O$15*I60+$P$15*J60</f>
        <v>-0.0445421870060441</v>
      </c>
      <c r="AB60" s="29" t="n">
        <v>37068</v>
      </c>
      <c r="AC60" s="0" t="n">
        <v>35.45</v>
      </c>
      <c r="AD60" s="0" t="n">
        <v>1216.76</v>
      </c>
      <c r="AE60" s="0" t="n">
        <f aca="false">LN(AC59/AC60)</f>
        <v>-0.0196559525809453</v>
      </c>
      <c r="AF60" s="0" t="n">
        <f aca="false">LN(AD59/AD60)</f>
        <v>-0.00468732194421021</v>
      </c>
      <c r="AR60" s="0" t="n">
        <v>44.19</v>
      </c>
      <c r="AS60" s="0" t="n">
        <f aca="false">LN(AR59/AR60)</f>
        <v>0.0556738193773231</v>
      </c>
    </row>
    <row r="61" customFormat="false" ht="12" hidden="false" customHeight="false" outlineLevel="0" collapsed="false">
      <c r="A61" s="29" t="n">
        <v>37067</v>
      </c>
      <c r="B61" s="0" t="n">
        <v>19.73</v>
      </c>
      <c r="C61" s="0" t="n">
        <v>16</v>
      </c>
      <c r="D61" s="0" t="n">
        <v>7.45</v>
      </c>
      <c r="E61" s="0" t="n">
        <v>8.88</v>
      </c>
      <c r="F61" s="0" t="n">
        <v>33.89</v>
      </c>
      <c r="G61" s="0" t="n">
        <v>1218.6</v>
      </c>
      <c r="H61" s="0" t="n">
        <f aca="false">LN(B60/B61)</f>
        <v>-0.145990116304998</v>
      </c>
      <c r="I61" s="0" t="n">
        <f aca="false">LN(C60/C61)</f>
        <v>0.0752234212375875</v>
      </c>
      <c r="J61" s="0" t="n">
        <f aca="false">LN(D60/D61)</f>
        <v>0.0330062964681701</v>
      </c>
      <c r="K61" s="0" t="n">
        <f aca="false">LN(E60/E61)</f>
        <v>-0.00112676068259073</v>
      </c>
      <c r="M61" s="0" t="n">
        <f aca="false">LN(G60/G61)</f>
        <v>-0.00151107051943956</v>
      </c>
      <c r="O61" s="0" t="n">
        <f aca="false">$N$15*H61+$O$15*I61+$P$15*J61</f>
        <v>-0.0347566203407522</v>
      </c>
      <c r="R61" s="0" t="s">
        <v>359</v>
      </c>
      <c r="AB61" s="29" t="n">
        <v>37067</v>
      </c>
      <c r="AC61" s="0" t="n">
        <v>33.89</v>
      </c>
      <c r="AD61" s="0" t="n">
        <v>1218.6</v>
      </c>
      <c r="AE61" s="0" t="n">
        <f aca="false">LN(AC60/AC61)</f>
        <v>0.0450032673591767</v>
      </c>
      <c r="AF61" s="0" t="n">
        <f aca="false">LN(AD60/AD61)</f>
        <v>-0.00151107051943956</v>
      </c>
      <c r="AR61" s="0" t="n">
        <v>44.07</v>
      </c>
      <c r="AS61" s="0" t="n">
        <f aca="false">LN(AR60/AR61)</f>
        <v>0.00271924028875292</v>
      </c>
    </row>
    <row r="62" customFormat="false" ht="12.75" hidden="false" customHeight="false" outlineLevel="0" collapsed="false">
      <c r="A62" s="29" t="n">
        <v>37064</v>
      </c>
      <c r="B62" s="0" t="n">
        <v>18.47</v>
      </c>
      <c r="C62" s="0" t="n">
        <v>16.65</v>
      </c>
      <c r="D62" s="0" t="n">
        <v>6.9</v>
      </c>
      <c r="E62" s="0" t="n">
        <v>8.78</v>
      </c>
      <c r="F62" s="0" t="n">
        <v>34.6</v>
      </c>
      <c r="G62" s="0" t="n">
        <v>1225.35</v>
      </c>
      <c r="H62" s="0" t="n">
        <f aca="false">LN(B61/B62)</f>
        <v>0.0659925258233754</v>
      </c>
      <c r="I62" s="0" t="n">
        <f aca="false">LN(C61/C62)</f>
        <v>-0.0398214941866715</v>
      </c>
      <c r="J62" s="0" t="n">
        <f aca="false">LN(D61/D62)</f>
        <v>0.0766926207882544</v>
      </c>
      <c r="K62" s="0" t="n">
        <f aca="false">LN(E61/E62)</f>
        <v>0.0113251493570535</v>
      </c>
      <c r="M62" s="0" t="n">
        <f aca="false">LN(G61/G62)</f>
        <v>-0.00552385864159398</v>
      </c>
      <c r="O62" s="0" t="n">
        <f aca="false">$N$15*H62+$O$15*I62+$P$15*J62</f>
        <v>0.0429686226427764</v>
      </c>
      <c r="R62" s="115"/>
      <c r="S62" s="115" t="s">
        <v>360</v>
      </c>
      <c r="T62" s="115" t="s">
        <v>361</v>
      </c>
      <c r="U62" s="115" t="s">
        <v>362</v>
      </c>
      <c r="V62" s="115" t="s">
        <v>363</v>
      </c>
      <c r="W62" s="115" t="s">
        <v>364</v>
      </c>
      <c r="AB62" s="29" t="n">
        <v>37064</v>
      </c>
      <c r="AC62" s="0" t="n">
        <v>34.6</v>
      </c>
      <c r="AD62" s="0" t="n">
        <v>1225.35</v>
      </c>
      <c r="AE62" s="0" t="n">
        <f aca="false">LN(AC61/AC62)</f>
        <v>-0.0207336964447186</v>
      </c>
      <c r="AF62" s="0" t="n">
        <f aca="false">LN(AD61/AD62)</f>
        <v>-0.00552385864159398</v>
      </c>
      <c r="AR62" s="0" t="n">
        <v>44.88</v>
      </c>
      <c r="AS62" s="0" t="n">
        <f aca="false">LN(AR61/AR62)</f>
        <v>-0.0182129823605453</v>
      </c>
    </row>
    <row r="63" customFormat="false" ht="11.25" hidden="false" customHeight="false" outlineLevel="0" collapsed="false">
      <c r="A63" s="29" t="n">
        <v>37063</v>
      </c>
      <c r="B63" s="0" t="n">
        <v>17.58</v>
      </c>
      <c r="C63" s="0" t="n">
        <v>17.07</v>
      </c>
      <c r="D63" s="0" t="n">
        <v>6.97</v>
      </c>
      <c r="E63" s="0" t="n">
        <v>8.84</v>
      </c>
      <c r="F63" s="0" t="n">
        <v>35.5</v>
      </c>
      <c r="G63" s="0" t="n">
        <v>1237.04</v>
      </c>
      <c r="H63" s="0" t="n">
        <f aca="false">LN(B62/B63)</f>
        <v>0.0493859019541178</v>
      </c>
      <c r="I63" s="0" t="n">
        <f aca="false">LN(C62/C63)</f>
        <v>-0.0249123203798965</v>
      </c>
      <c r="J63" s="0" t="n">
        <f aca="false">LN(D62/D63)</f>
        <v>-0.0100938131692187</v>
      </c>
      <c r="K63" s="0" t="n">
        <f aca="false">LN(E62/E63)</f>
        <v>-0.00681046900252686</v>
      </c>
      <c r="M63" s="0" t="n">
        <f aca="false">LN(G62/G63)</f>
        <v>-0.00949491171118709</v>
      </c>
      <c r="O63" s="0" t="n">
        <f aca="false">$N$15*H63+$O$15*I63+$P$15*J63</f>
        <v>0.0122265900365883</v>
      </c>
      <c r="R63" s="116" t="s">
        <v>365</v>
      </c>
      <c r="S63" s="116" t="n">
        <v>1</v>
      </c>
      <c r="T63" s="116" t="n">
        <v>0.678190332643653</v>
      </c>
      <c r="U63" s="116" t="n">
        <v>0.678190332643653</v>
      </c>
      <c r="V63" s="116" t="n">
        <v>88.0312112124686</v>
      </c>
      <c r="W63" s="116" t="n">
        <v>2.65736387802947E-018</v>
      </c>
      <c r="AB63" s="29" t="n">
        <v>37063</v>
      </c>
      <c r="AC63" s="0" t="n">
        <v>35.5</v>
      </c>
      <c r="AD63" s="0" t="n">
        <v>1237.04</v>
      </c>
      <c r="AE63" s="0" t="n">
        <f aca="false">LN(AC62/AC63)</f>
        <v>-0.0256790144176915</v>
      </c>
      <c r="AF63" s="0" t="n">
        <f aca="false">LN(AD62/AD63)</f>
        <v>-0.00949491171118709</v>
      </c>
      <c r="AR63" s="0" t="n">
        <v>44.05</v>
      </c>
      <c r="AS63" s="0" t="n">
        <f aca="false">LN(AR62/AR63)</f>
        <v>0.0186669088322525</v>
      </c>
    </row>
    <row r="64" customFormat="false" ht="11.25" hidden="false" customHeight="false" outlineLevel="0" collapsed="false">
      <c r="A64" s="29" t="n">
        <v>37062</v>
      </c>
      <c r="B64" s="0" t="n">
        <v>15.5</v>
      </c>
      <c r="C64" s="0" t="n">
        <v>17.07</v>
      </c>
      <c r="D64" s="0" t="n">
        <v>5.33</v>
      </c>
      <c r="E64" s="0" t="n">
        <v>8.54</v>
      </c>
      <c r="F64" s="0" t="n">
        <v>39.02</v>
      </c>
      <c r="G64" s="0" t="n">
        <v>1223.14</v>
      </c>
      <c r="H64" s="0" t="n">
        <f aca="false">LN(B63/B64)</f>
        <v>0.12592186833183</v>
      </c>
      <c r="I64" s="0" t="n">
        <f aca="false">LN(C63/C64)</f>
        <v>0</v>
      </c>
      <c r="J64" s="0" t="n">
        <f aca="false">LN(D63/D64)</f>
        <v>0.268263986594679</v>
      </c>
      <c r="K64" s="0" t="n">
        <f aca="false">LN(E63/E64)</f>
        <v>0.0345258688490736</v>
      </c>
      <c r="M64" s="0" t="n">
        <f aca="false">LN(G63/G64)</f>
        <v>0.0113001064231515</v>
      </c>
      <c r="O64" s="0" t="n">
        <f aca="false">$N$15*H64+$O$15*I64+$P$15*J64</f>
        <v>0.139136892593246</v>
      </c>
      <c r="R64" s="116" t="s">
        <v>112</v>
      </c>
      <c r="S64" s="116" t="n">
        <v>272</v>
      </c>
      <c r="T64" s="116" t="n">
        <v>2.09548145411574</v>
      </c>
      <c r="U64" s="116" t="n">
        <v>0.00770397593424905</v>
      </c>
      <c r="V64" s="116"/>
      <c r="W64" s="116"/>
      <c r="AB64" s="29" t="n">
        <v>37062</v>
      </c>
      <c r="AC64" s="0" t="n">
        <v>39.02</v>
      </c>
      <c r="AD64" s="0" t="n">
        <v>1223.14</v>
      </c>
      <c r="AE64" s="0" t="n">
        <f aca="false">LN(AC63/AC64)</f>
        <v>-0.0945416387135951</v>
      </c>
      <c r="AF64" s="0" t="n">
        <f aca="false">LN(AD63/AD64)</f>
        <v>0.0113001064231515</v>
      </c>
      <c r="AR64" s="0" t="n">
        <v>45.8</v>
      </c>
      <c r="AS64" s="0" t="n">
        <f aca="false">LN(AR63/AR64)</f>
        <v>-0.0389587387379508</v>
      </c>
    </row>
    <row r="65" customFormat="false" ht="12" hidden="false" customHeight="false" outlineLevel="0" collapsed="false">
      <c r="A65" s="29" t="n">
        <v>37061</v>
      </c>
      <c r="B65" s="0" t="n">
        <v>18.25</v>
      </c>
      <c r="C65" s="0" t="n">
        <v>16.6</v>
      </c>
      <c r="D65" s="0" t="n">
        <v>5.17</v>
      </c>
      <c r="E65" s="0" t="n">
        <v>8.75</v>
      </c>
      <c r="F65" s="0" t="n">
        <v>38.63</v>
      </c>
      <c r="G65" s="0" t="n">
        <v>1212.58</v>
      </c>
      <c r="H65" s="0" t="n">
        <f aca="false">LN(B64/B65)</f>
        <v>-0.1633250561033</v>
      </c>
      <c r="I65" s="0" t="n">
        <f aca="false">LN(C64/C65)</f>
        <v>0.0279198414438515</v>
      </c>
      <c r="J65" s="0" t="n">
        <f aca="false">LN(D64/D65)</f>
        <v>0.0304785496574154</v>
      </c>
      <c r="K65" s="0" t="n">
        <f aca="false">LN(E64/E65)</f>
        <v>-0.0242926925690447</v>
      </c>
      <c r="M65" s="0" t="n">
        <f aca="false">LN(G64/G65)</f>
        <v>0.00867100172748564</v>
      </c>
      <c r="O65" s="0" t="n">
        <f aca="false">$N$15*H65+$O$15*I65+$P$15*J65</f>
        <v>-0.0549220391782046</v>
      </c>
      <c r="R65" s="117" t="s">
        <v>177</v>
      </c>
      <c r="S65" s="117" t="n">
        <v>273</v>
      </c>
      <c r="T65" s="117" t="n">
        <v>2.77367178675939</v>
      </c>
      <c r="U65" s="117"/>
      <c r="V65" s="117"/>
      <c r="W65" s="117"/>
      <c r="AB65" s="29" t="n">
        <v>37061</v>
      </c>
      <c r="AC65" s="0" t="n">
        <v>38.63</v>
      </c>
      <c r="AD65" s="0" t="n">
        <v>1212.58</v>
      </c>
      <c r="AE65" s="0" t="n">
        <f aca="false">LN(AC64/AC65)</f>
        <v>0.0100451585167753</v>
      </c>
      <c r="AF65" s="0" t="n">
        <f aca="false">LN(AD64/AD65)</f>
        <v>0.00867100172748564</v>
      </c>
      <c r="AR65" s="0" t="n">
        <v>46.18</v>
      </c>
      <c r="AS65" s="0" t="n">
        <f aca="false">LN(AR64/AR65)</f>
        <v>-0.00826271280621009</v>
      </c>
    </row>
    <row r="66" customFormat="false" ht="12" hidden="false" customHeight="false" outlineLevel="0" collapsed="false">
      <c r="A66" s="29" t="n">
        <v>37060</v>
      </c>
      <c r="B66" s="0" t="n">
        <v>19.02</v>
      </c>
      <c r="C66" s="0" t="n">
        <v>17.01</v>
      </c>
      <c r="D66" s="0" t="n">
        <v>6.05</v>
      </c>
      <c r="E66" s="0" t="n">
        <v>8.82</v>
      </c>
      <c r="F66" s="0" t="n">
        <v>40.03</v>
      </c>
      <c r="G66" s="0" t="n">
        <v>1208.43</v>
      </c>
      <c r="H66" s="0" t="n">
        <f aca="false">LN(B65/B66)</f>
        <v>-0.0413259770887437</v>
      </c>
      <c r="I66" s="0" t="n">
        <f aca="false">LN(C65/C66)</f>
        <v>-0.0243987110452729</v>
      </c>
      <c r="J66" s="0" t="n">
        <f aca="false">LN(D65/D66)</f>
        <v>-0.157185583522412</v>
      </c>
      <c r="K66" s="0" t="n">
        <f aca="false">LN(E65/E66)</f>
        <v>-0.00796816964917696</v>
      </c>
      <c r="M66" s="0" t="n">
        <f aca="false">LN(G65/G66)</f>
        <v>0.00342832459570178</v>
      </c>
      <c r="O66" s="0" t="n">
        <f aca="false">$N$15*H66+$O$15*I66+$P$15*J66</f>
        <v>-0.0734121706794065</v>
      </c>
      <c r="AB66" s="29" t="n">
        <v>37060</v>
      </c>
      <c r="AC66" s="0" t="n">
        <v>40.03</v>
      </c>
      <c r="AD66" s="0" t="n">
        <v>1208.43</v>
      </c>
      <c r="AE66" s="0" t="n">
        <f aca="false">LN(AC65/AC66)</f>
        <v>-0.0355999963262923</v>
      </c>
      <c r="AF66" s="0" t="n">
        <f aca="false">LN(AD65/AD66)</f>
        <v>0.00342832459570178</v>
      </c>
      <c r="AR66" s="0" t="n">
        <v>44.7</v>
      </c>
      <c r="AS66" s="0" t="n">
        <f aca="false">LN(AR65/AR66)</f>
        <v>0.0325733023068261</v>
      </c>
    </row>
    <row r="67" customFormat="false" ht="12.75" hidden="false" customHeight="false" outlineLevel="0" collapsed="false">
      <c r="A67" s="29" t="n">
        <v>37057</v>
      </c>
      <c r="B67" s="0" t="n">
        <v>20.95</v>
      </c>
      <c r="C67" s="0" t="n">
        <v>17.24</v>
      </c>
      <c r="D67" s="0" t="n">
        <v>6.84</v>
      </c>
      <c r="E67" s="0" t="n">
        <v>8.8</v>
      </c>
      <c r="F67" s="0" t="n">
        <v>39</v>
      </c>
      <c r="G67" s="0" t="n">
        <v>1214.36</v>
      </c>
      <c r="H67" s="0" t="n">
        <f aca="false">LN(B66/B67)</f>
        <v>-0.0966475892509024</v>
      </c>
      <c r="I67" s="0" t="n">
        <f aca="false">LN(C66/C67)</f>
        <v>-0.0134308588277765</v>
      </c>
      <c r="J67" s="0" t="n">
        <f aca="false">LN(D66/D67)</f>
        <v>-0.122729459591709</v>
      </c>
      <c r="K67" s="0" t="n">
        <f aca="false">LN(E66/E67)</f>
        <v>0.00227014853453908</v>
      </c>
      <c r="M67" s="0" t="n">
        <f aca="false">LN(G66/G67)</f>
        <v>-0.00489519260164254</v>
      </c>
      <c r="O67" s="0" t="n">
        <f aca="false">$N$15*H67+$O$15*I67+$P$15*J67</f>
        <v>-0.084076676826444</v>
      </c>
      <c r="R67" s="115"/>
      <c r="S67" s="115" t="s">
        <v>366</v>
      </c>
      <c r="T67" s="115" t="s">
        <v>357</v>
      </c>
      <c r="U67" s="115" t="s">
        <v>367</v>
      </c>
      <c r="V67" s="115" t="s">
        <v>368</v>
      </c>
      <c r="W67" s="115" t="s">
        <v>369</v>
      </c>
      <c r="X67" s="115" t="s">
        <v>370</v>
      </c>
      <c r="Y67" s="115" t="s">
        <v>371</v>
      </c>
      <c r="Z67" s="115" t="s">
        <v>372</v>
      </c>
      <c r="AB67" s="29" t="n">
        <v>37057</v>
      </c>
      <c r="AC67" s="0" t="n">
        <v>39</v>
      </c>
      <c r="AD67" s="0" t="n">
        <v>1214.36</v>
      </c>
      <c r="AE67" s="0" t="n">
        <f aca="false">LN(AC66/AC67)</f>
        <v>0.0260675268748358</v>
      </c>
      <c r="AF67" s="0" t="n">
        <f aca="false">LN(AD66/AD67)</f>
        <v>-0.00489519260164254</v>
      </c>
      <c r="AR67" s="0" t="n">
        <v>47.26</v>
      </c>
      <c r="AS67" s="0" t="n">
        <f aca="false">LN(AR66/AR67)</f>
        <v>-0.0556907701392385</v>
      </c>
    </row>
    <row r="68" customFormat="false" ht="11.25" hidden="false" customHeight="false" outlineLevel="0" collapsed="false">
      <c r="A68" s="29" t="n">
        <v>37056</v>
      </c>
      <c r="B68" s="0" t="n">
        <v>19.08</v>
      </c>
      <c r="C68" s="0" t="n">
        <v>17.9</v>
      </c>
      <c r="D68" s="0" t="n">
        <v>7.44</v>
      </c>
      <c r="E68" s="0" t="n">
        <v>8.79</v>
      </c>
      <c r="F68" s="0" t="n">
        <v>37.15</v>
      </c>
      <c r="G68" s="0" t="n">
        <v>1219.87</v>
      </c>
      <c r="H68" s="0" t="n">
        <f aca="false">LN(B67/B68)</f>
        <v>0.0934979803480063</v>
      </c>
      <c r="I68" s="0" t="n">
        <f aca="false">LN(C67/C68)</f>
        <v>-0.0375684476111623</v>
      </c>
      <c r="J68" s="0" t="n">
        <f aca="false">LN(D67/D68)</f>
        <v>-0.0840831172105414</v>
      </c>
      <c r="K68" s="0" t="n">
        <f aca="false">LN(E67/E68)</f>
        <v>0.00113700978707532</v>
      </c>
      <c r="M68" s="0" t="n">
        <f aca="false">LN(G67/G68)</f>
        <v>-0.00452710665013366</v>
      </c>
      <c r="O68" s="0" t="n">
        <f aca="false">$N$15*H68+$O$15*I68+$P$15*J68</f>
        <v>0.0051794881007903</v>
      </c>
      <c r="R68" s="116" t="s">
        <v>373</v>
      </c>
      <c r="S68" s="116" t="n">
        <v>-0.00918894669915478</v>
      </c>
      <c r="T68" s="116" t="n">
        <v>0.00531167811865968</v>
      </c>
      <c r="U68" s="116" t="n">
        <v>-1.72995172031875</v>
      </c>
      <c r="V68" s="116" t="n">
        <v>0.0847732279124799</v>
      </c>
      <c r="W68" s="116" t="n">
        <v>-0.0196461752303726</v>
      </c>
      <c r="X68" s="116" t="n">
        <v>0.001268281832063</v>
      </c>
      <c r="Y68" s="116" t="n">
        <v>-0.0196461752303726</v>
      </c>
      <c r="Z68" s="116" t="n">
        <v>0.001268281832063</v>
      </c>
      <c r="AB68" s="29" t="n">
        <v>37056</v>
      </c>
      <c r="AC68" s="0" t="n">
        <v>37.15</v>
      </c>
      <c r="AD68" s="0" t="n">
        <v>1219.87</v>
      </c>
      <c r="AE68" s="0" t="n">
        <f aca="false">LN(AC67/AC68)</f>
        <v>0.0485978749658783</v>
      </c>
      <c r="AF68" s="0" t="n">
        <f aca="false">LN(AD67/AD68)</f>
        <v>-0.00452710665013366</v>
      </c>
      <c r="AR68" s="0" t="n">
        <v>47.91</v>
      </c>
      <c r="AS68" s="0" t="n">
        <f aca="false">LN(AR67/AR68)</f>
        <v>-0.0136599791362689</v>
      </c>
    </row>
    <row r="69" customFormat="false" ht="12" hidden="false" customHeight="false" outlineLevel="0" collapsed="false">
      <c r="A69" s="29" t="n">
        <v>37055</v>
      </c>
      <c r="B69" s="0" t="n">
        <v>19.75</v>
      </c>
      <c r="C69" s="0" t="n">
        <v>19</v>
      </c>
      <c r="D69" s="0" t="n">
        <v>8</v>
      </c>
      <c r="E69" s="0" t="n">
        <v>8.79</v>
      </c>
      <c r="F69" s="0" t="n">
        <v>35.6</v>
      </c>
      <c r="G69" s="0" t="n">
        <v>1241.6</v>
      </c>
      <c r="H69" s="0" t="n">
        <f aca="false">LN(B68/B69)</f>
        <v>-0.0345128253269905</v>
      </c>
      <c r="I69" s="0" t="n">
        <f aca="false">LN(C68/C69)</f>
        <v>-0.0596382663197312</v>
      </c>
      <c r="J69" s="0" t="n">
        <f aca="false">LN(D68/D69)</f>
        <v>-0.0725706928348354</v>
      </c>
      <c r="K69" s="0" t="n">
        <f aca="false">LN(E68/E69)</f>
        <v>0</v>
      </c>
      <c r="M69" s="0" t="n">
        <f aca="false">LN(G68/G69)</f>
        <v>-0.0176565747563419</v>
      </c>
      <c r="O69" s="0" t="n">
        <f aca="false">$N$15*H69+$O$15*I69+$P$15*J69</f>
        <v>-0.0527018008706334</v>
      </c>
      <c r="R69" s="117" t="s">
        <v>374</v>
      </c>
      <c r="S69" s="117" t="n">
        <v>3.77985750156399</v>
      </c>
      <c r="T69" s="117" t="n">
        <v>0.402862727621615</v>
      </c>
      <c r="U69" s="117" t="n">
        <v>9.38249493538201</v>
      </c>
      <c r="V69" s="117" t="n">
        <v>2.657363878029E-018</v>
      </c>
      <c r="W69" s="117" t="n">
        <v>2.98673195529839</v>
      </c>
      <c r="X69" s="117" t="n">
        <v>4.57298304782958</v>
      </c>
      <c r="Y69" s="117" t="n">
        <v>2.98673195529839</v>
      </c>
      <c r="Z69" s="117" t="n">
        <v>4.57298304782958</v>
      </c>
      <c r="AB69" s="29" t="n">
        <v>37055</v>
      </c>
      <c r="AC69" s="0" t="n">
        <v>35.6</v>
      </c>
      <c r="AD69" s="0" t="n">
        <v>1241.6</v>
      </c>
      <c r="AE69" s="0" t="n">
        <f aca="false">LN(AC68/AC69)</f>
        <v>0.0426181333057834</v>
      </c>
      <c r="AF69" s="0" t="n">
        <f aca="false">LN(AD68/AD69)</f>
        <v>-0.0176565747563419</v>
      </c>
      <c r="AR69" s="0" t="n">
        <v>49.92</v>
      </c>
      <c r="AS69" s="0" t="n">
        <f aca="false">LN(AR68/AR69)</f>
        <v>-0.0410974731661415</v>
      </c>
    </row>
    <row r="70" customFormat="false" ht="11.25" hidden="false" customHeight="false" outlineLevel="0" collapsed="false">
      <c r="A70" s="29" t="n">
        <v>37054</v>
      </c>
      <c r="B70" s="0" t="n">
        <v>20.95</v>
      </c>
      <c r="C70" s="0" t="n">
        <v>19.65</v>
      </c>
      <c r="D70" s="0" t="n">
        <v>8.52</v>
      </c>
      <c r="E70" s="0" t="n">
        <v>8.55</v>
      </c>
      <c r="F70" s="0" t="n">
        <v>34.72</v>
      </c>
      <c r="G70" s="0" t="n">
        <v>1255.85</v>
      </c>
      <c r="H70" s="0" t="n">
        <f aca="false">LN(B69/B70)</f>
        <v>-0.0589851550210158</v>
      </c>
      <c r="I70" s="0" t="n">
        <f aca="false">LN(C69/C70)</f>
        <v>-0.0336383591488297</v>
      </c>
      <c r="J70" s="0" t="n">
        <f aca="false">LN(D69/D70)</f>
        <v>-0.0629747991613884</v>
      </c>
      <c r="K70" s="0" t="n">
        <f aca="false">LN(E69/E70)</f>
        <v>0.0276834287484166</v>
      </c>
      <c r="M70" s="0" t="n">
        <f aca="false">LN(G69/G70)</f>
        <v>-0.011411763715655</v>
      </c>
      <c r="O70" s="0" t="n">
        <f aca="false">$N$15*H70+$O$15*I70+$P$15*J70</f>
        <v>-0.0539170044219906</v>
      </c>
      <c r="U70" s="0" t="n">
        <f aca="false">(S69-1)/T69</f>
        <v>6.90025984278928</v>
      </c>
      <c r="AB70" s="29" t="n">
        <v>37054</v>
      </c>
      <c r="AC70" s="0" t="n">
        <v>34.72</v>
      </c>
      <c r="AD70" s="0" t="n">
        <v>1255.85</v>
      </c>
      <c r="AE70" s="0" t="n">
        <f aca="false">LN(AC69/AC70)</f>
        <v>0.0250297480658355</v>
      </c>
      <c r="AF70" s="0" t="n">
        <f aca="false">LN(AD69/AD70)</f>
        <v>-0.011411763715655</v>
      </c>
      <c r="AR70" s="0" t="n">
        <v>50.37</v>
      </c>
      <c r="AS70" s="0" t="n">
        <f aca="false">LN(AR69/AR70)</f>
        <v>-0.0089740356963868</v>
      </c>
    </row>
    <row r="71" customFormat="false" ht="11.25" hidden="false" customHeight="false" outlineLevel="0" collapsed="false">
      <c r="A71" s="29" t="n">
        <v>37053</v>
      </c>
      <c r="B71" s="0" t="n">
        <v>22</v>
      </c>
      <c r="C71" s="0" t="n">
        <v>20.61</v>
      </c>
      <c r="D71" s="0" t="n">
        <v>8.8</v>
      </c>
      <c r="E71" s="0" t="n">
        <v>8.99</v>
      </c>
      <c r="F71" s="0" t="n">
        <v>34.86</v>
      </c>
      <c r="G71" s="0" t="n">
        <v>1254.39</v>
      </c>
      <c r="H71" s="0" t="n">
        <f aca="false">LN(B70/B71)</f>
        <v>-0.0489038069901691</v>
      </c>
      <c r="I71" s="0" t="n">
        <f aca="false">LN(C70/C71)</f>
        <v>-0.0476990565870975</v>
      </c>
      <c r="J71" s="0" t="n">
        <f aca="false">LN(D70/D71)</f>
        <v>-0.0323353806429366</v>
      </c>
      <c r="K71" s="0" t="n">
        <f aca="false">LN(E70/E71)</f>
        <v>-0.05018156553486</v>
      </c>
      <c r="M71" s="0" t="n">
        <f aca="false">LN(G70/G71)</f>
        <v>0.00116323551901742</v>
      </c>
      <c r="O71" s="0" t="n">
        <f aca="false">$N$15*H71+$O$15*I71+$P$15*J71</f>
        <v>-0.0434116116042008</v>
      </c>
      <c r="AB71" s="29" t="n">
        <v>37053</v>
      </c>
      <c r="AC71" s="0" t="n">
        <v>34.86</v>
      </c>
      <c r="AD71" s="0" t="n">
        <v>1254.39</v>
      </c>
      <c r="AE71" s="0" t="n">
        <f aca="false">LN(AC70/AC71)</f>
        <v>-0.00402415029972549</v>
      </c>
      <c r="AF71" s="0" t="n">
        <f aca="false">LN(AD70/AD71)</f>
        <v>0.00116323551901742</v>
      </c>
      <c r="AR71" s="0" t="n">
        <v>51</v>
      </c>
      <c r="AS71" s="0" t="n">
        <f aca="false">LN(AR70/AR71)</f>
        <v>-0.0124298729667667</v>
      </c>
    </row>
    <row r="72" customFormat="false" ht="11.25" hidden="false" customHeight="false" outlineLevel="0" collapsed="false">
      <c r="A72" s="29" t="n">
        <v>37050</v>
      </c>
      <c r="B72" s="0" t="n">
        <v>22.97</v>
      </c>
      <c r="C72" s="0" t="n">
        <v>21.1</v>
      </c>
      <c r="D72" s="0" t="n">
        <v>9.24</v>
      </c>
      <c r="E72" s="0" t="n">
        <v>9.2</v>
      </c>
      <c r="F72" s="0" t="n">
        <v>35.24</v>
      </c>
      <c r="G72" s="0" t="n">
        <v>1264.96</v>
      </c>
      <c r="H72" s="0" t="n">
        <f aca="false">LN(B71/B72)</f>
        <v>-0.043146563342691</v>
      </c>
      <c r="I72" s="0" t="n">
        <f aca="false">LN(C71/C72)</f>
        <v>-0.0234966455796532</v>
      </c>
      <c r="J72" s="0" t="n">
        <f aca="false">LN(D71/D72)</f>
        <v>-0.0487901641694319</v>
      </c>
      <c r="K72" s="0" t="n">
        <f aca="false">LN(E71/E72)</f>
        <v>-0.0230906355714656</v>
      </c>
      <c r="M72" s="0" t="n">
        <f aca="false">LN(G71/G72)</f>
        <v>-0.00839110248272877</v>
      </c>
      <c r="O72" s="0" t="n">
        <f aca="false">$N$15*H72+$O$15*I72+$P$15*J72</f>
        <v>-0.0400167907632894</v>
      </c>
      <c r="S72" s="0" t="s">
        <v>341</v>
      </c>
      <c r="T72" s="0" t="s">
        <v>379</v>
      </c>
      <c r="U72" s="0" t="s">
        <v>380</v>
      </c>
      <c r="AB72" s="29" t="n">
        <v>37050</v>
      </c>
      <c r="AC72" s="0" t="n">
        <v>35.24</v>
      </c>
      <c r="AD72" s="0" t="n">
        <v>1264.96</v>
      </c>
      <c r="AE72" s="0" t="n">
        <f aca="false">LN(AC71/AC72)</f>
        <v>-0.0108417609761039</v>
      </c>
      <c r="AF72" s="0" t="n">
        <f aca="false">LN(AD71/AD72)</f>
        <v>-0.00839110248272877</v>
      </c>
      <c r="AR72" s="0" t="n">
        <v>51.13</v>
      </c>
      <c r="AS72" s="0" t="n">
        <f aca="false">LN(AR71/AR72)</f>
        <v>-0.0025457763675822</v>
      </c>
    </row>
    <row r="73" customFormat="false" ht="12" hidden="false" customHeight="false" outlineLevel="0" collapsed="false">
      <c r="A73" s="29" t="n">
        <v>37049</v>
      </c>
      <c r="B73" s="0" t="n">
        <v>24.83</v>
      </c>
      <c r="C73" s="0" t="n">
        <v>20.9</v>
      </c>
      <c r="D73" s="0" t="n">
        <v>10.32</v>
      </c>
      <c r="E73" s="0" t="n">
        <v>9.29</v>
      </c>
      <c r="F73" s="0" t="n">
        <v>35.24</v>
      </c>
      <c r="G73" s="0" t="n">
        <v>1276.96</v>
      </c>
      <c r="H73" s="0" t="n">
        <f aca="false">LN(B72/B73)</f>
        <v>-0.0778635828190683</v>
      </c>
      <c r="I73" s="0" t="n">
        <f aca="false">LN(C72/C73)</f>
        <v>0.00952388151125554</v>
      </c>
      <c r="J73" s="0" t="n">
        <f aca="false">LN(D72/D73)</f>
        <v>-0.110541874399824</v>
      </c>
      <c r="K73" s="0" t="n">
        <f aca="false">LN(E72/E73)</f>
        <v>-0.00973506877075247</v>
      </c>
      <c r="M73" s="0" t="n">
        <f aca="false">LN(G72/G73)</f>
        <v>-0.00944175201937807</v>
      </c>
      <c r="O73" s="0" t="n">
        <f aca="false">$N$15*H73+$O$15*I73+$P$15*J73</f>
        <v>-0.0663200607957938</v>
      </c>
      <c r="R73" s="0" t="s">
        <v>323</v>
      </c>
      <c r="S73" s="117" t="n">
        <v>2.01750673249521</v>
      </c>
      <c r="T73" s="0" t="n">
        <v>241.6</v>
      </c>
      <c r="U73" s="13" t="n">
        <f aca="false">T73/$T$76</f>
        <v>0.437364228819696</v>
      </c>
      <c r="AB73" s="29" t="n">
        <v>37049</v>
      </c>
      <c r="AC73" s="0" t="n">
        <v>35.24</v>
      </c>
      <c r="AD73" s="0" t="n">
        <v>1276.96</v>
      </c>
      <c r="AE73" s="0" t="n">
        <f aca="false">LN(AC72/AC73)</f>
        <v>0</v>
      </c>
      <c r="AF73" s="0" t="n">
        <f aca="false">LN(AD72/AD73)</f>
        <v>-0.00944175201937807</v>
      </c>
      <c r="AR73" s="0" t="n">
        <v>50.52</v>
      </c>
      <c r="AS73" s="0" t="n">
        <f aca="false">LN(AR72/AR73)</f>
        <v>0.0120021116096174</v>
      </c>
    </row>
    <row r="74" customFormat="false" ht="12" hidden="false" customHeight="false" outlineLevel="0" collapsed="false">
      <c r="A74" s="29" t="n">
        <v>37048</v>
      </c>
      <c r="B74" s="0" t="n">
        <v>25.9</v>
      </c>
      <c r="C74" s="0" t="n">
        <v>20.35</v>
      </c>
      <c r="D74" s="0" t="n">
        <v>10.21</v>
      </c>
      <c r="E74" s="0" t="n">
        <v>9.39</v>
      </c>
      <c r="F74" s="0" t="n">
        <v>36.6</v>
      </c>
      <c r="G74" s="0" t="n">
        <v>1270.03</v>
      </c>
      <c r="H74" s="0" t="n">
        <f aca="false">LN(B73/B74)</f>
        <v>-0.0421903691854168</v>
      </c>
      <c r="I74" s="0" t="n">
        <f aca="false">LN(C73/C74)</f>
        <v>0.0266682470821613</v>
      </c>
      <c r="J74" s="0" t="n">
        <f aca="false">LN(D73/D74)</f>
        <v>0.0107161278768424</v>
      </c>
      <c r="K74" s="0" t="n">
        <f aca="false">LN(E73/E74)</f>
        <v>-0.0107067403944246</v>
      </c>
      <c r="M74" s="0" t="n">
        <f aca="false">LN(G73/G74)</f>
        <v>0.00544173090681403</v>
      </c>
      <c r="O74" s="0" t="n">
        <f aca="false">$N$15*H74+$O$15*I74+$P$15*J74</f>
        <v>-0.00844680274529631</v>
      </c>
      <c r="R74" s="0" t="s">
        <v>325</v>
      </c>
      <c r="S74" s="117" t="n">
        <v>0.62248004843818</v>
      </c>
      <c r="T74" s="0" t="n">
        <v>137.7</v>
      </c>
      <c r="U74" s="13" t="n">
        <f aca="false">T74/$T$76</f>
        <v>0.249275887038378</v>
      </c>
      <c r="V74" s="0" t="s">
        <v>381</v>
      </c>
      <c r="X74" s="13" t="n">
        <f aca="false">SUMPRODUCT(S73:S75,U73:U75)</f>
        <v>2.22201025119752</v>
      </c>
      <c r="AB74" s="29" t="n">
        <v>37048</v>
      </c>
      <c r="AC74" s="0" t="n">
        <v>36.6</v>
      </c>
      <c r="AD74" s="0" t="n">
        <v>1270.03</v>
      </c>
      <c r="AE74" s="0" t="n">
        <f aca="false">LN(AC73/AC74)</f>
        <v>-0.0378664393393418</v>
      </c>
      <c r="AF74" s="0" t="n">
        <f aca="false">LN(AD73/AD74)</f>
        <v>0.00544173090681403</v>
      </c>
      <c r="AR74" s="0" t="n">
        <v>52.33</v>
      </c>
      <c r="AS74" s="0" t="n">
        <f aca="false">LN(AR73/AR74)</f>
        <v>-0.035200522901826</v>
      </c>
    </row>
    <row r="75" customFormat="false" ht="12" hidden="false" customHeight="false" outlineLevel="0" collapsed="false">
      <c r="A75" s="29" t="n">
        <v>37047</v>
      </c>
      <c r="B75" s="0" t="n">
        <v>24.87</v>
      </c>
      <c r="C75" s="0" t="n">
        <v>20.37</v>
      </c>
      <c r="D75" s="0" t="n">
        <v>10.99</v>
      </c>
      <c r="E75" s="0" t="n">
        <v>9.32</v>
      </c>
      <c r="F75" s="0" t="n">
        <v>38.18</v>
      </c>
      <c r="G75" s="0" t="n">
        <v>1283.57</v>
      </c>
      <c r="H75" s="0" t="n">
        <f aca="false">LN(B74/B75)</f>
        <v>0.0405807108901786</v>
      </c>
      <c r="I75" s="0" t="n">
        <f aca="false">LN(C74/C75)</f>
        <v>-0.000982318350110452</v>
      </c>
      <c r="J75" s="0" t="n">
        <f aca="false">LN(D74/D75)</f>
        <v>-0.0736181362389557</v>
      </c>
      <c r="K75" s="0" t="n">
        <f aca="false">LN(E74/E75)</f>
        <v>0.00748266452267182</v>
      </c>
      <c r="M75" s="0" t="n">
        <f aca="false">LN(G74/G75)</f>
        <v>-0.0106047359747873</v>
      </c>
      <c r="O75" s="0" t="n">
        <f aca="false">$N$15*H75+$O$15*I75+$P$15*J75</f>
        <v>-0.00556528759722358</v>
      </c>
      <c r="R75" s="0" t="s">
        <v>324</v>
      </c>
      <c r="S75" s="117" t="n">
        <v>3.77985750156399</v>
      </c>
      <c r="T75" s="0" t="n">
        <v>173.1</v>
      </c>
      <c r="U75" s="13" t="n">
        <f aca="false">T75/$T$76</f>
        <v>0.313359884141926</v>
      </c>
      <c r="AB75" s="29" t="n">
        <v>37047</v>
      </c>
      <c r="AC75" s="0" t="n">
        <v>38.18</v>
      </c>
      <c r="AD75" s="0" t="n">
        <v>1283.57</v>
      </c>
      <c r="AE75" s="0" t="n">
        <f aca="false">LN(AC74/AC75)</f>
        <v>-0.0422635778902809</v>
      </c>
      <c r="AF75" s="0" t="n">
        <f aca="false">LN(AD74/AD75)</f>
        <v>-0.0106047359747873</v>
      </c>
      <c r="AR75" s="0" t="n">
        <v>53.75</v>
      </c>
      <c r="AS75" s="0" t="n">
        <f aca="false">LN(AR74/AR75)</f>
        <v>-0.0267738466236558</v>
      </c>
    </row>
    <row r="76" customFormat="false" ht="11.25" hidden="false" customHeight="false" outlineLevel="0" collapsed="false">
      <c r="A76" s="29" t="n">
        <v>37046</v>
      </c>
      <c r="B76" s="0" t="n">
        <v>22.68</v>
      </c>
      <c r="C76" s="0" t="n">
        <v>19.95</v>
      </c>
      <c r="D76" s="0" t="n">
        <v>10.35</v>
      </c>
      <c r="E76" s="0" t="n">
        <v>9.41</v>
      </c>
      <c r="F76" s="0" t="n">
        <v>38.75</v>
      </c>
      <c r="G76" s="0" t="n">
        <v>1267.11</v>
      </c>
      <c r="H76" s="0" t="n">
        <f aca="false">LN(B75/B76)</f>
        <v>0.0921787789557619</v>
      </c>
      <c r="I76" s="0" t="n">
        <f aca="false">LN(C75/C76)</f>
        <v>0.0208340869028421</v>
      </c>
      <c r="J76" s="0" t="n">
        <f aca="false">LN(D75/D76)</f>
        <v>0.0599992487041519</v>
      </c>
      <c r="K76" s="0" t="n">
        <f aca="false">LN(E75/E76)</f>
        <v>-0.00961032489978841</v>
      </c>
      <c r="M76" s="0" t="n">
        <f aca="false">LN(G75/G76)</f>
        <v>0.012906541385017</v>
      </c>
      <c r="O76" s="0" t="n">
        <f aca="false">$N$15*H76+$O$15*I76+$P$15*J76</f>
        <v>0.0643104936874043</v>
      </c>
      <c r="T76" s="0" t="n">
        <f aca="false">SUM(T73:T75)</f>
        <v>552.4</v>
      </c>
      <c r="AB76" s="29" t="n">
        <v>37046</v>
      </c>
      <c r="AC76" s="0" t="n">
        <v>38.75</v>
      </c>
      <c r="AD76" s="0" t="n">
        <v>1267.11</v>
      </c>
      <c r="AE76" s="0" t="n">
        <f aca="false">LN(AC75/AC76)</f>
        <v>-0.0148189375017544</v>
      </c>
      <c r="AF76" s="0" t="n">
        <f aca="false">LN(AD75/AD76)</f>
        <v>0.012906541385017</v>
      </c>
      <c r="AR76" s="0" t="n">
        <v>54.54</v>
      </c>
      <c r="AS76" s="0" t="n">
        <f aca="false">LN(AR75/AR76)</f>
        <v>-0.0145907104096703</v>
      </c>
    </row>
    <row r="77" customFormat="false" ht="11.25" hidden="false" customHeight="false" outlineLevel="0" collapsed="false">
      <c r="A77" s="29" t="n">
        <v>37043</v>
      </c>
      <c r="B77" s="0" t="n">
        <v>24.9</v>
      </c>
      <c r="C77" s="0" t="n">
        <v>19.2</v>
      </c>
      <c r="D77" s="0" t="n">
        <v>10.18</v>
      </c>
      <c r="E77" s="0" t="n">
        <v>8.86</v>
      </c>
      <c r="F77" s="0" t="n">
        <v>37.49</v>
      </c>
      <c r="G77" s="0" t="n">
        <v>1260.67</v>
      </c>
      <c r="H77" s="0" t="n">
        <f aca="false">LN(B76/B77)</f>
        <v>-0.0933843246111106</v>
      </c>
      <c r="I77" s="0" t="n">
        <f aca="false">LN(C76/C77)</f>
        <v>0.0383188643021366</v>
      </c>
      <c r="J77" s="0" t="n">
        <f aca="false">LN(D76/D77)</f>
        <v>0.0165615085890013</v>
      </c>
      <c r="K77" s="0" t="n">
        <f aca="false">LN(E76/E77)</f>
        <v>0.0602261889802988</v>
      </c>
      <c r="M77" s="0" t="n">
        <f aca="false">LN(G76/G77)</f>
        <v>0.00509539116020897</v>
      </c>
      <c r="O77" s="0" t="n">
        <f aca="false">$N$15*H77+$O$15*I77+$P$15*J77</f>
        <v>-0.0261012818155032</v>
      </c>
      <c r="AB77" s="29" t="n">
        <v>37043</v>
      </c>
      <c r="AC77" s="0" t="n">
        <v>37.49</v>
      </c>
      <c r="AD77" s="0" t="n">
        <v>1260.67</v>
      </c>
      <c r="AE77" s="0" t="n">
        <f aca="false">LN(AC76/AC77)</f>
        <v>0.0330565250515354</v>
      </c>
      <c r="AF77" s="0" t="n">
        <f aca="false">LN(AD76/AD77)</f>
        <v>0.00509539116020897</v>
      </c>
      <c r="AR77" s="0" t="n">
        <v>53.04</v>
      </c>
      <c r="AS77" s="0" t="n">
        <f aca="false">LN(AR76/AR77)</f>
        <v>0.0278880315398353</v>
      </c>
    </row>
    <row r="78" customFormat="false" ht="11.25" hidden="false" customHeight="false" outlineLevel="0" collapsed="false">
      <c r="A78" s="29" t="n">
        <v>37042</v>
      </c>
      <c r="B78" s="0" t="n">
        <v>24.45</v>
      </c>
      <c r="C78" s="0" t="n">
        <v>19.25</v>
      </c>
      <c r="D78" s="0" t="n">
        <v>10.13</v>
      </c>
      <c r="E78" s="0" t="n">
        <v>9.05</v>
      </c>
      <c r="F78" s="0" t="n">
        <v>36.99</v>
      </c>
      <c r="G78" s="0" t="n">
        <v>1255.82</v>
      </c>
      <c r="H78" s="0" t="n">
        <f aca="false">LN(B77/B78)</f>
        <v>0.0182375875497808</v>
      </c>
      <c r="I78" s="0" t="n">
        <f aca="false">LN(C77/C78)</f>
        <v>-0.00260078170005737</v>
      </c>
      <c r="J78" s="0" t="n">
        <f aca="false">LN(D77/D78)</f>
        <v>0.00492369286178452</v>
      </c>
      <c r="K78" s="0" t="n">
        <f aca="false">LN(E77/E78)</f>
        <v>-0.0212179930948453</v>
      </c>
      <c r="M78" s="0" t="n">
        <f aca="false">LN(G77/G78)</f>
        <v>0.0038545799943739</v>
      </c>
      <c r="O78" s="0" t="n">
        <f aca="false">$N$15*H78+$O$15*I78+$P$15*J78</f>
        <v>0.00887104407368581</v>
      </c>
      <c r="R78" s="0" t="s">
        <v>375</v>
      </c>
      <c r="AB78" s="29" t="n">
        <v>37042</v>
      </c>
      <c r="AC78" s="0" t="n">
        <v>36.99</v>
      </c>
      <c r="AD78" s="0" t="n">
        <v>1255.82</v>
      </c>
      <c r="AE78" s="0" t="n">
        <f aca="false">LN(AC77/AC78)</f>
        <v>0.013426624903458</v>
      </c>
      <c r="AF78" s="0" t="n">
        <f aca="false">LN(AD77/AD78)</f>
        <v>0.0038545799943739</v>
      </c>
      <c r="AR78" s="0" t="n">
        <v>52.91</v>
      </c>
      <c r="AS78" s="0" t="n">
        <f aca="false">LN(AR77/AR78)</f>
        <v>0.00245398896156679</v>
      </c>
    </row>
    <row r="79" customFormat="false" ht="11.25" hidden="false" customHeight="false" outlineLevel="0" collapsed="false">
      <c r="A79" s="29" t="n">
        <v>37041</v>
      </c>
      <c r="B79" s="0" t="n">
        <v>24.03</v>
      </c>
      <c r="C79" s="0" t="n">
        <v>19.47</v>
      </c>
      <c r="D79" s="0" t="n">
        <v>10.11</v>
      </c>
      <c r="E79" s="0" t="n">
        <v>9.18</v>
      </c>
      <c r="F79" s="0" t="n">
        <v>36.54</v>
      </c>
      <c r="G79" s="0" t="n">
        <v>1248.08</v>
      </c>
      <c r="H79" s="0" t="n">
        <f aca="false">LN(B78/B79)</f>
        <v>0.0173271661725033</v>
      </c>
      <c r="I79" s="0" t="n">
        <f aca="false">LN(C78/C79)</f>
        <v>-0.011363758650315</v>
      </c>
      <c r="J79" s="0" t="n">
        <f aca="false">LN(D78/D79)</f>
        <v>0.00197628522821218</v>
      </c>
      <c r="K79" s="0" t="n">
        <f aca="false">LN(E78/E79)</f>
        <v>-0.0142624469205643</v>
      </c>
      <c r="M79" s="0" t="n">
        <f aca="false">LN(G78/G79)</f>
        <v>0.00618237521707865</v>
      </c>
      <c r="O79" s="0" t="n">
        <f aca="false">$N$15*H79+$O$15*I79+$P$15*J79</f>
        <v>0.00536486016316429</v>
      </c>
      <c r="R79" s="0" t="s">
        <v>376</v>
      </c>
      <c r="S79" s="56" t="n">
        <v>0.12</v>
      </c>
      <c r="U79" s="0" t="s">
        <v>377</v>
      </c>
      <c r="V79" s="56" t="n">
        <v>0.04</v>
      </c>
      <c r="AB79" s="29" t="n">
        <v>37041</v>
      </c>
      <c r="AC79" s="0" t="n">
        <v>36.54</v>
      </c>
      <c r="AD79" s="0" t="n">
        <v>1248.08</v>
      </c>
      <c r="AE79" s="0" t="n">
        <f aca="false">LN(AC78/AC79)</f>
        <v>0.012240054894502</v>
      </c>
      <c r="AF79" s="0" t="n">
        <f aca="false">LN(AD78/AD79)</f>
        <v>0.00618237521707865</v>
      </c>
      <c r="AR79" s="0" t="n">
        <v>53.23</v>
      </c>
      <c r="AS79" s="0" t="n">
        <f aca="false">LN(AR78/AR79)</f>
        <v>-0.00602979026862562</v>
      </c>
    </row>
    <row r="80" customFormat="false" ht="11.25" hidden="false" customHeight="false" outlineLevel="0" collapsed="false">
      <c r="A80" s="29" t="n">
        <v>37040</v>
      </c>
      <c r="B80" s="0" t="n">
        <v>27.36</v>
      </c>
      <c r="C80" s="0" t="n">
        <v>20.75</v>
      </c>
      <c r="D80" s="0" t="n">
        <v>11.42</v>
      </c>
      <c r="E80" s="0" t="n">
        <v>9.82</v>
      </c>
      <c r="F80" s="0" t="n">
        <v>37.3</v>
      </c>
      <c r="G80" s="0" t="n">
        <v>1267.93</v>
      </c>
      <c r="H80" s="0" t="n">
        <f aca="false">LN(B79/B80)</f>
        <v>-0.129779043005972</v>
      </c>
      <c r="I80" s="0" t="n">
        <f aca="false">LN(C79/C80)</f>
        <v>-0.063671427292599</v>
      </c>
      <c r="J80" s="0" t="n">
        <f aca="false">LN(D79/D80)</f>
        <v>-0.121841171195484</v>
      </c>
      <c r="K80" s="0" t="n">
        <f aca="false">LN(E79/E80)</f>
        <v>-0.0673939177339755</v>
      </c>
      <c r="M80" s="0" t="n">
        <f aca="false">LN(G79/G80)</f>
        <v>-0.0157792789870041</v>
      </c>
      <c r="O80" s="0" t="n">
        <f aca="false">$N$15*H80+$O$15*I80+$P$15*J80</f>
        <v>-0.110812597868161</v>
      </c>
      <c r="R80" s="0" t="s">
        <v>378</v>
      </c>
      <c r="T80" s="119" t="n">
        <f aca="false">V79+(S79-V79)*X74</f>
        <v>0.217760820095801</v>
      </c>
      <c r="AB80" s="29" t="n">
        <v>37040</v>
      </c>
      <c r="AC80" s="0" t="n">
        <v>37.3</v>
      </c>
      <c r="AD80" s="0" t="n">
        <v>1267.93</v>
      </c>
      <c r="AE80" s="0" t="n">
        <f aca="false">LN(AC79/AC80)</f>
        <v>-0.0205857756999091</v>
      </c>
      <c r="AF80" s="0" t="n">
        <f aca="false">LN(AD79/AD80)</f>
        <v>-0.0157792789870041</v>
      </c>
      <c r="AR80" s="0" t="n">
        <v>53.05</v>
      </c>
      <c r="AS80" s="0" t="n">
        <f aca="false">LN(AR79/AR80)</f>
        <v>0.00338728212467385</v>
      </c>
    </row>
    <row r="81" customFormat="false" ht="11.25" hidden="false" customHeight="false" outlineLevel="0" collapsed="false">
      <c r="A81" s="29" t="n">
        <v>37036</v>
      </c>
      <c r="B81" s="0" t="n">
        <v>27.3</v>
      </c>
      <c r="C81" s="0" t="n">
        <v>20.98</v>
      </c>
      <c r="D81" s="0" t="n">
        <v>13.27</v>
      </c>
      <c r="E81" s="0" t="n">
        <v>10.03</v>
      </c>
      <c r="F81" s="0" t="n">
        <v>37.61</v>
      </c>
      <c r="G81" s="0" t="n">
        <v>1277.89</v>
      </c>
      <c r="H81" s="0" t="n">
        <f aca="false">LN(B80/B81)</f>
        <v>0.00219539056343566</v>
      </c>
      <c r="I81" s="0" t="n">
        <f aca="false">LN(C80/C81)</f>
        <v>-0.0110233562914439</v>
      </c>
      <c r="J81" s="0" t="n">
        <f aca="false">LN(D80/D81)</f>
        <v>-0.150139644116252</v>
      </c>
      <c r="K81" s="0" t="n">
        <f aca="false">LN(E80/E81)</f>
        <v>-0.0211594796074696</v>
      </c>
      <c r="M81" s="0" t="n">
        <f aca="false">LN(G80/G81)</f>
        <v>-0.00782463081959575</v>
      </c>
      <c r="O81" s="0" t="n">
        <f aca="false">$N$15*H81+$O$15*I81+$P$15*J81</f>
        <v>-0.0488354131023334</v>
      </c>
      <c r="AB81" s="29" t="n">
        <v>37036</v>
      </c>
      <c r="AC81" s="0" t="n">
        <v>37.61</v>
      </c>
      <c r="AD81" s="0" t="n">
        <v>1277.89</v>
      </c>
      <c r="AE81" s="0" t="n">
        <f aca="false">LN(AC80/AC81)</f>
        <v>-0.00827664583247521</v>
      </c>
      <c r="AF81" s="0" t="n">
        <f aca="false">LN(AD80/AD81)</f>
        <v>-0.00782463081959575</v>
      </c>
      <c r="AR81" s="0" t="n">
        <v>53</v>
      </c>
      <c r="AS81" s="0" t="n">
        <f aca="false">LN(AR80/AR81)</f>
        <v>0.000942951507870363</v>
      </c>
    </row>
    <row r="82" customFormat="false" ht="11.25" hidden="false" customHeight="false" outlineLevel="0" collapsed="false">
      <c r="A82" s="29" t="n">
        <v>37035</v>
      </c>
      <c r="B82" s="0" t="n">
        <v>26.4</v>
      </c>
      <c r="C82" s="0" t="n">
        <v>19.75</v>
      </c>
      <c r="D82" s="0" t="n">
        <v>13.94</v>
      </c>
      <c r="E82" s="0" t="n">
        <v>10.09</v>
      </c>
      <c r="F82" s="0" t="n">
        <v>36.7</v>
      </c>
      <c r="G82" s="0" t="n">
        <v>1293.17</v>
      </c>
      <c r="H82" s="0" t="n">
        <f aca="false">LN(B81/B82)</f>
        <v>0.0335226920386436</v>
      </c>
      <c r="I82" s="0" t="n">
        <f aca="false">LN(C81/C82)</f>
        <v>0.0604161116210202</v>
      </c>
      <c r="J82" s="0" t="n">
        <f aca="false">LN(D81/D82)</f>
        <v>-0.0492565569882617</v>
      </c>
      <c r="K82" s="0" t="n">
        <f aca="false">LN(E81/E82)</f>
        <v>-0.00596423239167344</v>
      </c>
      <c r="M82" s="0" t="n">
        <f aca="false">LN(G81/G82)</f>
        <v>-0.0118862880687378</v>
      </c>
      <c r="O82" s="0" t="n">
        <f aca="false">$N$15*H82+$O$15*I82+$P$15*J82</f>
        <v>0.0142868771761091</v>
      </c>
      <c r="R82" s="0" t="s">
        <v>349</v>
      </c>
      <c r="T82" s="0" t="s">
        <v>33</v>
      </c>
      <c r="AB82" s="29" t="n">
        <v>37035</v>
      </c>
      <c r="AC82" s="0" t="n">
        <v>36.7</v>
      </c>
      <c r="AD82" s="0" t="n">
        <v>1293.17</v>
      </c>
      <c r="AE82" s="0" t="n">
        <f aca="false">LN(AC81/AC82)</f>
        <v>0.0244932174217203</v>
      </c>
      <c r="AF82" s="0" t="n">
        <f aca="false">LN(AD81/AD82)</f>
        <v>-0.0118862880687378</v>
      </c>
      <c r="AR82" s="0" t="n">
        <v>54.16</v>
      </c>
      <c r="AS82" s="0" t="n">
        <f aca="false">LN(AR81/AR82)</f>
        <v>-0.0216507150518977</v>
      </c>
    </row>
    <row r="83" customFormat="false" ht="12" hidden="false" customHeight="false" outlineLevel="0" collapsed="false">
      <c r="A83" s="29" t="n">
        <v>37034</v>
      </c>
      <c r="B83" s="0" t="n">
        <v>24.94</v>
      </c>
      <c r="C83" s="0" t="n">
        <v>19.81</v>
      </c>
      <c r="D83" s="0" t="n">
        <v>13.62</v>
      </c>
      <c r="E83" s="0" t="n">
        <v>10</v>
      </c>
      <c r="F83" s="0" t="n">
        <v>38.01</v>
      </c>
      <c r="G83" s="0" t="n">
        <v>1289.05</v>
      </c>
      <c r="H83" s="0" t="n">
        <f aca="false">LN(B82/B83)</f>
        <v>0.05689106990038</v>
      </c>
      <c r="I83" s="0" t="n">
        <f aca="false">LN(C82/C83)</f>
        <v>-0.00303336936332866</v>
      </c>
      <c r="J83" s="0" t="n">
        <f aca="false">LN(D82/D83)</f>
        <v>0.0232231046110115</v>
      </c>
      <c r="K83" s="0" t="n">
        <f aca="false">LN(E82/E83)</f>
        <v>0.0089597413714718</v>
      </c>
      <c r="M83" s="0" t="n">
        <f aca="false">LN(G82/G83)</f>
        <v>0.00319105536794396</v>
      </c>
      <c r="O83" s="0" t="n">
        <f aca="false">$N$15*H83+$O$15*I83+$P$15*J83</f>
        <v>0.0314031624452707</v>
      </c>
      <c r="AB83" s="29" t="n">
        <v>37034</v>
      </c>
      <c r="AC83" s="0" t="n">
        <v>38.01</v>
      </c>
      <c r="AD83" s="0" t="n">
        <v>1289.05</v>
      </c>
      <c r="AE83" s="0" t="n">
        <f aca="false">LN(AC82/AC83)</f>
        <v>-0.0350725279406327</v>
      </c>
      <c r="AF83" s="0" t="n">
        <f aca="false">LN(AD82/AD83)</f>
        <v>0.00319105536794396</v>
      </c>
      <c r="AR83" s="0" t="n">
        <v>55.35</v>
      </c>
      <c r="AS83" s="0" t="n">
        <f aca="false">LN(AR82/AR83)</f>
        <v>-0.0217340305506264</v>
      </c>
    </row>
    <row r="84" customFormat="false" ht="12.75" hidden="false" customHeight="false" outlineLevel="0" collapsed="false">
      <c r="A84" s="29" t="n">
        <v>37033</v>
      </c>
      <c r="B84" s="0" t="n">
        <v>28.05</v>
      </c>
      <c r="C84" s="0" t="n">
        <v>20.79</v>
      </c>
      <c r="D84" s="0" t="n">
        <v>14.57</v>
      </c>
      <c r="E84" s="0" t="n">
        <v>10.2</v>
      </c>
      <c r="F84" s="0" t="n">
        <v>38.83</v>
      </c>
      <c r="G84" s="0" t="n">
        <v>1309.38</v>
      </c>
      <c r="H84" s="0" t="n">
        <f aca="false">LN(B83/B84)</f>
        <v>-0.117515691716815</v>
      </c>
      <c r="I84" s="0" t="n">
        <f aca="false">LN(C83/C84)</f>
        <v>-0.048285241159462</v>
      </c>
      <c r="J84" s="0" t="n">
        <f aca="false">LN(D83/D84)</f>
        <v>-0.0674253194857473</v>
      </c>
      <c r="K84" s="0" t="n">
        <f aca="false">LN(E83/E84)</f>
        <v>-0.0198026272961796</v>
      </c>
      <c r="M84" s="0" t="n">
        <f aca="false">LN(G83/G84)</f>
        <v>-0.015648229772576</v>
      </c>
      <c r="O84" s="0" t="n">
        <f aca="false">$N$15*H84+$O$15*I84+$P$15*J84</f>
        <v>-0.0845618965051109</v>
      </c>
      <c r="R84" s="115" t="s">
        <v>353</v>
      </c>
      <c r="S84" s="115"/>
      <c r="AB84" s="29" t="n">
        <v>37033</v>
      </c>
      <c r="AC84" s="0" t="n">
        <v>38.83</v>
      </c>
      <c r="AD84" s="0" t="n">
        <v>1309.38</v>
      </c>
      <c r="AE84" s="0" t="n">
        <f aca="false">LN(AC83/AC84)</f>
        <v>-0.0213438607424186</v>
      </c>
      <c r="AF84" s="0" t="n">
        <f aca="false">LN(AD83/AD84)</f>
        <v>-0.015648229772576</v>
      </c>
      <c r="AR84" s="0" t="n">
        <v>54.95</v>
      </c>
      <c r="AS84" s="0" t="n">
        <f aca="false">LN(AR83/AR84)</f>
        <v>0.00725297830501558</v>
      </c>
    </row>
    <row r="85" customFormat="false" ht="11.25" hidden="false" customHeight="false" outlineLevel="0" collapsed="false">
      <c r="A85" s="29" t="n">
        <v>37032</v>
      </c>
      <c r="B85" s="0" t="n">
        <v>29.13</v>
      </c>
      <c r="C85" s="0" t="n">
        <v>21.8</v>
      </c>
      <c r="D85" s="0" t="n">
        <v>13.7</v>
      </c>
      <c r="E85" s="0" t="n">
        <v>9.47</v>
      </c>
      <c r="F85" s="0" t="n">
        <v>38.77</v>
      </c>
      <c r="G85" s="0" t="n">
        <v>1312.83</v>
      </c>
      <c r="H85" s="0" t="n">
        <f aca="false">LN(B84/B85)</f>
        <v>-0.0377799390026379</v>
      </c>
      <c r="I85" s="0" t="n">
        <f aca="false">LN(C84/C85)</f>
        <v>-0.0474378679251218</v>
      </c>
      <c r="J85" s="0" t="n">
        <f aca="false">LN(D84/D85)</f>
        <v>0.0615687873730343</v>
      </c>
      <c r="K85" s="0" t="n">
        <f aca="false">LN(E84/E85)</f>
        <v>0.0742588130922384</v>
      </c>
      <c r="M85" s="0" t="n">
        <f aca="false">LN(G84/G85)</f>
        <v>-0.00263136971537765</v>
      </c>
      <c r="O85" s="0" t="n">
        <f aca="false">$N$15*H85+$O$15*I85+$P$15*J85</f>
        <v>-0.00905552241501513</v>
      </c>
      <c r="R85" s="116" t="s">
        <v>354</v>
      </c>
      <c r="S85" s="116" t="n">
        <v>0.297176065642795</v>
      </c>
      <c r="AB85" s="29" t="n">
        <v>37032</v>
      </c>
      <c r="AC85" s="0" t="n">
        <v>38.77</v>
      </c>
      <c r="AD85" s="0" t="n">
        <v>1312.83</v>
      </c>
      <c r="AE85" s="0" t="n">
        <f aca="false">LN(AC84/AC85)</f>
        <v>0.00154639206073806</v>
      </c>
      <c r="AF85" s="0" t="n">
        <f aca="false">LN(AD84/AD85)</f>
        <v>-0.00263136971537765</v>
      </c>
      <c r="AR85" s="0" t="n">
        <v>54.99</v>
      </c>
      <c r="AS85" s="0" t="n">
        <f aca="false">LN(AR84/AR85)</f>
        <v>-0.000727669670093004</v>
      </c>
    </row>
    <row r="86" customFormat="false" ht="11.25" hidden="false" customHeight="false" outlineLevel="0" collapsed="false">
      <c r="A86" s="29" t="n">
        <v>37029</v>
      </c>
      <c r="B86" s="0" t="n">
        <v>29.95</v>
      </c>
      <c r="C86" s="0" t="n">
        <v>20.46</v>
      </c>
      <c r="D86" s="0" t="n">
        <v>12.79</v>
      </c>
      <c r="E86" s="0" t="n">
        <v>9.36</v>
      </c>
      <c r="F86" s="0" t="n">
        <v>38.27</v>
      </c>
      <c r="G86" s="0" t="n">
        <v>1291.96</v>
      </c>
      <c r="H86" s="0" t="n">
        <f aca="false">LN(B85/B86)</f>
        <v>-0.0277607535901152</v>
      </c>
      <c r="I86" s="0" t="n">
        <f aca="false">LN(C85/C86)</f>
        <v>0.0634382092715629</v>
      </c>
      <c r="J86" s="0" t="n">
        <f aca="false">LN(D85/D86)</f>
        <v>0.0687322172433279</v>
      </c>
      <c r="K86" s="0" t="n">
        <f aca="false">LN(E85/E86)</f>
        <v>0.0116836167084864</v>
      </c>
      <c r="M86" s="0" t="n">
        <f aca="false">LN(G85/G86)</f>
        <v>0.016024667323379</v>
      </c>
      <c r="O86" s="0" t="n">
        <f aca="false">$N$15*H86+$O$15*I86+$P$15*J86</f>
        <v>0.0252099749350877</v>
      </c>
      <c r="R86" s="116" t="s">
        <v>355</v>
      </c>
      <c r="S86" s="116" t="n">
        <v>0.0883136139909307</v>
      </c>
      <c r="AB86" s="29" t="n">
        <v>37029</v>
      </c>
      <c r="AC86" s="0" t="n">
        <v>38.27</v>
      </c>
      <c r="AD86" s="0" t="n">
        <v>1291.96</v>
      </c>
      <c r="AE86" s="0" t="n">
        <f aca="false">LN(AC85/AC86)</f>
        <v>0.0129804522452269</v>
      </c>
      <c r="AF86" s="0" t="n">
        <f aca="false">LN(AD85/AD86)</f>
        <v>0.016024667323379</v>
      </c>
      <c r="AR86" s="0" t="n">
        <v>54.9</v>
      </c>
      <c r="AS86" s="0" t="n">
        <f aca="false">LN(AR85/AR86)</f>
        <v>0.00163800200423837</v>
      </c>
    </row>
    <row r="87" customFormat="false" ht="11.25" hidden="false" customHeight="false" outlineLevel="0" collapsed="false">
      <c r="A87" s="29" t="n">
        <v>37028</v>
      </c>
      <c r="B87" s="0" t="n">
        <v>28.75</v>
      </c>
      <c r="C87" s="0" t="n">
        <v>19.35</v>
      </c>
      <c r="D87" s="0" t="n">
        <v>12.4</v>
      </c>
      <c r="E87" s="0" t="n">
        <v>9.3</v>
      </c>
      <c r="F87" s="0" t="n">
        <v>38.85</v>
      </c>
      <c r="G87" s="0" t="n">
        <v>1288.49</v>
      </c>
      <c r="H87" s="0" t="n">
        <f aca="false">LN(B86/B87)</f>
        <v>0.0408915573180988</v>
      </c>
      <c r="I87" s="0" t="n">
        <f aca="false">LN(C86/C87)</f>
        <v>0.0557793410476896</v>
      </c>
      <c r="J87" s="0" t="n">
        <f aca="false">LN(D86/D87)</f>
        <v>0.03096714297976</v>
      </c>
      <c r="K87" s="0" t="n">
        <f aca="false">LN(E86/E87)</f>
        <v>0.00643089033029033</v>
      </c>
      <c r="M87" s="0" t="n">
        <f aca="false">LN(G86/G87)</f>
        <v>0.00268945501101814</v>
      </c>
      <c r="O87" s="0" t="n">
        <f aca="false">$N$15*H87+$O$15*I87+$P$15*J87</f>
        <v>0.0414928094860898</v>
      </c>
      <c r="R87" s="116" t="s">
        <v>356</v>
      </c>
      <c r="S87" s="116" t="n">
        <v>0.0842435854819616</v>
      </c>
      <c r="AB87" s="29" t="n">
        <v>37028</v>
      </c>
      <c r="AC87" s="0" t="n">
        <v>38.85</v>
      </c>
      <c r="AD87" s="0" t="n">
        <v>1288.49</v>
      </c>
      <c r="AE87" s="0" t="n">
        <f aca="false">LN(AC86/AC87)</f>
        <v>-0.0150417773760455</v>
      </c>
      <c r="AF87" s="0" t="n">
        <f aca="false">LN(AD86/AD87)</f>
        <v>0.00268945501101814</v>
      </c>
      <c r="AR87" s="0" t="n">
        <v>52.2</v>
      </c>
      <c r="AS87" s="0" t="n">
        <f aca="false">LN(AR86/AR87)</f>
        <v>0.0504308536268919</v>
      </c>
    </row>
    <row r="88" customFormat="false" ht="11.25" hidden="false" customHeight="false" outlineLevel="0" collapsed="false">
      <c r="A88" s="29" t="n">
        <v>37027</v>
      </c>
      <c r="B88" s="0" t="n">
        <v>27.12</v>
      </c>
      <c r="C88" s="0" t="n">
        <v>18.2</v>
      </c>
      <c r="D88" s="0" t="n">
        <v>12.4</v>
      </c>
      <c r="E88" s="0" t="n">
        <v>8.88</v>
      </c>
      <c r="F88" s="0" t="n">
        <v>37.8</v>
      </c>
      <c r="G88" s="0" t="n">
        <v>1284.99</v>
      </c>
      <c r="H88" s="0" t="n">
        <f aca="false">LN(B87/B88)</f>
        <v>0.0583663041711646</v>
      </c>
      <c r="I88" s="0" t="n">
        <f aca="false">LN(C87/C88)</f>
        <v>0.0612708253930414</v>
      </c>
      <c r="J88" s="0" t="n">
        <f aca="false">LN(D87/D88)</f>
        <v>0</v>
      </c>
      <c r="K88" s="0" t="n">
        <f aca="false">LN(E87/E88)</f>
        <v>0.0462128431551316</v>
      </c>
      <c r="M88" s="0" t="n">
        <f aca="false">LN(G87/G88)</f>
        <v>0.00272005390207178</v>
      </c>
      <c r="O88" s="0" t="n">
        <f aca="false">$N$15*H88+$O$15*I88+$P$15*J88</f>
        <v>0.0408006729623012</v>
      </c>
      <c r="R88" s="116" t="s">
        <v>357</v>
      </c>
      <c r="S88" s="116" t="n">
        <v>0.0678331733221333</v>
      </c>
      <c r="AB88" s="29" t="n">
        <v>37027</v>
      </c>
      <c r="AC88" s="0" t="n">
        <v>37.8</v>
      </c>
      <c r="AD88" s="0" t="n">
        <v>1284.99</v>
      </c>
      <c r="AE88" s="0" t="n">
        <f aca="false">LN(AC87/AC88)</f>
        <v>0.0273989741881146</v>
      </c>
      <c r="AF88" s="0" t="n">
        <f aca="false">LN(AD87/AD88)</f>
        <v>0.00272005390207178</v>
      </c>
      <c r="AR88" s="0" t="n">
        <v>55.01</v>
      </c>
      <c r="AS88" s="0" t="n">
        <f aca="false">LN(AR87/AR88)</f>
        <v>-0.0524324919987736</v>
      </c>
    </row>
    <row r="89" customFormat="false" ht="12" hidden="false" customHeight="false" outlineLevel="0" collapsed="false">
      <c r="A89" s="29" t="n">
        <v>37026</v>
      </c>
      <c r="B89" s="0" t="n">
        <v>26.17</v>
      </c>
      <c r="C89" s="0" t="n">
        <v>17.9</v>
      </c>
      <c r="D89" s="0" t="n">
        <v>11.54</v>
      </c>
      <c r="E89" s="0" t="n">
        <v>8.3</v>
      </c>
      <c r="F89" s="0" t="n">
        <v>37.12</v>
      </c>
      <c r="G89" s="0" t="n">
        <v>1249.44</v>
      </c>
      <c r="H89" s="0" t="n">
        <f aca="false">LN(B88/B89)</f>
        <v>0.0356577465301403</v>
      </c>
      <c r="I89" s="0" t="n">
        <f aca="false">LN(C88/C89)</f>
        <v>0.0166208812360405</v>
      </c>
      <c r="J89" s="0" t="n">
        <f aca="false">LN(D88/D89)</f>
        <v>0.0718772115310377</v>
      </c>
      <c r="K89" s="0" t="n">
        <f aca="false">LN(E88/E89)</f>
        <v>0.0675460422015264</v>
      </c>
      <c r="M89" s="0" t="n">
        <f aca="false">LN(G88/G89)</f>
        <v>0.0280554852835071</v>
      </c>
      <c r="O89" s="0" t="n">
        <f aca="false">$N$15*H89+$O$15*I89+$P$15*J89</f>
        <v>0.0422620424038872</v>
      </c>
      <c r="R89" s="117" t="s">
        <v>358</v>
      </c>
      <c r="S89" s="117" t="n">
        <v>226</v>
      </c>
      <c r="AB89" s="29" t="n">
        <v>37026</v>
      </c>
      <c r="AC89" s="0" t="n">
        <v>37.12</v>
      </c>
      <c r="AD89" s="0" t="n">
        <v>1249.44</v>
      </c>
      <c r="AE89" s="0" t="n">
        <f aca="false">LN(AC88/AC89)</f>
        <v>0.0181531947075421</v>
      </c>
      <c r="AF89" s="0" t="n">
        <f aca="false">LN(AD88/AD89)</f>
        <v>0.0280554852835071</v>
      </c>
      <c r="AR89" s="0" t="n">
        <v>56.99</v>
      </c>
      <c r="AS89" s="0" t="n">
        <f aca="false">LN(AR88/AR89)</f>
        <v>-0.0353608269595415</v>
      </c>
    </row>
    <row r="90" customFormat="false" ht="11.25" hidden="false" customHeight="false" outlineLevel="0" collapsed="false">
      <c r="A90" s="29" t="n">
        <v>37025</v>
      </c>
      <c r="B90" s="0" t="n">
        <v>26.1</v>
      </c>
      <c r="C90" s="0" t="n">
        <v>17.85</v>
      </c>
      <c r="D90" s="0" t="n">
        <v>12.62</v>
      </c>
      <c r="E90" s="0" t="n">
        <v>9.36</v>
      </c>
      <c r="F90" s="0" t="n">
        <v>36.37</v>
      </c>
      <c r="G90" s="0" t="n">
        <v>1248.92</v>
      </c>
      <c r="H90" s="0" t="n">
        <f aca="false">LN(B89/B90)</f>
        <v>0.00267840221340683</v>
      </c>
      <c r="I90" s="0" t="n">
        <f aca="false">LN(C89/C90)</f>
        <v>0.002797204621061</v>
      </c>
      <c r="J90" s="0" t="n">
        <f aca="false">LN(D89/D90)</f>
        <v>-0.0894635960331136</v>
      </c>
      <c r="K90" s="0" t="n">
        <f aca="false">LN(E89/E90)</f>
        <v>-0.120189775686948</v>
      </c>
      <c r="M90" s="0" t="n">
        <f aca="false">LN(G89/G90)</f>
        <v>0.000416273081148311</v>
      </c>
      <c r="O90" s="0" t="n">
        <f aca="false">$N$15*H90+$O$15*I90+$P$15*J90</f>
        <v>-0.0261655891061781</v>
      </c>
      <c r="AB90" s="29" t="n">
        <v>37025</v>
      </c>
      <c r="AC90" s="0" t="n">
        <v>36.37</v>
      </c>
      <c r="AD90" s="0" t="n">
        <v>1248.92</v>
      </c>
      <c r="AE90" s="0" t="n">
        <f aca="false">LN(AC89/AC90)</f>
        <v>0.0204116489191021</v>
      </c>
      <c r="AF90" s="0" t="n">
        <f aca="false">LN(AD89/AD90)</f>
        <v>0.000416273081148311</v>
      </c>
      <c r="AR90" s="0" t="n">
        <v>58.75</v>
      </c>
      <c r="AS90" s="0" t="n">
        <f aca="false">LN(AR89/AR90)</f>
        <v>-0.0304153391773602</v>
      </c>
    </row>
    <row r="91" customFormat="false" ht="12" hidden="false" customHeight="false" outlineLevel="0" collapsed="false">
      <c r="A91" s="29" t="n">
        <v>37022</v>
      </c>
      <c r="B91" s="0" t="n">
        <v>26.66</v>
      </c>
      <c r="C91" s="0" t="n">
        <v>17.4</v>
      </c>
      <c r="D91" s="0" t="n">
        <v>13.59</v>
      </c>
      <c r="E91" s="0" t="n">
        <v>9.36</v>
      </c>
      <c r="F91" s="0" t="n">
        <v>35.12</v>
      </c>
      <c r="G91" s="0" t="n">
        <v>1245.67</v>
      </c>
      <c r="H91" s="0" t="n">
        <f aca="false">LN(B90/B91)</f>
        <v>-0.0212290004219148</v>
      </c>
      <c r="I91" s="0" t="n">
        <f aca="false">LN(C90/C91)</f>
        <v>0.0255333020051648</v>
      </c>
      <c r="J91" s="0" t="n">
        <f aca="false">LN(D90/D91)</f>
        <v>-0.0740513710499853</v>
      </c>
      <c r="K91" s="0" t="n">
        <f aca="false">LN(E90/E91)</f>
        <v>0</v>
      </c>
      <c r="M91" s="0" t="n">
        <f aca="false">LN(G90/G91)</f>
        <v>0.00260564007615265</v>
      </c>
      <c r="O91" s="0" t="n">
        <f aca="false">$N$15*H91+$O$15*I91+$P$15*J91</f>
        <v>-0.0261246979445617</v>
      </c>
      <c r="R91" s="0" t="s">
        <v>359</v>
      </c>
      <c r="AB91" s="29" t="n">
        <v>37022</v>
      </c>
      <c r="AC91" s="0" t="n">
        <v>35.12</v>
      </c>
      <c r="AD91" s="0" t="n">
        <v>1245.67</v>
      </c>
      <c r="AE91" s="0" t="n">
        <f aca="false">LN(AC90/AC91)</f>
        <v>0.0349734902319818</v>
      </c>
      <c r="AF91" s="0" t="n">
        <f aca="false">LN(AD90/AD91)</f>
        <v>0.00260564007615265</v>
      </c>
      <c r="AR91" s="0" t="n">
        <v>58.2</v>
      </c>
      <c r="AS91" s="0" t="n">
        <f aca="false">LN(AR90/AR91)</f>
        <v>0.00940579828687617</v>
      </c>
    </row>
    <row r="92" customFormat="false" ht="12.75" hidden="false" customHeight="false" outlineLevel="0" collapsed="false">
      <c r="A92" s="29" t="n">
        <v>37021</v>
      </c>
      <c r="B92" s="0" t="n">
        <v>25.8</v>
      </c>
      <c r="C92" s="0" t="n">
        <v>17.95</v>
      </c>
      <c r="D92" s="0" t="n">
        <v>12.86</v>
      </c>
      <c r="E92" s="0" t="n">
        <v>9.03</v>
      </c>
      <c r="F92" s="0" t="n">
        <v>35.97</v>
      </c>
      <c r="G92" s="0" t="n">
        <v>1255.18</v>
      </c>
      <c r="H92" s="0" t="n">
        <f aca="false">LN(B91/B92)</f>
        <v>0.0327898228229908</v>
      </c>
      <c r="I92" s="0" t="n">
        <f aca="false">LN(C91/C92)</f>
        <v>-0.0311199087138046</v>
      </c>
      <c r="J92" s="0" t="n">
        <f aca="false">LN(D91/D92)</f>
        <v>0.0552125093535791</v>
      </c>
      <c r="K92" s="0" t="n">
        <f aca="false">LN(E91/E92)</f>
        <v>0.0358929230606065</v>
      </c>
      <c r="M92" s="0" t="n">
        <f aca="false">LN(G91/G92)</f>
        <v>-0.00760545081907343</v>
      </c>
      <c r="O92" s="0" t="n">
        <f aca="false">$N$15*H92+$O$15*I92+$P$15*J92</f>
        <v>0.0238850382571474</v>
      </c>
      <c r="R92" s="115"/>
      <c r="S92" s="115" t="s">
        <v>360</v>
      </c>
      <c r="T92" s="115" t="s">
        <v>361</v>
      </c>
      <c r="U92" s="115" t="s">
        <v>362</v>
      </c>
      <c r="V92" s="115" t="s">
        <v>363</v>
      </c>
      <c r="W92" s="115" t="s">
        <v>364</v>
      </c>
      <c r="AB92" s="29" t="n">
        <v>37021</v>
      </c>
      <c r="AC92" s="0" t="n">
        <v>35.97</v>
      </c>
      <c r="AD92" s="0" t="n">
        <v>1255.18</v>
      </c>
      <c r="AE92" s="0" t="n">
        <f aca="false">LN(AC91/AC92)</f>
        <v>-0.0239144889406167</v>
      </c>
      <c r="AF92" s="0" t="n">
        <f aca="false">LN(AD91/AD92)</f>
        <v>-0.00760545081907343</v>
      </c>
      <c r="AR92" s="0" t="n">
        <v>57.6</v>
      </c>
      <c r="AS92" s="0" t="n">
        <f aca="false">LN(AR91/AR92)</f>
        <v>0.0103627870355467</v>
      </c>
    </row>
    <row r="93" customFormat="false" ht="11.25" hidden="false" customHeight="false" outlineLevel="0" collapsed="false">
      <c r="A93" s="29" t="n">
        <v>37020</v>
      </c>
      <c r="B93" s="0" t="n">
        <v>25.65</v>
      </c>
      <c r="C93" s="0" t="n">
        <v>18</v>
      </c>
      <c r="D93" s="0" t="n">
        <v>13.51</v>
      </c>
      <c r="E93" s="0" t="n">
        <v>9.5</v>
      </c>
      <c r="F93" s="0" t="n">
        <v>35.52</v>
      </c>
      <c r="G93" s="0" t="n">
        <v>1255.54</v>
      </c>
      <c r="H93" s="0" t="n">
        <f aca="false">LN(B92/B93)</f>
        <v>0.00583092031079337</v>
      </c>
      <c r="I93" s="0" t="n">
        <f aca="false">LN(C92/C93)</f>
        <v>-0.0027816429618768</v>
      </c>
      <c r="J93" s="0" t="n">
        <f aca="false">LN(D92/D93)</f>
        <v>-0.0493084331626342</v>
      </c>
      <c r="K93" s="0" t="n">
        <f aca="false">LN(E92/E93)</f>
        <v>-0.0507394311776011</v>
      </c>
      <c r="M93" s="0" t="n">
        <f aca="false">LN(G92/G93)</f>
        <v>-0.000286770330795118</v>
      </c>
      <c r="O93" s="0" t="n">
        <f aca="false">$N$15*H93+$O$15*I93+$P$15*J93</f>
        <v>-0.0135944454547696</v>
      </c>
      <c r="R93" s="116" t="s">
        <v>365</v>
      </c>
      <c r="S93" s="116" t="n">
        <v>1</v>
      </c>
      <c r="T93" s="116" t="n">
        <v>0.0998422765290083</v>
      </c>
      <c r="U93" s="116" t="n">
        <v>0.0998422765290083</v>
      </c>
      <c r="V93" s="116" t="n">
        <v>21.6985246654453</v>
      </c>
      <c r="W93" s="116" t="n">
        <v>5.47056498119685E-006</v>
      </c>
      <c r="AB93" s="29" t="n">
        <v>37020</v>
      </c>
      <c r="AC93" s="0" t="n">
        <v>35.52</v>
      </c>
      <c r="AD93" s="0" t="n">
        <v>1255.54</v>
      </c>
      <c r="AE93" s="0" t="n">
        <f aca="false">LN(AC92/AC93)</f>
        <v>0.0125893395835632</v>
      </c>
      <c r="AF93" s="0" t="n">
        <f aca="false">LN(AD92/AD93)</f>
        <v>-0.000286770330795118</v>
      </c>
      <c r="AR93" s="0" t="n">
        <v>59.2</v>
      </c>
      <c r="AS93" s="0" t="n">
        <f aca="false">LN(AR92/AR93)</f>
        <v>-0.0273989741881145</v>
      </c>
    </row>
    <row r="94" customFormat="false" ht="11.25" hidden="false" customHeight="false" outlineLevel="0" collapsed="false">
      <c r="A94" s="29" t="n">
        <v>37019</v>
      </c>
      <c r="B94" s="0" t="n">
        <v>24.2</v>
      </c>
      <c r="C94" s="0" t="n">
        <v>16.4</v>
      </c>
      <c r="D94" s="0" t="n">
        <v>14.25</v>
      </c>
      <c r="E94" s="0" t="n">
        <v>9.75</v>
      </c>
      <c r="F94" s="0" t="n">
        <v>34.26</v>
      </c>
      <c r="G94" s="0" t="n">
        <v>1261.2</v>
      </c>
      <c r="H94" s="0" t="n">
        <f aca="false">LN(B93/B94)</f>
        <v>0.0581909384541378</v>
      </c>
      <c r="I94" s="0" t="n">
        <f aca="false">LN(C93/C94)</f>
        <v>0.093090423066012</v>
      </c>
      <c r="J94" s="0" t="n">
        <f aca="false">LN(D93/D94)</f>
        <v>-0.053326754742552</v>
      </c>
      <c r="K94" s="0" t="n">
        <f aca="false">LN(E93/E94)</f>
        <v>-0.0259754864032607</v>
      </c>
      <c r="M94" s="0" t="n">
        <f aca="false">LN(G93/G94)</f>
        <v>-0.00449788976397321</v>
      </c>
      <c r="O94" s="0" t="n">
        <f aca="false">$N$15*H94+$O$15*I94+$P$15*J94</f>
        <v>0.0319453670180554</v>
      </c>
      <c r="R94" s="116" t="s">
        <v>112</v>
      </c>
      <c r="S94" s="116" t="n">
        <v>224</v>
      </c>
      <c r="T94" s="116" t="n">
        <v>1.03070002626093</v>
      </c>
      <c r="U94" s="116" t="n">
        <v>0.00460133940295057</v>
      </c>
      <c r="V94" s="116"/>
      <c r="W94" s="116"/>
      <c r="AB94" s="29" t="n">
        <v>37019</v>
      </c>
      <c r="AC94" s="0" t="n">
        <v>34.26</v>
      </c>
      <c r="AD94" s="0" t="n">
        <v>1261.2</v>
      </c>
      <c r="AE94" s="0" t="n">
        <f aca="false">LN(AC93/AC94)</f>
        <v>0.0361174252279956</v>
      </c>
      <c r="AF94" s="0" t="n">
        <f aca="false">LN(AD93/AD94)</f>
        <v>-0.00449788976397321</v>
      </c>
      <c r="AR94" s="0" t="n">
        <v>56.11</v>
      </c>
      <c r="AS94" s="0" t="n">
        <f aca="false">LN(AR93/AR94)</f>
        <v>0.0536074921270795</v>
      </c>
    </row>
    <row r="95" customFormat="false" ht="12" hidden="false" customHeight="false" outlineLevel="0" collapsed="false">
      <c r="A95" s="29" t="n">
        <v>37018</v>
      </c>
      <c r="B95" s="0" t="n">
        <v>24.65</v>
      </c>
      <c r="C95" s="0" t="n">
        <v>16.15</v>
      </c>
      <c r="D95" s="0" t="n">
        <v>14.64</v>
      </c>
      <c r="E95" s="0" t="n">
        <v>9.15</v>
      </c>
      <c r="F95" s="0" t="n">
        <v>35.25</v>
      </c>
      <c r="G95" s="0" t="n">
        <v>1263.51</v>
      </c>
      <c r="H95" s="0" t="n">
        <f aca="false">LN(B94/B95)</f>
        <v>-0.0184242673260584</v>
      </c>
      <c r="I95" s="0" t="n">
        <f aca="false">LN(C94/C95)</f>
        <v>0.0153612851614871</v>
      </c>
      <c r="J95" s="0" t="n">
        <f aca="false">LN(D94/D95)</f>
        <v>-0.027000601818506</v>
      </c>
      <c r="K95" s="0" t="n">
        <f aca="false">LN(E94/E95)</f>
        <v>0.0635134057223257</v>
      </c>
      <c r="M95" s="0" t="n">
        <f aca="false">LN(G94/G95)</f>
        <v>-0.0018299136491734</v>
      </c>
      <c r="O95" s="0" t="n">
        <f aca="false">$N$15*H95+$O$15*I95+$P$15*J95</f>
        <v>-0.0126898229435596</v>
      </c>
      <c r="R95" s="117" t="s">
        <v>177</v>
      </c>
      <c r="S95" s="117" t="n">
        <v>225</v>
      </c>
      <c r="T95" s="117" t="n">
        <v>1.13054230278994</v>
      </c>
      <c r="U95" s="117"/>
      <c r="V95" s="117"/>
      <c r="W95" s="117"/>
      <c r="AB95" s="29" t="n">
        <v>37018</v>
      </c>
      <c r="AC95" s="0" t="n">
        <v>35.25</v>
      </c>
      <c r="AD95" s="0" t="n">
        <v>1263.51</v>
      </c>
      <c r="AE95" s="0" t="n">
        <f aca="false">LN(AC94/AC95)</f>
        <v>-0.0284870363623039</v>
      </c>
      <c r="AF95" s="0" t="n">
        <f aca="false">LN(AD94/AD95)</f>
        <v>-0.0018299136491734</v>
      </c>
      <c r="AR95" s="0" t="n">
        <v>58.04</v>
      </c>
      <c r="AS95" s="0" t="n">
        <f aca="false">LN(AR94/AR95)</f>
        <v>-0.0338183782531064</v>
      </c>
    </row>
    <row r="96" customFormat="false" ht="12" hidden="false" customHeight="false" outlineLevel="0" collapsed="false">
      <c r="A96" s="29" t="n">
        <v>37015</v>
      </c>
      <c r="B96" s="0" t="n">
        <v>24.6</v>
      </c>
      <c r="C96" s="0" t="n">
        <v>17</v>
      </c>
      <c r="D96" s="0" t="n">
        <v>14.98</v>
      </c>
      <c r="E96" s="0" t="n">
        <v>8.75</v>
      </c>
      <c r="F96" s="0" t="n">
        <v>34</v>
      </c>
      <c r="G96" s="0" t="n">
        <v>1266.61</v>
      </c>
      <c r="H96" s="0" t="n">
        <f aca="false">LN(B95/B96)</f>
        <v>0.00203045755038192</v>
      </c>
      <c r="I96" s="0" t="n">
        <f aca="false">LN(C95/C96)</f>
        <v>-0.0512932943875506</v>
      </c>
      <c r="J96" s="0" t="n">
        <f aca="false">LN(D95/D96)</f>
        <v>-0.0229584695559079</v>
      </c>
      <c r="K96" s="0" t="n">
        <f aca="false">LN(E95/E96)</f>
        <v>0.044700178917907</v>
      </c>
      <c r="M96" s="0" t="n">
        <f aca="false">LN(G95/G96)</f>
        <v>-0.00245047788346053</v>
      </c>
      <c r="O96" s="0" t="n">
        <f aca="false">$N$15*H96+$O$15*I96+$P$15*J96</f>
        <v>-0.0190923953170186</v>
      </c>
      <c r="AB96" s="29" t="n">
        <v>37015</v>
      </c>
      <c r="AC96" s="0" t="n">
        <v>34</v>
      </c>
      <c r="AD96" s="0" t="n">
        <v>1266.61</v>
      </c>
      <c r="AE96" s="0" t="n">
        <f aca="false">LN(AC95/AC96)</f>
        <v>0.0361050046421164</v>
      </c>
      <c r="AF96" s="0" t="n">
        <f aca="false">LN(AD95/AD96)</f>
        <v>-0.00245047788346053</v>
      </c>
      <c r="AR96" s="0" t="n">
        <v>59.48</v>
      </c>
      <c r="AS96" s="0" t="n">
        <f aca="false">LN(AR95/AR96)</f>
        <v>-0.0245076935759671</v>
      </c>
    </row>
    <row r="97" customFormat="false" ht="12.75" hidden="false" customHeight="false" outlineLevel="0" collapsed="false">
      <c r="A97" s="29" t="n">
        <v>37014</v>
      </c>
      <c r="B97" s="0" t="n">
        <v>24.16</v>
      </c>
      <c r="C97" s="0" t="n">
        <v>17.05</v>
      </c>
      <c r="D97" s="0" t="n">
        <v>14.65</v>
      </c>
      <c r="E97" s="0" t="n">
        <v>8.69</v>
      </c>
      <c r="F97" s="0" t="n">
        <v>34</v>
      </c>
      <c r="G97" s="0" t="n">
        <v>1248.58</v>
      </c>
      <c r="H97" s="0" t="n">
        <f aca="false">LN(B96/B97)</f>
        <v>0.0180480698717031</v>
      </c>
      <c r="I97" s="0" t="n">
        <f aca="false">LN(C96/C97)</f>
        <v>-0.00293685967330971</v>
      </c>
      <c r="J97" s="0" t="n">
        <f aca="false">LN(D96/D97)</f>
        <v>0.0222756426259971</v>
      </c>
      <c r="K97" s="0" t="n">
        <f aca="false">LN(E96/E97)</f>
        <v>0.00688076109222251</v>
      </c>
      <c r="M97" s="0" t="n">
        <f aca="false">LN(G96/G97)</f>
        <v>0.0143371346442776</v>
      </c>
      <c r="O97" s="0" t="n">
        <f aca="false">$N$15*H97+$O$15*I97+$P$15*J97</f>
        <v>0.0141417846534193</v>
      </c>
      <c r="R97" s="115"/>
      <c r="S97" s="115" t="s">
        <v>366</v>
      </c>
      <c r="T97" s="115" t="s">
        <v>357</v>
      </c>
      <c r="U97" s="115" t="s">
        <v>367</v>
      </c>
      <c r="V97" s="115" t="s">
        <v>368</v>
      </c>
      <c r="W97" s="115" t="s">
        <v>369</v>
      </c>
      <c r="X97" s="115" t="s">
        <v>370</v>
      </c>
      <c r="Y97" s="115" t="s">
        <v>371</v>
      </c>
      <c r="Z97" s="115" t="s">
        <v>372</v>
      </c>
      <c r="AB97" s="29" t="n">
        <v>37014</v>
      </c>
      <c r="AC97" s="0" t="n">
        <v>34</v>
      </c>
      <c r="AD97" s="0" t="n">
        <v>1248.58</v>
      </c>
      <c r="AE97" s="0" t="n">
        <f aca="false">LN(AC96/AC97)</f>
        <v>0</v>
      </c>
      <c r="AF97" s="0" t="n">
        <f aca="false">LN(AD96/AD97)</f>
        <v>0.0143371346442776</v>
      </c>
      <c r="AR97" s="0" t="n">
        <v>58.35</v>
      </c>
      <c r="AS97" s="0" t="n">
        <f aca="false">LN(AR96/AR97)</f>
        <v>0.0191807628593893</v>
      </c>
    </row>
    <row r="98" customFormat="false" ht="11.25" hidden="false" customHeight="false" outlineLevel="0" collapsed="false">
      <c r="A98" s="29" t="n">
        <v>37013</v>
      </c>
      <c r="B98" s="0" t="n">
        <v>24.59</v>
      </c>
      <c r="C98" s="0" t="n">
        <v>17.22</v>
      </c>
      <c r="D98" s="0" t="n">
        <v>13.99</v>
      </c>
      <c r="E98" s="0" t="n">
        <v>8.6</v>
      </c>
      <c r="F98" s="0" t="n">
        <v>34.5</v>
      </c>
      <c r="G98" s="0" t="n">
        <v>1267.43</v>
      </c>
      <c r="H98" s="0" t="n">
        <f aca="false">LN(B97/B98)</f>
        <v>-0.0176414831614869</v>
      </c>
      <c r="I98" s="0" t="n">
        <f aca="false">LN(C97/C98)</f>
        <v>-0.00992129527005886</v>
      </c>
      <c r="J98" s="0" t="n">
        <f aca="false">LN(D97/D98)</f>
        <v>0.0460975467856865</v>
      </c>
      <c r="K98" s="0" t="n">
        <f aca="false">LN(E97/E98)</f>
        <v>0.0104107360178385</v>
      </c>
      <c r="M98" s="0" t="n">
        <f aca="false">LN(G97/G98)</f>
        <v>-0.0149843225565613</v>
      </c>
      <c r="O98" s="0" t="n">
        <f aca="false">$N$15*H98+$O$15*I98+$P$15*J98</f>
        <v>0.00425622856281676</v>
      </c>
      <c r="R98" s="116" t="s">
        <v>373</v>
      </c>
      <c r="S98" s="116" t="n">
        <v>-0.00725562017912545</v>
      </c>
      <c r="T98" s="116" t="n">
        <v>0.00452335646984485</v>
      </c>
      <c r="U98" s="116" t="n">
        <v>-1.60403457642469</v>
      </c>
      <c r="V98" s="116" t="n">
        <v>0.110115434298439</v>
      </c>
      <c r="W98" s="116" t="n">
        <v>-0.0161693973954717</v>
      </c>
      <c r="X98" s="116" t="n">
        <v>0.00165815703722083</v>
      </c>
      <c r="Y98" s="116" t="n">
        <v>-0.0161693973954717</v>
      </c>
      <c r="Z98" s="116" t="n">
        <v>0.00165815703722083</v>
      </c>
      <c r="AB98" s="29" t="n">
        <v>37013</v>
      </c>
      <c r="AC98" s="0" t="n">
        <v>34.5</v>
      </c>
      <c r="AD98" s="0" t="n">
        <v>1267.43</v>
      </c>
      <c r="AE98" s="0" t="n">
        <f aca="false">LN(AC97/AC98)</f>
        <v>-0.0145987994211526</v>
      </c>
      <c r="AF98" s="0" t="n">
        <f aca="false">LN(AD97/AD98)</f>
        <v>-0.0149843225565613</v>
      </c>
      <c r="AR98" s="0" t="n">
        <v>60.5</v>
      </c>
      <c r="AS98" s="0" t="n">
        <f aca="false">LN(AR97/AR98)</f>
        <v>-0.0361840063042307</v>
      </c>
    </row>
    <row r="99" customFormat="false" ht="12" hidden="false" customHeight="false" outlineLevel="0" collapsed="false">
      <c r="A99" s="29" t="n">
        <v>37012</v>
      </c>
      <c r="B99" s="0" t="n">
        <v>25.36</v>
      </c>
      <c r="C99" s="0" t="n">
        <v>16</v>
      </c>
      <c r="D99" s="0" t="n">
        <v>11.51</v>
      </c>
      <c r="E99" s="0" t="n">
        <v>8.54</v>
      </c>
      <c r="F99" s="0" t="n">
        <v>36.26</v>
      </c>
      <c r="G99" s="0" t="n">
        <v>1266.44</v>
      </c>
      <c r="H99" s="0" t="n">
        <f aca="false">LN(B98/B99)</f>
        <v>-0.030833273340924</v>
      </c>
      <c r="I99" s="0" t="n">
        <f aca="false">LN(C98/C99)</f>
        <v>0.0734827767598034</v>
      </c>
      <c r="J99" s="0" t="n">
        <f aca="false">LN(D98/D99)</f>
        <v>0.195126565943599</v>
      </c>
      <c r="K99" s="0" t="n">
        <f aca="false">LN(E98/E99)</f>
        <v>0.00700119545898356</v>
      </c>
      <c r="M99" s="0" t="n">
        <f aca="false">LN(G98/G99)</f>
        <v>0.000781413450867662</v>
      </c>
      <c r="O99" s="0" t="n">
        <f aca="false">$N$15*H99+$O$15*I99+$P$15*J99</f>
        <v>0.065976951639201</v>
      </c>
      <c r="R99" s="117" t="s">
        <v>374</v>
      </c>
      <c r="S99" s="117" t="n">
        <v>1.4954805334452</v>
      </c>
      <c r="T99" s="117" t="n">
        <v>0.321044815648749</v>
      </c>
      <c r="U99" s="117" t="n">
        <v>4.65816752226078</v>
      </c>
      <c r="V99" s="117" t="n">
        <v>5.47056498119751E-006</v>
      </c>
      <c r="W99" s="117" t="n">
        <v>0.862826003068542</v>
      </c>
      <c r="X99" s="117" t="n">
        <v>2.12813506382186</v>
      </c>
      <c r="Y99" s="117" t="n">
        <v>0.862826003068542</v>
      </c>
      <c r="Z99" s="117" t="n">
        <v>2.12813506382186</v>
      </c>
      <c r="AB99" s="29" t="n">
        <v>37012</v>
      </c>
      <c r="AC99" s="0" t="n">
        <v>36.26</v>
      </c>
      <c r="AD99" s="0" t="n">
        <v>1266.44</v>
      </c>
      <c r="AE99" s="0" t="n">
        <f aca="false">LN(AC98/AC99)</f>
        <v>-0.0497558812893908</v>
      </c>
      <c r="AF99" s="0" t="n">
        <f aca="false">LN(AD98/AD99)</f>
        <v>0.000781413450867662</v>
      </c>
      <c r="AR99" s="0" t="n">
        <v>62.41</v>
      </c>
      <c r="AS99" s="0" t="n">
        <f aca="false">LN(AR98/AR99)</f>
        <v>-0.0310821539091557</v>
      </c>
    </row>
    <row r="100" customFormat="false" ht="11.25" hidden="false" customHeight="false" outlineLevel="0" collapsed="false">
      <c r="A100" s="29" t="n">
        <v>37011</v>
      </c>
      <c r="B100" s="0" t="n">
        <v>22.35</v>
      </c>
      <c r="C100" s="0" t="n">
        <v>16.5</v>
      </c>
      <c r="D100" s="0" t="n">
        <v>10.1</v>
      </c>
      <c r="E100" s="0" t="n">
        <v>8.6</v>
      </c>
      <c r="F100" s="0" t="n">
        <v>36.4</v>
      </c>
      <c r="G100" s="0" t="n">
        <v>1249.46</v>
      </c>
      <c r="H100" s="0" t="n">
        <f aca="false">LN(B99/B100)</f>
        <v>0.126346808509447</v>
      </c>
      <c r="I100" s="0" t="n">
        <f aca="false">LN(C99/C100)</f>
        <v>-0.0307716586667537</v>
      </c>
      <c r="J100" s="0" t="n">
        <f aca="false">LN(D99/D100)</f>
        <v>0.130680798886578</v>
      </c>
      <c r="K100" s="0" t="n">
        <f aca="false">LN(E99/E100)</f>
        <v>-0.00700119545898359</v>
      </c>
      <c r="M100" s="0" t="n">
        <f aca="false">LN(G99/G100)</f>
        <v>0.0134983567074916</v>
      </c>
      <c r="O100" s="0" t="n">
        <f aca="false">$N$15*H100+$O$15*I100+$P$15*J100</f>
        <v>0.0885390619564393</v>
      </c>
      <c r="U100" s="0" t="n">
        <f aca="false">(S99-1)/T99</f>
        <v>1.54333759429805</v>
      </c>
      <c r="AB100" s="29" t="n">
        <v>37011</v>
      </c>
      <c r="AC100" s="0" t="n">
        <v>36.4</v>
      </c>
      <c r="AD100" s="0" t="n">
        <v>1249.46</v>
      </c>
      <c r="AE100" s="0" t="n">
        <f aca="false">LN(AC99/AC100)</f>
        <v>-0.00385356931598997</v>
      </c>
      <c r="AF100" s="0" t="n">
        <f aca="false">LN(AD99/AD100)</f>
        <v>0.0134983567074916</v>
      </c>
      <c r="AR100" s="0" t="n">
        <v>62.72</v>
      </c>
      <c r="AS100" s="0" t="n">
        <f aca="false">LN(AR99/AR100)</f>
        <v>-0.00495485709620077</v>
      </c>
    </row>
    <row r="101" customFormat="false" ht="11.25" hidden="false" customHeight="false" outlineLevel="0" collapsed="false">
      <c r="A101" s="29" t="n">
        <v>37008</v>
      </c>
      <c r="B101" s="0" t="n">
        <v>22.78</v>
      </c>
      <c r="C101" s="0" t="n">
        <v>15.52</v>
      </c>
      <c r="D101" s="0" t="n">
        <v>10.08</v>
      </c>
      <c r="E101" s="0" t="n">
        <v>8.4</v>
      </c>
      <c r="F101" s="0" t="n">
        <v>35.61</v>
      </c>
      <c r="G101" s="0" t="n">
        <v>1253.05</v>
      </c>
      <c r="H101" s="0" t="n">
        <f aca="false">LN(B100/B101)</f>
        <v>-0.0190566369594582</v>
      </c>
      <c r="I101" s="0" t="n">
        <f aca="false">LN(C100/C101)</f>
        <v>0.0612308661514622</v>
      </c>
      <c r="J101" s="0" t="n">
        <f aca="false">LN(D100/D101)</f>
        <v>0.0019821612039912</v>
      </c>
      <c r="K101" s="0" t="n">
        <f aca="false">LN(E100/E101)</f>
        <v>0.023530497410194</v>
      </c>
      <c r="M101" s="0" t="n">
        <f aca="false">LN(G100/G101)</f>
        <v>-0.00286912137229975</v>
      </c>
      <c r="O101" s="0" t="n">
        <f aca="false">$N$15*H101+$O$15*I101+$P$15*J101</f>
        <v>0.00754981695159689</v>
      </c>
      <c r="AB101" s="29" t="n">
        <v>37008</v>
      </c>
      <c r="AC101" s="0" t="n">
        <v>35.61</v>
      </c>
      <c r="AD101" s="0" t="n">
        <v>1253.05</v>
      </c>
      <c r="AE101" s="0" t="n">
        <f aca="false">LN(AC100/AC101)</f>
        <v>0.0219422773530086</v>
      </c>
      <c r="AF101" s="0" t="n">
        <f aca="false">LN(AD100/AD101)</f>
        <v>-0.00286912137229975</v>
      </c>
      <c r="AR101" s="0" t="n">
        <v>63.5</v>
      </c>
      <c r="AS101" s="0" t="n">
        <f aca="false">LN(AR100/AR101)</f>
        <v>-0.0123595298564936</v>
      </c>
    </row>
    <row r="102" customFormat="false" ht="11.25" hidden="false" customHeight="false" outlineLevel="0" collapsed="false">
      <c r="A102" s="29" t="n">
        <v>37007</v>
      </c>
      <c r="B102" s="0" t="n">
        <v>22.45</v>
      </c>
      <c r="C102" s="0" t="n">
        <v>14.9</v>
      </c>
      <c r="D102" s="0" t="n">
        <v>10.32</v>
      </c>
      <c r="E102" s="0" t="n">
        <v>8</v>
      </c>
      <c r="F102" s="0" t="n">
        <v>35.17</v>
      </c>
      <c r="G102" s="0" t="n">
        <v>1234.52</v>
      </c>
      <c r="H102" s="0" t="n">
        <f aca="false">LN(B101/B102)</f>
        <v>0.0145923438307729</v>
      </c>
      <c r="I102" s="0" t="n">
        <f aca="false">LN(C101/C102)</f>
        <v>0.0407683018036592</v>
      </c>
      <c r="J102" s="0" t="n">
        <f aca="false">LN(D101/D102)</f>
        <v>-0.0235304974101942</v>
      </c>
      <c r="K102" s="0" t="n">
        <f aca="false">LN(E101/E102)</f>
        <v>0.0487901641694321</v>
      </c>
      <c r="M102" s="0" t="n">
        <f aca="false">LN(G101/G102)</f>
        <v>0.0148983487847138</v>
      </c>
      <c r="O102" s="0" t="n">
        <f aca="false">$N$15*H102+$O$15*I102+$P$15*J102</f>
        <v>0.00917120985911293</v>
      </c>
      <c r="AB102" s="29" t="n">
        <v>37007</v>
      </c>
      <c r="AC102" s="0" t="n">
        <v>35.17</v>
      </c>
      <c r="AD102" s="0" t="n">
        <v>1234.52</v>
      </c>
      <c r="AE102" s="0" t="n">
        <f aca="false">LN(AC101/AC102)</f>
        <v>0.0124330508037952</v>
      </c>
      <c r="AF102" s="0" t="n">
        <f aca="false">LN(AD101/AD102)</f>
        <v>0.0148983487847138</v>
      </c>
      <c r="AR102" s="0" t="n">
        <v>63.66</v>
      </c>
      <c r="AS102" s="0" t="n">
        <f aca="false">LN(AR101/AR102)</f>
        <v>-0.0025165159553008</v>
      </c>
    </row>
    <row r="103" customFormat="false" ht="11.25" hidden="false" customHeight="false" outlineLevel="0" collapsed="false">
      <c r="A103" s="29" t="n">
        <v>37006</v>
      </c>
      <c r="B103" s="0" t="n">
        <v>21.31</v>
      </c>
      <c r="C103" s="0" t="n">
        <v>15.25</v>
      </c>
      <c r="D103" s="0" t="n">
        <v>11.37</v>
      </c>
      <c r="E103" s="0" t="n">
        <v>7.2</v>
      </c>
      <c r="F103" s="0" t="n">
        <v>34.36</v>
      </c>
      <c r="G103" s="0" t="n">
        <v>1228.75</v>
      </c>
      <c r="H103" s="0" t="n">
        <f aca="false">LN(B102/B103)</f>
        <v>0.0521141680777376</v>
      </c>
      <c r="I103" s="0" t="n">
        <f aca="false">LN(C102/C103)</f>
        <v>-0.0232182901020071</v>
      </c>
      <c r="J103" s="0" t="n">
        <f aca="false">LN(D102/D103)</f>
        <v>-0.0968945477090278</v>
      </c>
      <c r="K103" s="0" t="n">
        <f aca="false">LN(E102/E103)</f>
        <v>0.105360515657826</v>
      </c>
      <c r="M103" s="0" t="n">
        <f aca="false">LN(G102/G103)</f>
        <v>0.00468483808367395</v>
      </c>
      <c r="O103" s="0" t="n">
        <f aca="false">$N$15*H103+$O$15*I103+$P$15*J103</f>
        <v>-0.0133577511728778</v>
      </c>
      <c r="R103" s="0" t="s">
        <v>375</v>
      </c>
      <c r="AB103" s="29" t="n">
        <v>37006</v>
      </c>
      <c r="AC103" s="0" t="n">
        <v>34.36</v>
      </c>
      <c r="AD103" s="0" t="n">
        <v>1228.75</v>
      </c>
      <c r="AE103" s="0" t="n">
        <f aca="false">LN(AC102/AC103)</f>
        <v>0.0233003493698365</v>
      </c>
      <c r="AF103" s="0" t="n">
        <f aca="false">LN(AD102/AD103)</f>
        <v>0.00468483808367395</v>
      </c>
      <c r="AR103" s="0" t="n">
        <v>62.88</v>
      </c>
      <c r="AS103" s="0" t="n">
        <f aca="false">LN(AR102/AR103)</f>
        <v>0.0123282737329957</v>
      </c>
    </row>
    <row r="104" customFormat="false" ht="11.25" hidden="false" customHeight="false" outlineLevel="0" collapsed="false">
      <c r="A104" s="29" t="n">
        <v>37005</v>
      </c>
      <c r="B104" s="0" t="n">
        <v>20.42</v>
      </c>
      <c r="C104" s="0" t="n">
        <v>14.75</v>
      </c>
      <c r="D104" s="0" t="n">
        <v>11.37</v>
      </c>
      <c r="E104" s="0" t="n">
        <v>7.56</v>
      </c>
      <c r="F104" s="0" t="n">
        <v>34.18</v>
      </c>
      <c r="G104" s="0" t="n">
        <v>1209.47</v>
      </c>
      <c r="H104" s="0" t="n">
        <f aca="false">LN(B103/B104)</f>
        <v>0.0426616333740062</v>
      </c>
      <c r="I104" s="0" t="n">
        <f aca="false">LN(C103/C104)</f>
        <v>0.0333364202675917</v>
      </c>
      <c r="J104" s="0" t="n">
        <f aca="false">LN(D103/D104)</f>
        <v>0</v>
      </c>
      <c r="K104" s="0" t="n">
        <f aca="false">LN(E103/E104)</f>
        <v>-0.0487901641694319</v>
      </c>
      <c r="M104" s="0" t="n">
        <f aca="false">LN(G103/G104)</f>
        <v>0.0158151453567765</v>
      </c>
      <c r="O104" s="0" t="n">
        <f aca="false">$N$15*H104+$O$15*I104+$P$15*J104</f>
        <v>0.0269686381136989</v>
      </c>
      <c r="R104" s="0" t="s">
        <v>376</v>
      </c>
      <c r="S104" s="56" t="n">
        <v>0.12</v>
      </c>
      <c r="U104" s="0" t="s">
        <v>377</v>
      </c>
      <c r="V104" s="56" t="n">
        <v>0.04</v>
      </c>
      <c r="AB104" s="29" t="n">
        <v>37005</v>
      </c>
      <c r="AC104" s="0" t="n">
        <v>34.18</v>
      </c>
      <c r="AD104" s="0" t="n">
        <v>1209.47</v>
      </c>
      <c r="AE104" s="0" t="n">
        <f aca="false">LN(AC103/AC104)</f>
        <v>0.00525241942860971</v>
      </c>
      <c r="AF104" s="0" t="n">
        <f aca="false">LN(AD103/AD104)</f>
        <v>0.0158151453567765</v>
      </c>
      <c r="AR104" s="0" t="n">
        <v>61.87</v>
      </c>
      <c r="AS104" s="0" t="n">
        <f aca="false">LN(AR103/AR104)</f>
        <v>0.0161927385780537</v>
      </c>
    </row>
    <row r="105" customFormat="false" ht="11.25" hidden="false" customHeight="false" outlineLevel="0" collapsed="false">
      <c r="A105" s="29" t="n">
        <v>37004</v>
      </c>
      <c r="B105" s="0" t="n">
        <v>21</v>
      </c>
      <c r="C105" s="0" t="n">
        <v>14.8</v>
      </c>
      <c r="D105" s="0" t="n">
        <v>11.54</v>
      </c>
      <c r="E105" s="0" t="n">
        <v>6.81</v>
      </c>
      <c r="F105" s="0" t="n">
        <v>34.29</v>
      </c>
      <c r="G105" s="0" t="n">
        <v>1224.36</v>
      </c>
      <c r="H105" s="0" t="n">
        <f aca="false">LN(B104/B105)</f>
        <v>-0.0280076249869034</v>
      </c>
      <c r="I105" s="0" t="n">
        <f aca="false">LN(C104/C105)</f>
        <v>-0.00338409798424057</v>
      </c>
      <c r="J105" s="0" t="n">
        <f aca="false">LN(D104/D105)</f>
        <v>-0.0148409533175088</v>
      </c>
      <c r="K105" s="0" t="n">
        <f aca="false">LN(E104/E105)</f>
        <v>0.104479070030021</v>
      </c>
      <c r="M105" s="0" t="n">
        <f aca="false">LN(G104/G105)</f>
        <v>-0.0122360113706143</v>
      </c>
      <c r="O105" s="0" t="n">
        <f aca="false">$N$15*H105+$O$15*I105+$P$15*J105</f>
        <v>-0.0177436667424449</v>
      </c>
      <c r="R105" s="0" t="s">
        <v>378</v>
      </c>
      <c r="T105" s="118" t="n">
        <f aca="false">V104+(S104-V104)*S99</f>
        <v>0.159638442675616</v>
      </c>
      <c r="AB105" s="29" t="n">
        <v>37004</v>
      </c>
      <c r="AC105" s="0" t="n">
        <v>34.29</v>
      </c>
      <c r="AD105" s="0" t="n">
        <v>1224.36</v>
      </c>
      <c r="AE105" s="0" t="n">
        <f aca="false">LN(AC104/AC105)</f>
        <v>-0.00321308878738416</v>
      </c>
      <c r="AF105" s="0" t="n">
        <f aca="false">LN(AD104/AD105)</f>
        <v>-0.0122360113706143</v>
      </c>
      <c r="AR105" s="0" t="n">
        <v>61.65</v>
      </c>
      <c r="AS105" s="0" t="n">
        <f aca="false">LN(AR104/AR105)</f>
        <v>0.00356217993254411</v>
      </c>
    </row>
    <row r="106" customFormat="false" ht="11.25" hidden="false" customHeight="false" outlineLevel="0" collapsed="false">
      <c r="A106" s="29" t="n">
        <v>37001</v>
      </c>
      <c r="B106" s="0" t="n">
        <v>21.5</v>
      </c>
      <c r="C106" s="0" t="n">
        <v>14.5</v>
      </c>
      <c r="D106" s="0" t="n">
        <v>14.07</v>
      </c>
      <c r="E106" s="0" t="n">
        <v>7.1</v>
      </c>
      <c r="F106" s="0" t="n">
        <v>33.85</v>
      </c>
      <c r="G106" s="0" t="n">
        <v>1242.98</v>
      </c>
      <c r="H106" s="0" t="n">
        <f aca="false">LN(B105/B106)</f>
        <v>-0.0235304974101942</v>
      </c>
      <c r="I106" s="0" t="n">
        <f aca="false">LN(C105/C106)</f>
        <v>0.0204785313435407</v>
      </c>
      <c r="J106" s="0" t="n">
        <f aca="false">LN(D105/D106)</f>
        <v>-0.198225610046344</v>
      </c>
      <c r="K106" s="0" t="n">
        <f aca="false">LN(E105/E106)</f>
        <v>-0.0417026638858488</v>
      </c>
      <c r="M106" s="0" t="n">
        <f aca="false">LN(G105/G106)</f>
        <v>-0.0150934638014643</v>
      </c>
      <c r="O106" s="0" t="n">
        <f aca="false">$N$15*H106+$O$15*I106+$P$15*J106</f>
        <v>-0.0673025479857342</v>
      </c>
      <c r="AB106" s="29" t="n">
        <v>37001</v>
      </c>
      <c r="AC106" s="0" t="n">
        <v>33.85</v>
      </c>
      <c r="AD106" s="0" t="n">
        <v>1242.98</v>
      </c>
      <c r="AE106" s="0" t="n">
        <f aca="false">LN(AC105/AC106)</f>
        <v>0.0129147671165449</v>
      </c>
      <c r="AF106" s="0" t="n">
        <f aca="false">LN(AD105/AD106)</f>
        <v>-0.0150934638014643</v>
      </c>
      <c r="AR106" s="0" t="n">
        <v>59.99</v>
      </c>
      <c r="AS106" s="0" t="n">
        <f aca="false">LN(AR105/AR106)</f>
        <v>0.0272953479453515</v>
      </c>
    </row>
    <row r="107" customFormat="false" ht="11.25" hidden="false" customHeight="false" outlineLevel="0" collapsed="false">
      <c r="A107" s="29" t="n">
        <v>37000</v>
      </c>
      <c r="B107" s="0" t="n">
        <v>20.26</v>
      </c>
      <c r="C107" s="0" t="n">
        <v>15.6</v>
      </c>
      <c r="D107" s="0" t="n">
        <v>14.86</v>
      </c>
      <c r="E107" s="0" t="n">
        <v>6.4</v>
      </c>
      <c r="F107" s="0" t="n">
        <v>33.94</v>
      </c>
      <c r="G107" s="0" t="n">
        <v>1253.69</v>
      </c>
      <c r="H107" s="0" t="n">
        <f aca="false">LN(B106/B107)</f>
        <v>0.0594044363130798</v>
      </c>
      <c r="I107" s="0" t="n">
        <f aca="false">LN(C106/C107)</f>
        <v>-0.0731222648289626</v>
      </c>
      <c r="J107" s="0" t="n">
        <f aca="false">LN(D106/D107)</f>
        <v>-0.0546281681633154</v>
      </c>
      <c r="K107" s="0" t="n">
        <f aca="false">LN(E106/E107)</f>
        <v>0.103796793681643</v>
      </c>
      <c r="M107" s="0" t="n">
        <f aca="false">LN(G106/G107)</f>
        <v>-0.00857948042360361</v>
      </c>
      <c r="O107" s="0" t="n">
        <f aca="false">$N$15*H107+$O$15*I107+$P$15*J107</f>
        <v>-0.00936451839749813</v>
      </c>
      <c r="AB107" s="29" t="n">
        <v>37000</v>
      </c>
      <c r="AC107" s="0" t="n">
        <v>33.94</v>
      </c>
      <c r="AD107" s="0" t="n">
        <v>1253.69</v>
      </c>
      <c r="AE107" s="0" t="n">
        <f aca="false">LN(AC106/AC107)</f>
        <v>-0.00265526044779616</v>
      </c>
      <c r="AF107" s="0" t="n">
        <f aca="false">LN(AD106/AD107)</f>
        <v>-0.00857948042360361</v>
      </c>
      <c r="AR107" s="0" t="n">
        <v>61.16</v>
      </c>
      <c r="AS107" s="0" t="n">
        <f aca="false">LN(AR106/AR107)</f>
        <v>-0.0193154993958597</v>
      </c>
    </row>
    <row r="108" customFormat="false" ht="11.25" hidden="false" customHeight="false" outlineLevel="0" collapsed="false">
      <c r="A108" s="29" t="n">
        <v>36999</v>
      </c>
      <c r="B108" s="0" t="n">
        <v>23.05</v>
      </c>
      <c r="C108" s="0" t="n">
        <v>16</v>
      </c>
      <c r="D108" s="0" t="n">
        <v>14.3</v>
      </c>
      <c r="E108" s="0" t="n">
        <v>6.32</v>
      </c>
      <c r="F108" s="0" t="n">
        <v>35.21</v>
      </c>
      <c r="G108" s="0" t="n">
        <v>1238.16</v>
      </c>
      <c r="H108" s="0" t="n">
        <f aca="false">LN(B107/B108)</f>
        <v>-0.12901727062212</v>
      </c>
      <c r="I108" s="0" t="n">
        <f aca="false">LN(C107/C108)</f>
        <v>-0.0253178079842899</v>
      </c>
      <c r="J108" s="0" t="n">
        <f aca="false">LN(D107/D108)</f>
        <v>0.0384135020237515</v>
      </c>
      <c r="K108" s="0" t="n">
        <f aca="false">LN(E107/E108)</f>
        <v>0.0125787822068602</v>
      </c>
      <c r="M108" s="0" t="n">
        <f aca="false">LN(G107/G108)</f>
        <v>0.0124647960957778</v>
      </c>
      <c r="O108" s="0" t="n">
        <f aca="false">$N$15*H108+$O$15*I108+$P$15*J108</f>
        <v>-0.0507014075695684</v>
      </c>
      <c r="AB108" s="29" t="n">
        <v>36999</v>
      </c>
      <c r="AC108" s="0" t="n">
        <v>35.21</v>
      </c>
      <c r="AD108" s="0" t="n">
        <v>1238.16</v>
      </c>
      <c r="AE108" s="0" t="n">
        <f aca="false">LN(AC107/AC108)</f>
        <v>-0.036735873360881</v>
      </c>
      <c r="AF108" s="0" t="n">
        <f aca="false">LN(AD107/AD108)</f>
        <v>0.0124647960957778</v>
      </c>
      <c r="AR108" s="0" t="n">
        <v>61.62</v>
      </c>
      <c r="AS108" s="0" t="n">
        <f aca="false">LN(AR107/AR108)</f>
        <v>-0.00749311210766033</v>
      </c>
    </row>
    <row r="109" customFormat="false" ht="11.25" hidden="false" customHeight="false" outlineLevel="0" collapsed="false">
      <c r="A109" s="29" t="n">
        <v>36998</v>
      </c>
      <c r="B109" s="0" t="n">
        <v>21.5</v>
      </c>
      <c r="C109" s="0" t="n">
        <v>16.06</v>
      </c>
      <c r="D109" s="0" t="n">
        <v>12.81</v>
      </c>
      <c r="E109" s="0" t="n">
        <v>6.07</v>
      </c>
      <c r="F109" s="0" t="n">
        <v>35.3</v>
      </c>
      <c r="G109" s="0" t="n">
        <v>1191.81</v>
      </c>
      <c r="H109" s="0" t="n">
        <f aca="false">LN(B108/B109)</f>
        <v>0.0696128343090404</v>
      </c>
      <c r="I109" s="0" t="n">
        <f aca="false">LN(C108/C109)</f>
        <v>-0.00374298627883428</v>
      </c>
      <c r="J109" s="0" t="n">
        <f aca="false">LN(D108/D109)</f>
        <v>0.110033421357219</v>
      </c>
      <c r="K109" s="0" t="n">
        <f aca="false">LN(E108/E109)</f>
        <v>0.0403606030873591</v>
      </c>
      <c r="M109" s="0" t="n">
        <f aca="false">LN(G108/G109)</f>
        <v>0.0381532466572518</v>
      </c>
      <c r="O109" s="0" t="n">
        <f aca="false">$N$15*H109+$O$15*I109+$P$15*J109</f>
        <v>0.0639931875369356</v>
      </c>
      <c r="AB109" s="29" t="n">
        <v>36998</v>
      </c>
      <c r="AC109" s="0" t="n">
        <v>35.3</v>
      </c>
      <c r="AD109" s="0" t="n">
        <v>1191.81</v>
      </c>
      <c r="AE109" s="0" t="n">
        <f aca="false">LN(AC108/AC109)</f>
        <v>-0.00255283077228984</v>
      </c>
      <c r="AF109" s="0" t="n">
        <f aca="false">LN(AD108/AD109)</f>
        <v>0.0381532466572518</v>
      </c>
      <c r="AR109" s="0" t="n">
        <v>60</v>
      </c>
      <c r="AS109" s="0" t="n">
        <f aca="false">LN(AR108/AR109)</f>
        <v>0.0266419309464211</v>
      </c>
    </row>
    <row r="110" customFormat="false" ht="11.25" hidden="false" customHeight="false" outlineLevel="0" collapsed="false">
      <c r="A110" s="29" t="n">
        <v>36997</v>
      </c>
      <c r="B110" s="0" t="n">
        <v>19.83</v>
      </c>
      <c r="C110" s="0" t="n">
        <v>16</v>
      </c>
      <c r="D110" s="0" t="n">
        <v>12.29</v>
      </c>
      <c r="E110" s="0" t="n">
        <v>5.99</v>
      </c>
      <c r="F110" s="0" t="n">
        <v>34.98</v>
      </c>
      <c r="G110" s="0" t="n">
        <v>1179.68</v>
      </c>
      <c r="H110" s="0" t="n">
        <f aca="false">LN(B109/B110)</f>
        <v>0.0808569926019127</v>
      </c>
      <c r="I110" s="0" t="n">
        <f aca="false">LN(C109/C110)</f>
        <v>0.0037429862788343</v>
      </c>
      <c r="J110" s="0" t="n">
        <f aca="false">LN(D109/D110)</f>
        <v>0.0414401923306996</v>
      </c>
      <c r="K110" s="0" t="n">
        <f aca="false">LN(E109/E110)</f>
        <v>0.0132671929440489</v>
      </c>
      <c r="M110" s="0" t="n">
        <f aca="false">LN(G109/G110)</f>
        <v>0.010229944705912</v>
      </c>
      <c r="O110" s="0" t="n">
        <f aca="false">$N$15*H110+$O$15*I110+$P$15*J110</f>
        <v>0.0492826863064115</v>
      </c>
      <c r="AB110" s="29" t="n">
        <v>36997</v>
      </c>
      <c r="AC110" s="0" t="n">
        <v>34.98</v>
      </c>
      <c r="AD110" s="0" t="n">
        <v>1179.68</v>
      </c>
      <c r="AE110" s="0" t="n">
        <f aca="false">LN(AC109/AC110)</f>
        <v>0.00910649434879501</v>
      </c>
      <c r="AF110" s="0" t="n">
        <f aca="false">LN(AD109/AD110)</f>
        <v>0.010229944705912</v>
      </c>
      <c r="AR110" s="0" t="n">
        <v>59.44</v>
      </c>
      <c r="AS110" s="0" t="n">
        <f aca="false">LN(AR109/AR110)</f>
        <v>0.00937716181259701</v>
      </c>
    </row>
    <row r="111" customFormat="false" ht="11.25" hidden="false" customHeight="false" outlineLevel="0" collapsed="false">
      <c r="A111" s="29" t="n">
        <v>36993</v>
      </c>
      <c r="B111" s="0" t="n">
        <v>20.41</v>
      </c>
      <c r="C111" s="0" t="n">
        <v>16</v>
      </c>
      <c r="D111" s="0" t="n">
        <v>12.75</v>
      </c>
      <c r="E111" s="0" t="n">
        <v>5.81</v>
      </c>
      <c r="F111" s="0" t="n">
        <v>35.24</v>
      </c>
      <c r="G111" s="0" t="n">
        <v>1183.5</v>
      </c>
      <c r="H111" s="0" t="n">
        <f aca="false">LN(B110/B111)</f>
        <v>-0.0288290342900489</v>
      </c>
      <c r="I111" s="0" t="n">
        <f aca="false">LN(C110/C111)</f>
        <v>0</v>
      </c>
      <c r="J111" s="0" t="n">
        <f aca="false">LN(D110/D111)</f>
        <v>-0.0367453480264918</v>
      </c>
      <c r="K111" s="0" t="n">
        <f aca="false">LN(E110/E111)</f>
        <v>0.0305108412635383</v>
      </c>
      <c r="M111" s="0" t="n">
        <f aca="false">LN(G110/G111)</f>
        <v>-0.0032329347126981</v>
      </c>
      <c r="O111" s="0" t="n">
        <f aca="false">$N$15*H111+$O$15*I111+$P$15*J111</f>
        <v>-0.02412330635022</v>
      </c>
      <c r="AB111" s="29" t="n">
        <v>36993</v>
      </c>
      <c r="AC111" s="0" t="n">
        <v>35.24</v>
      </c>
      <c r="AD111" s="0" t="n">
        <v>1183.5</v>
      </c>
      <c r="AE111" s="0" t="n">
        <f aca="false">LN(AC110/AC111)</f>
        <v>-0.00740533147752293</v>
      </c>
      <c r="AF111" s="0" t="n">
        <f aca="false">LN(AD110/AD111)</f>
        <v>-0.0032329347126981</v>
      </c>
      <c r="AR111" s="0" t="n">
        <v>57.3</v>
      </c>
      <c r="AS111" s="0" t="n">
        <f aca="false">LN(AR110/AR111)</f>
        <v>0.0366667766888098</v>
      </c>
    </row>
    <row r="112" customFormat="false" ht="11.25" hidden="false" customHeight="false" outlineLevel="0" collapsed="false">
      <c r="A112" s="29" t="n">
        <v>36992</v>
      </c>
      <c r="B112" s="0" t="n">
        <v>20.17</v>
      </c>
      <c r="C112" s="0" t="n">
        <v>15.88</v>
      </c>
      <c r="D112" s="0" t="n">
        <v>11.23</v>
      </c>
      <c r="E112" s="0" t="n">
        <v>5.89</v>
      </c>
      <c r="F112" s="0" t="n">
        <v>34.61</v>
      </c>
      <c r="G112" s="0" t="n">
        <v>1165.89</v>
      </c>
      <c r="H112" s="0" t="n">
        <f aca="false">LN(B111/B112)</f>
        <v>0.0118286248556329</v>
      </c>
      <c r="I112" s="0" t="n">
        <f aca="false">LN(C111/C112)</f>
        <v>0.00752826642079159</v>
      </c>
      <c r="J112" s="0" t="n">
        <f aca="false">LN(D111/D112)</f>
        <v>0.126942502854083</v>
      </c>
      <c r="K112" s="0" t="n">
        <f aca="false">LN(E111/E112)</f>
        <v>-0.0136754267996755</v>
      </c>
      <c r="M112" s="0" t="n">
        <f aca="false">LN(G111/G112)</f>
        <v>0.0149914061165044</v>
      </c>
      <c r="O112" s="0" t="n">
        <f aca="false">$N$15*H112+$O$15*I112+$P$15*J112</f>
        <v>0.0468287206649271</v>
      </c>
      <c r="AB112" s="29" t="n">
        <v>36992</v>
      </c>
      <c r="AC112" s="0" t="n">
        <v>34.61</v>
      </c>
      <c r="AD112" s="0" t="n">
        <v>1165.89</v>
      </c>
      <c r="AE112" s="0" t="n">
        <f aca="false">LN(AC111/AC112)</f>
        <v>0.0180391434207259</v>
      </c>
      <c r="AF112" s="0" t="n">
        <f aca="false">LN(AD111/AD112)</f>
        <v>0.0149914061165044</v>
      </c>
      <c r="AR112" s="0" t="n">
        <v>58.51</v>
      </c>
      <c r="AS112" s="0" t="n">
        <f aca="false">LN(AR111/AR112)</f>
        <v>-0.0208970560794508</v>
      </c>
    </row>
    <row r="113" customFormat="false" ht="11.25" hidden="false" customHeight="false" outlineLevel="0" collapsed="false">
      <c r="A113" s="29" t="n">
        <v>36991</v>
      </c>
      <c r="B113" s="0" t="n">
        <v>19.57</v>
      </c>
      <c r="C113" s="0" t="n">
        <v>17.12</v>
      </c>
      <c r="D113" s="0" t="n">
        <v>10.9</v>
      </c>
      <c r="E113" s="0" t="n">
        <v>5.9</v>
      </c>
      <c r="F113" s="0" t="n">
        <v>35.19</v>
      </c>
      <c r="G113" s="0" t="n">
        <v>1168.38</v>
      </c>
      <c r="H113" s="0" t="n">
        <f aca="false">LN(B112/B113)</f>
        <v>0.0301985705581356</v>
      </c>
      <c r="I113" s="0" t="n">
        <f aca="false">LN(C112/C113)</f>
        <v>-0.0751869148946064</v>
      </c>
      <c r="J113" s="0" t="n">
        <f aca="false">LN(D112/D113)</f>
        <v>0.0298259795152538</v>
      </c>
      <c r="K113" s="0" t="n">
        <f aca="false">LN(E112/E113)</f>
        <v>-0.00169635324817851</v>
      </c>
      <c r="M113" s="0" t="n">
        <f aca="false">LN(G112/G113)</f>
        <v>-0.00213343010400783</v>
      </c>
      <c r="O113" s="0" t="n">
        <f aca="false">$N$15*H113+$O$15*I113+$P$15*J113</f>
        <v>0.0038117551049035</v>
      </c>
      <c r="AB113" s="29" t="n">
        <v>36991</v>
      </c>
      <c r="AC113" s="0" t="n">
        <v>35.19</v>
      </c>
      <c r="AD113" s="0" t="n">
        <v>1168.38</v>
      </c>
      <c r="AE113" s="0" t="n">
        <f aca="false">LN(AC112/AC113)</f>
        <v>-0.0166192936862409</v>
      </c>
      <c r="AF113" s="0" t="n">
        <f aca="false">LN(AD112/AD113)</f>
        <v>-0.00213343010400783</v>
      </c>
      <c r="AR113" s="0" t="n">
        <v>58.82</v>
      </c>
      <c r="AS113" s="0" t="n">
        <f aca="false">LN(AR112/AR113)</f>
        <v>-0.00528425332570432</v>
      </c>
    </row>
    <row r="114" customFormat="false" ht="11.25" hidden="false" customHeight="false" outlineLevel="0" collapsed="false">
      <c r="A114" s="29" t="n">
        <v>36990</v>
      </c>
      <c r="B114" s="0" t="n">
        <v>18.62</v>
      </c>
      <c r="C114" s="0" t="n">
        <v>16.85</v>
      </c>
      <c r="D114" s="0" t="n">
        <v>8.55</v>
      </c>
      <c r="E114" s="0" t="n">
        <v>5.98</v>
      </c>
      <c r="F114" s="0" t="n">
        <v>34.44</v>
      </c>
      <c r="G114" s="0" t="n">
        <v>1137.59</v>
      </c>
      <c r="H114" s="0" t="n">
        <f aca="false">LN(B113/B114)</f>
        <v>0.0497615095590638</v>
      </c>
      <c r="I114" s="0" t="n">
        <f aca="false">LN(C113/C114)</f>
        <v>0.0158967139152254</v>
      </c>
      <c r="J114" s="0" t="n">
        <f aca="false">LN(D113/D114)</f>
        <v>0.242831506286429</v>
      </c>
      <c r="K114" s="0" t="n">
        <f aca="false">LN(E113/E114)</f>
        <v>-0.0134682170508666</v>
      </c>
      <c r="M114" s="0" t="n">
        <f aca="false">LN(G113/G114)</f>
        <v>0.0267061843672074</v>
      </c>
      <c r="O114" s="0" t="n">
        <f aca="false">$N$15*H114+$O$15*I114+$P$15*J114</f>
        <v>0.101820224391342</v>
      </c>
      <c r="AB114" s="29" t="n">
        <v>36990</v>
      </c>
      <c r="AC114" s="0" t="n">
        <v>34.44</v>
      </c>
      <c r="AD114" s="0" t="n">
        <v>1137.59</v>
      </c>
      <c r="AE114" s="0" t="n">
        <f aca="false">LN(AC113/AC114)</f>
        <v>0.0215432717739637</v>
      </c>
      <c r="AF114" s="0" t="n">
        <f aca="false">LN(AD113/AD114)</f>
        <v>0.0267061843672074</v>
      </c>
      <c r="AR114" s="0" t="n">
        <v>55.96</v>
      </c>
      <c r="AS114" s="0" t="n">
        <f aca="false">LN(AR113/AR114)</f>
        <v>0.0498447833285685</v>
      </c>
    </row>
    <row r="115" customFormat="false" ht="11.25" hidden="false" customHeight="false" outlineLevel="0" collapsed="false">
      <c r="A115" s="29" t="n">
        <v>36987</v>
      </c>
      <c r="B115" s="0" t="n">
        <v>19.125</v>
      </c>
      <c r="C115" s="0" t="n">
        <v>17.125</v>
      </c>
      <c r="D115" s="0" t="n">
        <v>8</v>
      </c>
      <c r="E115" s="0" t="n">
        <v>5.8</v>
      </c>
      <c r="F115" s="0" t="n">
        <v>32.92</v>
      </c>
      <c r="G115" s="0" t="n">
        <v>1128.43</v>
      </c>
      <c r="H115" s="0" t="n">
        <f aca="false">LN(B114/B115)</f>
        <v>-0.0267601078636785</v>
      </c>
      <c r="I115" s="0" t="n">
        <f aca="false">LN(C114/C115)</f>
        <v>-0.0161887273499182</v>
      </c>
      <c r="J115" s="0" t="n">
        <f aca="false">LN(D114/D115)</f>
        <v>0.066489741268833</v>
      </c>
      <c r="K115" s="0" t="n">
        <f aca="false">LN(E114/E115)</f>
        <v>0.0305626504101669</v>
      </c>
      <c r="M115" s="0" t="n">
        <f aca="false">LN(G114/G115)</f>
        <v>0.00808470348299427</v>
      </c>
      <c r="O115" s="0" t="n">
        <f aca="false">$N$15*H115+$O$15*I115+$P$15*J115</f>
        <v>0.00509584431152525</v>
      </c>
      <c r="AB115" s="29" t="n">
        <v>36987</v>
      </c>
      <c r="AC115" s="0" t="n">
        <v>32.92</v>
      </c>
      <c r="AD115" s="0" t="n">
        <v>1128.43</v>
      </c>
      <c r="AE115" s="0" t="n">
        <f aca="false">LN(AC114/AC115)</f>
        <v>0.0451383037506608</v>
      </c>
      <c r="AF115" s="0" t="n">
        <f aca="false">LN(AD114/AD115)</f>
        <v>0.00808470348299427</v>
      </c>
      <c r="AR115" s="0" t="n">
        <v>53.5</v>
      </c>
      <c r="AS115" s="0" t="n">
        <f aca="false">LN(AR114/AR115)</f>
        <v>0.0449554958953197</v>
      </c>
    </row>
    <row r="116" customFormat="false" ht="11.25" hidden="false" customHeight="false" outlineLevel="0" collapsed="false">
      <c r="A116" s="29" t="n">
        <v>36986</v>
      </c>
      <c r="B116" s="0" t="n">
        <v>17.75</v>
      </c>
      <c r="C116" s="0" t="n">
        <v>16.688</v>
      </c>
      <c r="D116" s="0" t="n">
        <v>9.563</v>
      </c>
      <c r="E116" s="0" t="n">
        <v>5.97</v>
      </c>
      <c r="F116" s="0" t="n">
        <v>33.11</v>
      </c>
      <c r="G116" s="0" t="n">
        <v>1151.44</v>
      </c>
      <c r="H116" s="0" t="n">
        <f aca="false">LN(B115/B116)</f>
        <v>0.0746108637911746</v>
      </c>
      <c r="I116" s="0" t="n">
        <f aca="false">LN(C115/C116)</f>
        <v>0.0258494858898724</v>
      </c>
      <c r="J116" s="0" t="n">
        <f aca="false">LN(D115/D116)</f>
        <v>-0.17845994368757</v>
      </c>
      <c r="K116" s="0" t="n">
        <f aca="false">LN(E115/E116)</f>
        <v>-0.028889009852137</v>
      </c>
      <c r="M116" s="0" t="n">
        <f aca="false">LN(G115/G116)</f>
        <v>-0.0201860468630751</v>
      </c>
      <c r="O116" s="0" t="n">
        <f aca="false">$N$15*H116+$O$15*I116+$P$15*J116</f>
        <v>-0.0168464108496291</v>
      </c>
      <c r="AB116" s="29" t="n">
        <v>36986</v>
      </c>
      <c r="AC116" s="0" t="n">
        <v>33.11</v>
      </c>
      <c r="AD116" s="0" t="n">
        <v>1151.44</v>
      </c>
      <c r="AE116" s="0" t="n">
        <f aca="false">LN(AC115/AC116)</f>
        <v>-0.00575497575028575</v>
      </c>
      <c r="AF116" s="0" t="n">
        <f aca="false">LN(AD115/AD116)</f>
        <v>-0.0201860468630751</v>
      </c>
      <c r="AR116" s="0" t="n">
        <v>55.7</v>
      </c>
      <c r="AS116" s="0" t="n">
        <f aca="false">LN(AR115/AR116)</f>
        <v>-0.0402984930312776</v>
      </c>
    </row>
    <row r="117" customFormat="false" ht="11.25" hidden="false" customHeight="false" outlineLevel="0" collapsed="false">
      <c r="A117" s="29" t="n">
        <v>36985</v>
      </c>
      <c r="B117" s="0" t="n">
        <v>16.375</v>
      </c>
      <c r="C117" s="0" t="n">
        <v>17.125</v>
      </c>
      <c r="D117" s="0" t="n">
        <v>8.281</v>
      </c>
      <c r="E117" s="0" t="n">
        <v>5.7</v>
      </c>
      <c r="F117" s="0" t="n">
        <v>31.56</v>
      </c>
      <c r="G117" s="0" t="n">
        <v>1103.25</v>
      </c>
      <c r="H117" s="0" t="n">
        <f aca="false">LN(B116/B117)</f>
        <v>0.0806297344001092</v>
      </c>
      <c r="I117" s="0" t="n">
        <f aca="false">LN(C116/C117)</f>
        <v>-0.0258494858898724</v>
      </c>
      <c r="J117" s="0" t="n">
        <f aca="false">LN(D116/D117)</f>
        <v>0.143937751315843</v>
      </c>
      <c r="K117" s="0" t="n">
        <f aca="false">LN(E116/E117)</f>
        <v>0.0462807525640062</v>
      </c>
      <c r="M117" s="0" t="n">
        <f aca="false">LN(G116/G117)</f>
        <v>0.0427529638047587</v>
      </c>
      <c r="O117" s="0" t="n">
        <f aca="false">$N$15*H117+$O$15*I117+$P$15*J117</f>
        <v>0.0739252251571385</v>
      </c>
      <c r="AB117" s="29" t="n">
        <v>36985</v>
      </c>
      <c r="AC117" s="0" t="n">
        <v>31.56</v>
      </c>
      <c r="AD117" s="0" t="n">
        <v>1103.25</v>
      </c>
      <c r="AE117" s="0" t="n">
        <f aca="false">LN(AC116/AC117)</f>
        <v>0.0479448555814814</v>
      </c>
      <c r="AF117" s="0" t="n">
        <f aca="false">LN(AD116/AD117)</f>
        <v>0.0427529638047587</v>
      </c>
      <c r="AR117" s="0" t="n">
        <v>53.72</v>
      </c>
      <c r="AS117" s="0" t="n">
        <f aca="false">LN(AR116/AR117)</f>
        <v>0.0361947752782016</v>
      </c>
    </row>
    <row r="118" customFormat="false" ht="11.25" hidden="false" customHeight="false" outlineLevel="0" collapsed="false">
      <c r="A118" s="29" t="n">
        <v>36984</v>
      </c>
      <c r="B118" s="0" t="n">
        <v>17.25</v>
      </c>
      <c r="C118" s="0" t="n">
        <v>19.563</v>
      </c>
      <c r="D118" s="0" t="n">
        <v>8.813</v>
      </c>
      <c r="E118" s="0" t="n">
        <v>6.08</v>
      </c>
      <c r="F118" s="0" t="n">
        <v>30.45</v>
      </c>
      <c r="G118" s="0" t="n">
        <v>1106.46</v>
      </c>
      <c r="H118" s="0" t="n">
        <f aca="false">LN(B117/B118)</f>
        <v>-0.0520563619560532</v>
      </c>
      <c r="I118" s="0" t="n">
        <f aca="false">LN(C117/C118)</f>
        <v>-0.133100642930886</v>
      </c>
      <c r="J118" s="0" t="n">
        <f aca="false">LN(D117/D118)</f>
        <v>-0.0622641700659604</v>
      </c>
      <c r="K118" s="0" t="n">
        <f aca="false">LN(E117/E118)</f>
        <v>-0.0645385211375712</v>
      </c>
      <c r="M118" s="0" t="n">
        <f aca="false">LN(G117/G118)</f>
        <v>-0.00290536066542626</v>
      </c>
      <c r="O118" s="0" t="n">
        <f aca="false">$N$15*H118+$O$15*I118+$P$15*J118</f>
        <v>-0.0754574645521057</v>
      </c>
      <c r="AB118" s="29" t="n">
        <v>36984</v>
      </c>
      <c r="AC118" s="0" t="n">
        <v>30.45</v>
      </c>
      <c r="AD118" s="0" t="n">
        <v>1106.46</v>
      </c>
      <c r="AE118" s="0" t="n">
        <f aca="false">LN(AC117/AC118)</f>
        <v>0.0358045018217674</v>
      </c>
      <c r="AF118" s="0" t="n">
        <f aca="false">LN(AD117/AD118)</f>
        <v>-0.00290536066542626</v>
      </c>
      <c r="AR118" s="0" t="n">
        <v>54.06</v>
      </c>
      <c r="AS118" s="0" t="n">
        <f aca="false">LN(AR117/AR118)</f>
        <v>-0.00630916919326483</v>
      </c>
    </row>
    <row r="119" customFormat="false" ht="11.25" hidden="false" customHeight="false" outlineLevel="0" collapsed="false">
      <c r="A119" s="29" t="n">
        <v>36983</v>
      </c>
      <c r="B119" s="0" t="n">
        <v>18.938</v>
      </c>
      <c r="C119" s="0" t="n">
        <v>20.563</v>
      </c>
      <c r="D119" s="0" t="n">
        <v>8.813</v>
      </c>
      <c r="E119" s="0" t="n">
        <v>6.5</v>
      </c>
      <c r="F119" s="0" t="n">
        <v>31.71</v>
      </c>
      <c r="G119" s="0" t="n">
        <v>1145.87</v>
      </c>
      <c r="H119" s="0" t="n">
        <f aca="false">LN(B118/B119)</f>
        <v>-0.0933583420839395</v>
      </c>
      <c r="I119" s="0" t="n">
        <f aca="false">LN(C118/C119)</f>
        <v>-0.0498533172602065</v>
      </c>
      <c r="J119" s="0" t="n">
        <f aca="false">LN(D118/D119)</f>
        <v>0</v>
      </c>
      <c r="K119" s="0" t="n">
        <f aca="false">LN(E118/E119)</f>
        <v>-0.0667974809235158</v>
      </c>
      <c r="M119" s="0" t="n">
        <f aca="false">LN(G118/G119)</f>
        <v>-0.0349984439796451</v>
      </c>
      <c r="O119" s="0" t="n">
        <f aca="false">$N$15*H119+$O$15*I119+$P$15*J119</f>
        <v>-0.0532588291712712</v>
      </c>
      <c r="AB119" s="29" t="n">
        <v>36983</v>
      </c>
      <c r="AC119" s="0" t="n">
        <v>31.71</v>
      </c>
      <c r="AD119" s="0" t="n">
        <v>1145.87</v>
      </c>
      <c r="AE119" s="0" t="n">
        <f aca="false">LN(AC118/AC119)</f>
        <v>-0.04054609439435</v>
      </c>
      <c r="AF119" s="0" t="n">
        <f aca="false">LN(AD118/AD119)</f>
        <v>-0.0349984439796451</v>
      </c>
      <c r="AR119" s="0" t="n">
        <v>56.57</v>
      </c>
      <c r="AS119" s="0" t="n">
        <f aca="false">LN(AR118/AR119)</f>
        <v>-0.0453842685067628</v>
      </c>
    </row>
    <row r="120" customFormat="false" ht="11.25" hidden="false" customHeight="false" outlineLevel="0" collapsed="false">
      <c r="A120" s="29" t="n">
        <v>36980</v>
      </c>
      <c r="B120" s="0" t="n">
        <v>20.313</v>
      </c>
      <c r="C120" s="0" t="n">
        <v>20.938</v>
      </c>
      <c r="D120" s="0" t="n">
        <v>8</v>
      </c>
      <c r="E120" s="0" t="n">
        <v>6.5</v>
      </c>
      <c r="F120" s="0" t="n">
        <v>31.7</v>
      </c>
      <c r="G120" s="0" t="n">
        <v>1160.33</v>
      </c>
      <c r="H120" s="0" t="n">
        <f aca="false">LN(B119/B120)</f>
        <v>-0.0700905896103096</v>
      </c>
      <c r="I120" s="0" t="n">
        <f aca="false">LN(C119/C120)</f>
        <v>-0.0180723455577819</v>
      </c>
      <c r="J120" s="0" t="n">
        <f aca="false">LN(D119/D120)</f>
        <v>0.0967863624376876</v>
      </c>
      <c r="K120" s="0" t="n">
        <f aca="false">LN(E119/E120)</f>
        <v>0</v>
      </c>
      <c r="M120" s="0" t="n">
        <f aca="false">LN(G119/G120)</f>
        <v>-0.0125402736067559</v>
      </c>
      <c r="O120" s="0" t="n">
        <f aca="false">$N$15*H120+$O$15*I120+$P$15*J120</f>
        <v>-0.00483115332221878</v>
      </c>
      <c r="AB120" s="29" t="n">
        <v>36980</v>
      </c>
      <c r="AC120" s="0" t="n">
        <v>31.7</v>
      </c>
      <c r="AD120" s="0" t="n">
        <v>1160.33</v>
      </c>
      <c r="AE120" s="0" t="n">
        <f aca="false">LN(AC119/AC120)</f>
        <v>0.000315407667021158</v>
      </c>
      <c r="AF120" s="0" t="n">
        <f aca="false">LN(AD119/AD120)</f>
        <v>-0.0125402736067559</v>
      </c>
      <c r="AR120" s="0" t="n">
        <v>58.1</v>
      </c>
      <c r="AS120" s="0" t="n">
        <f aca="false">LN(AR119/AR120)</f>
        <v>-0.0266868545028012</v>
      </c>
    </row>
    <row r="121" customFormat="false" ht="11.25" hidden="false" customHeight="false" outlineLevel="0" collapsed="false">
      <c r="A121" s="29" t="n">
        <v>36979</v>
      </c>
      <c r="B121" s="0" t="n">
        <v>19.438</v>
      </c>
      <c r="C121" s="0" t="n">
        <v>19.188</v>
      </c>
      <c r="D121" s="0" t="n">
        <v>9.688</v>
      </c>
      <c r="E121" s="0" t="n">
        <v>6.16</v>
      </c>
      <c r="F121" s="0" t="n">
        <v>32.35</v>
      </c>
      <c r="G121" s="0" t="n">
        <v>1147.95</v>
      </c>
      <c r="H121" s="0" t="n">
        <f aca="false">LN(B120/B121)</f>
        <v>0.0440311620903392</v>
      </c>
      <c r="I121" s="0" t="n">
        <f aca="false">LN(C120/C121)</f>
        <v>0.0872806062573456</v>
      </c>
      <c r="J121" s="0" t="n">
        <f aca="false">LN(D120/D121)</f>
        <v>-0.191446464570955</v>
      </c>
      <c r="K121" s="0" t="n">
        <f aca="false">LN(E120/E121)</f>
        <v>0.0537253993561631</v>
      </c>
      <c r="M121" s="0" t="n">
        <f aca="false">LN(G120/G121)</f>
        <v>0.0107267044774439</v>
      </c>
      <c r="O121" s="0" t="n">
        <f aca="false">$N$15*H121+$O$15*I121+$P$15*J121</f>
        <v>-0.0189770361596125</v>
      </c>
      <c r="AB121" s="29" t="n">
        <v>36979</v>
      </c>
      <c r="AC121" s="0" t="n">
        <v>32.35</v>
      </c>
      <c r="AD121" s="0" t="n">
        <v>1147.95</v>
      </c>
      <c r="AE121" s="0" t="n">
        <f aca="false">LN(AC120/AC121)</f>
        <v>-0.0202973400636747</v>
      </c>
      <c r="AF121" s="0" t="n">
        <f aca="false">LN(AD120/AD121)</f>
        <v>0.0107267044774439</v>
      </c>
      <c r="AR121" s="0" t="n">
        <v>55.31</v>
      </c>
      <c r="AS121" s="0" t="n">
        <f aca="false">LN(AR120/AR121)</f>
        <v>0.0492119398512788</v>
      </c>
    </row>
    <row r="122" customFormat="false" ht="11.25" hidden="false" customHeight="false" outlineLevel="0" collapsed="false">
      <c r="A122" s="29" t="n">
        <v>36978</v>
      </c>
      <c r="B122" s="0" t="n">
        <v>19.813</v>
      </c>
      <c r="C122" s="0" t="n">
        <v>17.625</v>
      </c>
      <c r="D122" s="0" t="n">
        <v>10.375</v>
      </c>
      <c r="E122" s="0" t="n">
        <v>6.2</v>
      </c>
      <c r="F122" s="0" t="n">
        <v>33.34</v>
      </c>
      <c r="G122" s="0" t="n">
        <v>1153.29</v>
      </c>
      <c r="H122" s="0" t="n">
        <f aca="false">LN(B121/B122)</f>
        <v>-0.019108374830843</v>
      </c>
      <c r="I122" s="0" t="n">
        <f aca="false">LN(C121/C122)</f>
        <v>0.0849667349414851</v>
      </c>
      <c r="J122" s="0" t="n">
        <f aca="false">LN(D121/D122)</f>
        <v>-0.0685110598659708</v>
      </c>
      <c r="K122" s="0" t="n">
        <f aca="false">LN(E121/E122)</f>
        <v>-0.00647251450561748</v>
      </c>
      <c r="M122" s="0" t="n">
        <f aca="false">LN(G121/G122)</f>
        <v>-0.00464098449943025</v>
      </c>
      <c r="O122" s="0" t="n">
        <f aca="false">$N$15*H122+$O$15*I122+$P$15*J122</f>
        <v>-0.00864577918263708</v>
      </c>
      <c r="AB122" s="29" t="n">
        <v>36978</v>
      </c>
      <c r="AC122" s="0" t="n">
        <v>33.34</v>
      </c>
      <c r="AD122" s="0" t="n">
        <v>1153.29</v>
      </c>
      <c r="AE122" s="0" t="n">
        <f aca="false">LN(AC121/AC122)</f>
        <v>-0.0301438563757384</v>
      </c>
      <c r="AF122" s="0" t="n">
        <f aca="false">LN(AD121/AD122)</f>
        <v>-0.00464098449943025</v>
      </c>
      <c r="AR122" s="0" t="n">
        <v>58.1</v>
      </c>
      <c r="AS122" s="0" t="n">
        <f aca="false">LN(AR121/AR122)</f>
        <v>-0.0492119398512789</v>
      </c>
    </row>
    <row r="123" customFormat="false" ht="11.25" hidden="false" customHeight="false" outlineLevel="0" collapsed="false">
      <c r="A123" s="29" t="n">
        <v>36977</v>
      </c>
      <c r="B123" s="0" t="n">
        <v>19.875</v>
      </c>
      <c r="C123" s="0" t="n">
        <v>18</v>
      </c>
      <c r="D123" s="0" t="n">
        <v>12.313</v>
      </c>
      <c r="E123" s="0" t="n">
        <v>6.21</v>
      </c>
      <c r="F123" s="0" t="n">
        <v>34.12</v>
      </c>
      <c r="G123" s="0" t="n">
        <v>1182.17</v>
      </c>
      <c r="H123" s="0" t="n">
        <f aca="false">LN(B122/B123)</f>
        <v>-0.00312437262827379</v>
      </c>
      <c r="I123" s="0" t="n">
        <f aca="false">LN(C122/C123)</f>
        <v>-0.0210534091978324</v>
      </c>
      <c r="J123" s="0" t="n">
        <f aca="false">LN(D122/D123)</f>
        <v>-0.171256548693973</v>
      </c>
      <c r="K123" s="0" t="n">
        <f aca="false">LN(E122/E123)</f>
        <v>-0.00161160389434153</v>
      </c>
      <c r="M123" s="0" t="n">
        <f aca="false">LN(G122/G123)</f>
        <v>-0.0247330052279624</v>
      </c>
      <c r="O123" s="0" t="n">
        <f aca="false">$N$15*H123+$O$15*I123+$P$15*J123</f>
        <v>-0.0602795283353713</v>
      </c>
      <c r="AB123" s="29" t="n">
        <v>36977</v>
      </c>
      <c r="AC123" s="0" t="n">
        <v>34.12</v>
      </c>
      <c r="AD123" s="0" t="n">
        <v>1182.17</v>
      </c>
      <c r="AE123" s="0" t="n">
        <f aca="false">LN(AC122/AC123)</f>
        <v>-0.0231258453008302</v>
      </c>
      <c r="AF123" s="0" t="n">
        <f aca="false">LN(AD122/AD123)</f>
        <v>-0.0247330052279624</v>
      </c>
      <c r="AR123" s="0" t="n">
        <v>60.46</v>
      </c>
      <c r="AS123" s="0" t="n">
        <f aca="false">LN(AR122/AR123)</f>
        <v>-0.0398163254934465</v>
      </c>
    </row>
    <row r="124" customFormat="false" ht="11.25" hidden="false" customHeight="false" outlineLevel="0" collapsed="false">
      <c r="A124" s="29" t="n">
        <v>36976</v>
      </c>
      <c r="B124" s="0" t="n">
        <v>18.375</v>
      </c>
      <c r="C124" s="0" t="n">
        <v>17</v>
      </c>
      <c r="D124" s="0" t="n">
        <v>13.422</v>
      </c>
      <c r="E124" s="0" t="n">
        <v>6.25</v>
      </c>
      <c r="F124" s="0" t="n">
        <v>33.45</v>
      </c>
      <c r="G124" s="0" t="n">
        <v>1152.69</v>
      </c>
      <c r="H124" s="0" t="n">
        <f aca="false">LN(B123/B124)</f>
        <v>0.0784716154414953</v>
      </c>
      <c r="I124" s="0" t="n">
        <f aca="false">LN(C123/C124)</f>
        <v>0.0571584138399486</v>
      </c>
      <c r="J124" s="0" t="n">
        <f aca="false">LN(D123/D124)</f>
        <v>-0.0862395369253132</v>
      </c>
      <c r="K124" s="0" t="n">
        <f aca="false">LN(E123/E124)</f>
        <v>-0.0064205678029227</v>
      </c>
      <c r="M124" s="0" t="n">
        <f aca="false">LN(G123/G124)</f>
        <v>0.0252533913662115</v>
      </c>
      <c r="O124" s="0" t="n">
        <f aca="false">$N$15*H124+$O$15*I124+$P$15*J124</f>
        <v>0.0215448805840957</v>
      </c>
      <c r="AB124" s="29" t="n">
        <v>36976</v>
      </c>
      <c r="AC124" s="0" t="n">
        <v>33.45</v>
      </c>
      <c r="AD124" s="0" t="n">
        <v>1152.69</v>
      </c>
      <c r="AE124" s="0" t="n">
        <f aca="false">LN(AC123/AC124)</f>
        <v>0.0198319360492408</v>
      </c>
      <c r="AF124" s="0" t="n">
        <f aca="false">LN(AD123/AD124)</f>
        <v>0.0252533913662115</v>
      </c>
      <c r="AR124" s="0" t="n">
        <v>61.48</v>
      </c>
      <c r="AS124" s="0" t="n">
        <f aca="false">LN(AR123/AR124)</f>
        <v>-0.0167299293190831</v>
      </c>
    </row>
    <row r="125" customFormat="false" ht="11.25" hidden="false" customHeight="false" outlineLevel="0" collapsed="false">
      <c r="A125" s="29" t="n">
        <v>36973</v>
      </c>
      <c r="B125" s="0" t="n">
        <v>18</v>
      </c>
      <c r="C125" s="0" t="n">
        <v>17.438</v>
      </c>
      <c r="D125" s="0" t="n">
        <v>13.5</v>
      </c>
      <c r="E125" s="0" t="n">
        <v>5.85</v>
      </c>
      <c r="F125" s="0" t="n">
        <v>32.02</v>
      </c>
      <c r="G125" s="0" t="n">
        <v>1139.83</v>
      </c>
      <c r="H125" s="0" t="n">
        <f aca="false">LN(B124/B125)</f>
        <v>0.0206192872027356</v>
      </c>
      <c r="I125" s="0" t="n">
        <f aca="false">LN(C124/C125)</f>
        <v>-0.0254383889494071</v>
      </c>
      <c r="J125" s="0" t="n">
        <f aca="false">LN(D124/D125)</f>
        <v>-0.0057945337083362</v>
      </c>
      <c r="K125" s="0" t="n">
        <f aca="false">LN(E124/E125)</f>
        <v>0.066139802504545</v>
      </c>
      <c r="M125" s="0" t="n">
        <f aca="false">LN(G124/G125)</f>
        <v>0.0112192128236087</v>
      </c>
      <c r="O125" s="0" t="n">
        <f aca="false">$N$15*H125+$O$15*I125+$P$15*J125</f>
        <v>0.000861187264544833</v>
      </c>
      <c r="AB125" s="29" t="n">
        <v>36973</v>
      </c>
      <c r="AC125" s="0" t="n">
        <v>32.02</v>
      </c>
      <c r="AD125" s="0" t="n">
        <v>1139.83</v>
      </c>
      <c r="AE125" s="0" t="n">
        <f aca="false">LN(AC124/AC125)</f>
        <v>0.0436910790056688</v>
      </c>
      <c r="AF125" s="0" t="n">
        <f aca="false">LN(AD124/AD125)</f>
        <v>0.0112192128236087</v>
      </c>
      <c r="AR125" s="0" t="n">
        <v>59.4</v>
      </c>
      <c r="AS125" s="0" t="n">
        <f aca="false">LN(AR124/AR125)</f>
        <v>0.0344176923017958</v>
      </c>
    </row>
    <row r="126" customFormat="false" ht="11.25" hidden="false" customHeight="false" outlineLevel="0" collapsed="false">
      <c r="A126" s="29" t="n">
        <v>36972</v>
      </c>
      <c r="B126" s="0" t="n">
        <v>17.5</v>
      </c>
      <c r="C126" s="0" t="n">
        <v>16.438</v>
      </c>
      <c r="D126" s="0" t="n">
        <v>14.438</v>
      </c>
      <c r="E126" s="0" t="n">
        <v>5.5</v>
      </c>
      <c r="F126" s="0" t="n">
        <v>31</v>
      </c>
      <c r="G126" s="0" t="n">
        <v>1117.58</v>
      </c>
      <c r="H126" s="0" t="n">
        <f aca="false">LN(B125/B126)</f>
        <v>0.0281708769666962</v>
      </c>
      <c r="I126" s="0" t="n">
        <f aca="false">LN(C125/C126)</f>
        <v>0.059056005279315</v>
      </c>
      <c r="J126" s="0" t="n">
        <f aca="false">LN(D125/D126)</f>
        <v>-0.0671739342725856</v>
      </c>
      <c r="K126" s="0" t="n">
        <f aca="false">LN(E125/E126)</f>
        <v>0.0616935690053398</v>
      </c>
      <c r="M126" s="0" t="n">
        <f aca="false">LN(G125/G126)</f>
        <v>0.019713495169323</v>
      </c>
      <c r="O126" s="0" t="n">
        <f aca="false">$N$15*H126+$O$15*I126+$P$15*J126</f>
        <v>0.00599255571964324</v>
      </c>
      <c r="AB126" s="29" t="n">
        <v>36972</v>
      </c>
      <c r="AC126" s="0" t="n">
        <v>31</v>
      </c>
      <c r="AD126" s="0" t="n">
        <v>1117.58</v>
      </c>
      <c r="AE126" s="0" t="n">
        <f aca="false">LN(AC125/AC126)</f>
        <v>0.0323735030834224</v>
      </c>
      <c r="AF126" s="0" t="n">
        <f aca="false">LN(AD125/AD126)</f>
        <v>0.019713495169323</v>
      </c>
      <c r="AR126" s="0" t="n">
        <v>55.02</v>
      </c>
      <c r="AS126" s="0" t="n">
        <f aca="false">LN(AR125/AR126)</f>
        <v>0.0765974708721706</v>
      </c>
    </row>
    <row r="127" customFormat="false" ht="11.25" hidden="false" customHeight="false" outlineLevel="0" collapsed="false">
      <c r="A127" s="29" t="n">
        <v>36971</v>
      </c>
      <c r="B127" s="0" t="n">
        <v>17.188</v>
      </c>
      <c r="C127" s="0" t="n">
        <v>17</v>
      </c>
      <c r="D127" s="0" t="n">
        <v>14.875</v>
      </c>
      <c r="E127" s="0" t="n">
        <v>5.78</v>
      </c>
      <c r="F127" s="0" t="n">
        <v>32.53</v>
      </c>
      <c r="G127" s="0" t="n">
        <v>1122.14</v>
      </c>
      <c r="H127" s="0" t="n">
        <f aca="false">LN(B126/B127)</f>
        <v>0.0179894150167197</v>
      </c>
      <c r="I127" s="0" t="n">
        <f aca="false">LN(C126/C127)</f>
        <v>-0.0336176163299079</v>
      </c>
      <c r="J127" s="0" t="n">
        <f aca="false">LN(D126/D127)</f>
        <v>-0.0298183317147241</v>
      </c>
      <c r="K127" s="0" t="n">
        <f aca="false">LN(E126/E127)</f>
        <v>-0.0496555904458609</v>
      </c>
      <c r="M127" s="0" t="n">
        <f aca="false">LN(G126/G127)</f>
        <v>-0.00407194318992781</v>
      </c>
      <c r="O127" s="0" t="n">
        <f aca="false">$N$15*H127+$O$15*I127+$P$15*J127</f>
        <v>-0.00985600347648003</v>
      </c>
      <c r="AB127" s="29" t="n">
        <v>36971</v>
      </c>
      <c r="AC127" s="0" t="n">
        <v>32.53</v>
      </c>
      <c r="AD127" s="0" t="n">
        <v>1122.14</v>
      </c>
      <c r="AE127" s="0" t="n">
        <f aca="false">LN(AC126/AC127)</f>
        <v>-0.0481755360001138</v>
      </c>
      <c r="AF127" s="0" t="n">
        <f aca="false">LN(AD126/AD127)</f>
        <v>-0.00407194318992781</v>
      </c>
      <c r="AR127" s="0" t="n">
        <v>55.89</v>
      </c>
      <c r="AS127" s="0" t="n">
        <f aca="false">LN(AR126/AR127)</f>
        <v>-0.0156887177851783</v>
      </c>
    </row>
    <row r="128" customFormat="false" ht="11.25" hidden="false" customHeight="false" outlineLevel="0" collapsed="false">
      <c r="A128" s="29" t="n">
        <v>36970</v>
      </c>
      <c r="B128" s="0" t="n">
        <v>18.5</v>
      </c>
      <c r="C128" s="0" t="n">
        <v>17.25</v>
      </c>
      <c r="D128" s="0" t="n">
        <v>15.375</v>
      </c>
      <c r="E128" s="0" t="n">
        <v>6.09</v>
      </c>
      <c r="F128" s="0" t="n">
        <v>33.76</v>
      </c>
      <c r="G128" s="0" t="n">
        <v>1142.62</v>
      </c>
      <c r="H128" s="0" t="n">
        <f aca="false">LN(B127/B128)</f>
        <v>-0.0735592661715305</v>
      </c>
      <c r="I128" s="0" t="n">
        <f aca="false">LN(C127/C128)</f>
        <v>-0.0145987994211526</v>
      </c>
      <c r="J128" s="0" t="n">
        <f aca="false">LN(D127/D128)</f>
        <v>-0.0330608622608881</v>
      </c>
      <c r="K128" s="0" t="n">
        <f aca="false">LN(E127/E128)</f>
        <v>-0.0522443990375195</v>
      </c>
      <c r="M128" s="0" t="n">
        <f aca="false">LN(G127/G128)</f>
        <v>-0.0180862945933389</v>
      </c>
      <c r="O128" s="0" t="n">
        <f aca="false">$N$15*H128+$O$15*I128+$P$15*J128</f>
        <v>-0.0461712683647614</v>
      </c>
      <c r="AB128" s="29" t="n">
        <v>36970</v>
      </c>
      <c r="AC128" s="0" t="n">
        <v>33.76</v>
      </c>
      <c r="AD128" s="0" t="n">
        <v>1142.62</v>
      </c>
      <c r="AE128" s="0" t="n">
        <f aca="false">LN(AC127/AC128)</f>
        <v>-0.0371139292424962</v>
      </c>
      <c r="AF128" s="0" t="n">
        <f aca="false">LN(AD127/AD128)</f>
        <v>-0.0180862945933389</v>
      </c>
      <c r="AR128" s="0" t="n">
        <v>60.95</v>
      </c>
      <c r="AS128" s="0" t="n">
        <f aca="false">LN(AR127/AR128)</f>
        <v>-0.0866683826456737</v>
      </c>
    </row>
    <row r="129" customFormat="false" ht="11.25" hidden="false" customHeight="false" outlineLevel="0" collapsed="false">
      <c r="A129" s="29" t="n">
        <v>36969</v>
      </c>
      <c r="B129" s="0" t="n">
        <v>18</v>
      </c>
      <c r="C129" s="0" t="n">
        <v>17</v>
      </c>
      <c r="D129" s="0" t="n">
        <v>17.484</v>
      </c>
      <c r="E129" s="0" t="n">
        <v>6</v>
      </c>
      <c r="F129" s="0" t="n">
        <v>34.16</v>
      </c>
      <c r="G129" s="0" t="n">
        <v>1170.81</v>
      </c>
      <c r="H129" s="0" t="n">
        <f aca="false">LN(B128/B129)</f>
        <v>0.0273989741881143</v>
      </c>
      <c r="I129" s="0" t="n">
        <f aca="false">LN(C128/C129)</f>
        <v>0.0145987994211526</v>
      </c>
      <c r="J129" s="0" t="n">
        <f aca="false">LN(D128/D129)</f>
        <v>-0.128543363308487</v>
      </c>
      <c r="K129" s="0" t="n">
        <f aca="false">LN(E128/E129)</f>
        <v>0.0148886124937506</v>
      </c>
      <c r="M129" s="0" t="n">
        <f aca="false">LN(G128/G129)</f>
        <v>-0.0243719458741309</v>
      </c>
      <c r="O129" s="0" t="n">
        <f aca="false">$N$15*H129+$O$15*I129+$P$15*J129</f>
        <v>-0.0246578735419223</v>
      </c>
      <c r="AB129" s="29" t="n">
        <v>36969</v>
      </c>
      <c r="AC129" s="0" t="n">
        <v>34.16</v>
      </c>
      <c r="AD129" s="0" t="n">
        <v>1170.81</v>
      </c>
      <c r="AE129" s="0" t="n">
        <f aca="false">LN(AC128/AC129)</f>
        <v>-0.0117786991926128</v>
      </c>
      <c r="AF129" s="0" t="n">
        <f aca="false">LN(AD128/AD129)</f>
        <v>-0.0243719458741309</v>
      </c>
      <c r="AR129" s="0" t="n">
        <v>61.8</v>
      </c>
      <c r="AS129" s="0" t="n">
        <f aca="false">LN(AR128/AR129)</f>
        <v>-0.0138495085363645</v>
      </c>
    </row>
    <row r="130" customFormat="false" ht="11.25" hidden="false" customHeight="false" outlineLevel="0" collapsed="false">
      <c r="A130" s="29" t="n">
        <v>36966</v>
      </c>
      <c r="B130" s="0" t="n">
        <v>17.75</v>
      </c>
      <c r="C130" s="0" t="n">
        <v>16.875</v>
      </c>
      <c r="D130" s="0" t="n">
        <v>15.5</v>
      </c>
      <c r="E130" s="0" t="n">
        <v>5.4</v>
      </c>
      <c r="F130" s="0" t="n">
        <v>33.65</v>
      </c>
      <c r="G130" s="0" t="n">
        <v>1150.53</v>
      </c>
      <c r="H130" s="0" t="n">
        <f aca="false">LN(B129/B130)</f>
        <v>0.0139862419747399</v>
      </c>
      <c r="I130" s="0" t="n">
        <f aca="false">LN(C129/C130)</f>
        <v>0.00738010729762246</v>
      </c>
      <c r="J130" s="0" t="n">
        <f aca="false">LN(D129/D130)</f>
        <v>0.120446153075867</v>
      </c>
      <c r="K130" s="0" t="n">
        <f aca="false">LN(E129/E130)</f>
        <v>0.105360515657826</v>
      </c>
      <c r="M130" s="0" t="n">
        <f aca="false">LN(G129/G130)</f>
        <v>0.0174731111949337</v>
      </c>
      <c r="O130" s="0" t="n">
        <f aca="false">$N$15*H130+$O$15*I130+$P$15*J130</f>
        <v>0.0456997573016155</v>
      </c>
      <c r="AB130" s="29" t="n">
        <v>36966</v>
      </c>
      <c r="AC130" s="0" t="n">
        <v>33.65</v>
      </c>
      <c r="AD130" s="0" t="n">
        <v>1150.53</v>
      </c>
      <c r="AE130" s="0" t="n">
        <f aca="false">LN(AC129/AC130)</f>
        <v>0.0150423128296323</v>
      </c>
      <c r="AF130" s="0" t="n">
        <f aca="false">LN(AD129/AD130)</f>
        <v>0.0174731111949337</v>
      </c>
      <c r="AR130" s="0" t="n">
        <v>62.24</v>
      </c>
      <c r="AS130" s="0" t="n">
        <f aca="false">LN(AR129/AR130)</f>
        <v>-0.00709451540649117</v>
      </c>
    </row>
    <row r="131" customFormat="false" ht="11.25" hidden="false" customHeight="false" outlineLevel="0" collapsed="false">
      <c r="A131" s="29" t="n">
        <v>36965</v>
      </c>
      <c r="B131" s="0" t="n">
        <v>18.5</v>
      </c>
      <c r="C131" s="0" t="n">
        <v>16.938</v>
      </c>
      <c r="D131" s="0" t="n">
        <v>14.813</v>
      </c>
      <c r="E131" s="0" t="n">
        <v>5.54</v>
      </c>
      <c r="F131" s="0" t="n">
        <v>35.26</v>
      </c>
      <c r="G131" s="0" t="n">
        <v>1173.56</v>
      </c>
      <c r="H131" s="0" t="n">
        <f aca="false">LN(B130/B131)</f>
        <v>-0.0413852161628544</v>
      </c>
      <c r="I131" s="0" t="n">
        <f aca="false">LN(C130/C131)</f>
        <v>-0.00372638174081368</v>
      </c>
      <c r="J131" s="0" t="n">
        <f aca="false">LN(D130/D131)</f>
        <v>0.0453348503252859</v>
      </c>
      <c r="K131" s="0" t="n">
        <f aca="false">LN(E130/E131)</f>
        <v>-0.0255955471889637</v>
      </c>
      <c r="M131" s="0" t="n">
        <f aca="false">LN(G130/G131)</f>
        <v>-0.0198191583302567</v>
      </c>
      <c r="O131" s="0" t="n">
        <f aca="false">$N$15*H131+$O$15*I131+$P$15*J131</f>
        <v>-0.00482318681996502</v>
      </c>
      <c r="AB131" s="29" t="n">
        <v>36965</v>
      </c>
      <c r="AC131" s="0" t="n">
        <v>35.26</v>
      </c>
      <c r="AD131" s="0" t="n">
        <v>1173.56</v>
      </c>
      <c r="AE131" s="0" t="n">
        <f aca="false">LN(AC130/AC131)</f>
        <v>-0.0467361208789873</v>
      </c>
      <c r="AF131" s="0" t="n">
        <f aca="false">LN(AD130/AD131)</f>
        <v>-0.0198191583302567</v>
      </c>
      <c r="AR131" s="0" t="n">
        <v>66.53</v>
      </c>
      <c r="AS131" s="0" t="n">
        <f aca="false">LN(AR130/AR131)</f>
        <v>-0.06665509388366</v>
      </c>
    </row>
    <row r="132" customFormat="false" ht="11.25" hidden="false" customHeight="false" outlineLevel="0" collapsed="false">
      <c r="A132" s="29" t="n">
        <v>36964</v>
      </c>
      <c r="B132" s="0" t="n">
        <v>17.125</v>
      </c>
      <c r="C132" s="0" t="n">
        <v>17.125</v>
      </c>
      <c r="D132" s="0" t="n">
        <v>13.563</v>
      </c>
      <c r="E132" s="0" t="n">
        <v>5.49</v>
      </c>
      <c r="F132" s="0" t="n">
        <v>37.04</v>
      </c>
      <c r="G132" s="0" t="n">
        <v>1166.71</v>
      </c>
      <c r="H132" s="0" t="n">
        <f aca="false">LN(B131/B132)</f>
        <v>0.0772313479359902</v>
      </c>
      <c r="I132" s="0" t="n">
        <f aca="false">LN(C131/C132)</f>
        <v>-0.0109797656488818</v>
      </c>
      <c r="J132" s="0" t="n">
        <f aca="false">LN(D131/D132)</f>
        <v>0.0881596766193372</v>
      </c>
      <c r="K132" s="0" t="n">
        <f aca="false">LN(E131/E132)</f>
        <v>0.00906624523775304</v>
      </c>
      <c r="M132" s="0" t="n">
        <f aca="false">LN(G131/G132)</f>
        <v>0.00585404210825082</v>
      </c>
      <c r="O132" s="0" t="n">
        <f aca="false">$N$15*H132+$O$15*I132+$P$15*J132</f>
        <v>0.0586669441605566</v>
      </c>
      <c r="AB132" s="29" t="n">
        <v>36964</v>
      </c>
      <c r="AC132" s="0" t="n">
        <v>37.04</v>
      </c>
      <c r="AD132" s="0" t="n">
        <v>1166.71</v>
      </c>
      <c r="AE132" s="0" t="n">
        <f aca="false">LN(AC131/AC132)</f>
        <v>-0.0492492328082544</v>
      </c>
      <c r="AF132" s="0" t="n">
        <f aca="false">LN(AD131/AD132)</f>
        <v>0.00585404210825082</v>
      </c>
      <c r="AR132" s="0" t="n">
        <v>62.75</v>
      </c>
      <c r="AS132" s="0" t="n">
        <f aca="false">LN(AR131/AR132)</f>
        <v>0.0584943957419028</v>
      </c>
    </row>
    <row r="133" customFormat="false" ht="11.25" hidden="false" customHeight="false" outlineLevel="0" collapsed="false">
      <c r="A133" s="29" t="n">
        <v>36963</v>
      </c>
      <c r="B133" s="0" t="n">
        <v>17.75</v>
      </c>
      <c r="C133" s="0" t="n">
        <v>17.563</v>
      </c>
      <c r="D133" s="0" t="n">
        <v>13.938</v>
      </c>
      <c r="E133" s="0" t="n">
        <v>5.78</v>
      </c>
      <c r="F133" s="0" t="n">
        <v>38.03</v>
      </c>
      <c r="G133" s="0" t="n">
        <v>1197.66</v>
      </c>
      <c r="H133" s="0" t="n">
        <f aca="false">LN(B132/B133)</f>
        <v>-0.0358461317731358</v>
      </c>
      <c r="I133" s="0" t="n">
        <f aca="false">LN(C132/C133)</f>
        <v>-0.0252550322913095</v>
      </c>
      <c r="J133" s="0" t="n">
        <f aca="false">LN(D132/D133)</f>
        <v>-0.0272734260357494</v>
      </c>
      <c r="K133" s="0" t="n">
        <f aca="false">LN(E132/E133)</f>
        <v>-0.0514754271628468</v>
      </c>
      <c r="M133" s="0" t="n">
        <f aca="false">LN(G132/G133)</f>
        <v>-0.0261818310740869</v>
      </c>
      <c r="O133" s="0" t="n">
        <f aca="false">$N$15*H133+$O$15*I133+$P$15*J133</f>
        <v>-0.0305196839784416</v>
      </c>
      <c r="AB133" s="29" t="n">
        <v>36963</v>
      </c>
      <c r="AC133" s="0" t="n">
        <v>38.03</v>
      </c>
      <c r="AD133" s="0" t="n">
        <v>1197.66</v>
      </c>
      <c r="AE133" s="0" t="n">
        <f aca="false">LN(AC132/AC133)</f>
        <v>-0.0263769121621897</v>
      </c>
      <c r="AF133" s="0" t="n">
        <f aca="false">LN(AD132/AD133)</f>
        <v>-0.0261818310740869</v>
      </c>
      <c r="AR133" s="0" t="n">
        <v>62.05</v>
      </c>
      <c r="AS133" s="0" t="n">
        <f aca="false">LN(AR132/AR133)</f>
        <v>0.0112180663612771</v>
      </c>
    </row>
    <row r="134" customFormat="false" ht="11.25" hidden="false" customHeight="false" outlineLevel="0" collapsed="false">
      <c r="A134" s="29" t="n">
        <v>36962</v>
      </c>
      <c r="B134" s="0" t="n">
        <v>17.563</v>
      </c>
      <c r="C134" s="0" t="n">
        <v>17.688</v>
      </c>
      <c r="D134" s="0" t="n">
        <v>10.313</v>
      </c>
      <c r="E134" s="0" t="n">
        <v>5.7</v>
      </c>
      <c r="F134" s="0" t="n">
        <v>38.97</v>
      </c>
      <c r="G134" s="0" t="n">
        <v>1180.16</v>
      </c>
      <c r="H134" s="0" t="n">
        <f aca="false">LN(B133/B134)</f>
        <v>0.0105910994818263</v>
      </c>
      <c r="I134" s="0" t="n">
        <f aca="false">LN(C133/C134)</f>
        <v>-0.00709202711554658</v>
      </c>
      <c r="J134" s="0" t="n">
        <f aca="false">LN(D133/D134)</f>
        <v>0.301213687682395</v>
      </c>
      <c r="K134" s="0" t="n">
        <f aca="false">LN(E133/E134)</f>
        <v>0.0139375078437817</v>
      </c>
      <c r="M134" s="0" t="n">
        <f aca="false">LN(G133/G134)</f>
        <v>0.0147196305627267</v>
      </c>
      <c r="O134" s="0" t="n">
        <f aca="false">$N$15*H134+$O$15*I134+$P$15*J134</f>
        <v>0.0972525829812112</v>
      </c>
      <c r="AB134" s="29" t="n">
        <v>36962</v>
      </c>
      <c r="AC134" s="0" t="n">
        <v>38.97</v>
      </c>
      <c r="AD134" s="0" t="n">
        <v>1180.16</v>
      </c>
      <c r="AE134" s="0" t="n">
        <f aca="false">LN(AC133/AC134)</f>
        <v>-0.0244167974104495</v>
      </c>
      <c r="AF134" s="0" t="n">
        <f aca="false">LN(AD133/AD134)</f>
        <v>0.0147196305627267</v>
      </c>
      <c r="AR134" s="0" t="n">
        <v>61.27</v>
      </c>
      <c r="AS134" s="0" t="n">
        <f aca="false">LN(AR133/AR134)</f>
        <v>0.012650184913053</v>
      </c>
    </row>
    <row r="135" customFormat="false" ht="11.25" hidden="false" customHeight="false" outlineLevel="0" collapsed="false">
      <c r="A135" s="29" t="n">
        <v>36959</v>
      </c>
      <c r="B135" s="0" t="n">
        <v>18.75</v>
      </c>
      <c r="C135" s="0" t="n">
        <v>17.875</v>
      </c>
      <c r="D135" s="0" t="n">
        <v>13.938</v>
      </c>
      <c r="E135" s="0" t="n">
        <v>6.47</v>
      </c>
      <c r="F135" s="0" t="n">
        <v>40</v>
      </c>
      <c r="G135" s="0" t="n">
        <v>1233.42</v>
      </c>
      <c r="H135" s="0" t="n">
        <f aca="false">LN(B134/B135)</f>
        <v>-0.0653993359768214</v>
      </c>
      <c r="I135" s="0" t="n">
        <f aca="false">LN(C134/C135)</f>
        <v>-0.0105166450249262</v>
      </c>
      <c r="J135" s="0" t="n">
        <f aca="false">LN(D134/D135)</f>
        <v>-0.301213687682395</v>
      </c>
      <c r="K135" s="0" t="n">
        <f aca="false">LN(E134/E135)</f>
        <v>-0.126709933672305</v>
      </c>
      <c r="M135" s="0" t="n">
        <f aca="false">LN(G134/G135)</f>
        <v>-0.044140776277517</v>
      </c>
      <c r="O135" s="0" t="n">
        <f aca="false">$N$15*H135+$O$15*I135+$P$15*J135</f>
        <v>-0.125613162436197</v>
      </c>
      <c r="AB135" s="29" t="n">
        <v>36959</v>
      </c>
      <c r="AC135" s="0" t="n">
        <v>40</v>
      </c>
      <c r="AD135" s="0" t="n">
        <v>1233.42</v>
      </c>
      <c r="AE135" s="0" t="n">
        <f aca="false">LN(AC134/AC135)</f>
        <v>-0.0260873347633185</v>
      </c>
      <c r="AF135" s="0" t="n">
        <f aca="false">LN(AD134/AD135)</f>
        <v>-0.044140776277517</v>
      </c>
      <c r="AR135" s="0" t="n">
        <v>68.84</v>
      </c>
      <c r="AS135" s="0" t="n">
        <f aca="false">LN(AR134/AR135)</f>
        <v>-0.116494644605775</v>
      </c>
    </row>
    <row r="136" customFormat="false" ht="11.25" hidden="false" customHeight="false" outlineLevel="0" collapsed="false">
      <c r="A136" s="29" t="n">
        <v>36958</v>
      </c>
      <c r="B136" s="0" t="n">
        <v>19.5</v>
      </c>
      <c r="C136" s="0" t="n">
        <v>17.5</v>
      </c>
      <c r="D136" s="0" t="n">
        <v>13.813</v>
      </c>
      <c r="E136" s="0" t="n">
        <v>7.04</v>
      </c>
      <c r="F136" s="0" t="n">
        <v>40.5</v>
      </c>
      <c r="G136" s="0" t="n">
        <v>1264.74</v>
      </c>
      <c r="H136" s="0" t="n">
        <f aca="false">LN(B135/B136)</f>
        <v>-0.0392207131532813</v>
      </c>
      <c r="I136" s="0" t="n">
        <f aca="false">LN(C135/C136)</f>
        <v>0.0212022076506029</v>
      </c>
      <c r="J136" s="0" t="n">
        <f aca="false">LN(D135/D136)</f>
        <v>0.0090087452985043</v>
      </c>
      <c r="K136" s="0" t="n">
        <f aca="false">LN(E135/E136)</f>
        <v>-0.0844320616571419</v>
      </c>
      <c r="M136" s="0" t="n">
        <f aca="false">LN(G135/G136)</f>
        <v>-0.0250757686742217</v>
      </c>
      <c r="O136" s="0" t="n">
        <f aca="false">$N$15*H136+$O$15*I136+$P$15*J136</f>
        <v>-0.00904555845976401</v>
      </c>
      <c r="AB136" s="29" t="n">
        <v>36958</v>
      </c>
      <c r="AC136" s="0" t="n">
        <v>40.5</v>
      </c>
      <c r="AD136" s="0" t="n">
        <v>1264.74</v>
      </c>
      <c r="AE136" s="0" t="n">
        <f aca="false">LN(AC135/AC136)</f>
        <v>-0.0124225199985572</v>
      </c>
      <c r="AF136" s="0" t="n">
        <f aca="false">LN(AD135/AD136)</f>
        <v>-0.0250757686742217</v>
      </c>
      <c r="AR136" s="0" t="n">
        <v>70.59</v>
      </c>
      <c r="AS136" s="0" t="n">
        <f aca="false">LN(AR135/AR136)</f>
        <v>-0.0251035200640421</v>
      </c>
    </row>
    <row r="137" customFormat="false" ht="11.25" hidden="false" customHeight="false" outlineLevel="0" collapsed="false">
      <c r="A137" s="29" t="n">
        <v>36957</v>
      </c>
      <c r="B137" s="0" t="n">
        <v>20.5</v>
      </c>
      <c r="C137" s="0" t="n">
        <v>16.75</v>
      </c>
      <c r="D137" s="0" t="n">
        <v>14.375</v>
      </c>
      <c r="E137" s="0" t="n">
        <v>7</v>
      </c>
      <c r="F137" s="0" t="n">
        <v>40.5</v>
      </c>
      <c r="G137" s="0" t="n">
        <v>1261.89</v>
      </c>
      <c r="H137" s="0" t="n">
        <f aca="false">LN(B136/B137)</f>
        <v>-0.0500104205746614</v>
      </c>
      <c r="I137" s="0" t="n">
        <f aca="false">LN(C136/C137)</f>
        <v>0.0438026226583928</v>
      </c>
      <c r="J137" s="0" t="n">
        <f aca="false">LN(D136/D137)</f>
        <v>-0.0398804089655913</v>
      </c>
      <c r="K137" s="0" t="n">
        <f aca="false">LN(E136/E137)</f>
        <v>0.0056980211146378</v>
      </c>
      <c r="M137" s="0" t="n">
        <f aca="false">LN(G136/G137)</f>
        <v>0.00225597037059871</v>
      </c>
      <c r="O137" s="0" t="n">
        <f aca="false">$N$15*H137+$O$15*I137+$P$15*J137</f>
        <v>-0.0234507517427975</v>
      </c>
      <c r="AB137" s="29" t="n">
        <v>36957</v>
      </c>
      <c r="AC137" s="0" t="n">
        <v>40.5</v>
      </c>
      <c r="AD137" s="0" t="n">
        <v>1261.89</v>
      </c>
      <c r="AE137" s="0" t="n">
        <f aca="false">LN(AC136/AC137)</f>
        <v>0</v>
      </c>
      <c r="AF137" s="0" t="n">
        <f aca="false">LN(AD136/AD137)</f>
        <v>0.00225597037059871</v>
      </c>
      <c r="AR137" s="0" t="n">
        <v>70</v>
      </c>
      <c r="AS137" s="0" t="n">
        <f aca="false">LN(AR136/AR137)</f>
        <v>0.00839324935802184</v>
      </c>
    </row>
    <row r="138" customFormat="false" ht="11.25" hidden="false" customHeight="false" outlineLevel="0" collapsed="false">
      <c r="A138" s="29" t="n">
        <v>36956</v>
      </c>
      <c r="B138" s="0" t="n">
        <v>18.25</v>
      </c>
      <c r="C138" s="0" t="n">
        <v>17</v>
      </c>
      <c r="D138" s="0" t="n">
        <v>14.063</v>
      </c>
      <c r="E138" s="0" t="n">
        <v>6.76</v>
      </c>
      <c r="F138" s="0" t="n">
        <v>38.34</v>
      </c>
      <c r="G138" s="0" t="n">
        <v>1253.8</v>
      </c>
      <c r="H138" s="0" t="n">
        <f aca="false">LN(B137/B138)</f>
        <v>0.116259806115862</v>
      </c>
      <c r="I138" s="0" t="n">
        <f aca="false">LN(C137/C138)</f>
        <v>-0.0148150857851406</v>
      </c>
      <c r="J138" s="0" t="n">
        <f aca="false">LN(D137/D138)</f>
        <v>0.0219433517953034</v>
      </c>
      <c r="K138" s="0" t="n">
        <f aca="false">LN(E137/E138)</f>
        <v>0.0348872590004405</v>
      </c>
      <c r="M138" s="0" t="n">
        <f aca="false">LN(G137/G138)</f>
        <v>0.00643165722939155</v>
      </c>
      <c r="O138" s="0" t="n">
        <f aca="false">$N$15*H138+$O$15*I138+$P$15*J138</f>
        <v>0.0540310029702126</v>
      </c>
      <c r="AB138" s="29" t="n">
        <v>36956</v>
      </c>
      <c r="AC138" s="0" t="n">
        <v>38.34</v>
      </c>
      <c r="AD138" s="0" t="n">
        <v>1253.8</v>
      </c>
      <c r="AE138" s="0" t="n">
        <f aca="false">LN(AC137/AC138)</f>
        <v>0.054808236494995</v>
      </c>
      <c r="AF138" s="0" t="n">
        <f aca="false">LN(AD137/AD138)</f>
        <v>0.00643165722939155</v>
      </c>
      <c r="AR138" s="0" t="n">
        <v>68.87</v>
      </c>
      <c r="AS138" s="0" t="n">
        <f aca="false">LN(AR137/AR138)</f>
        <v>0.016274572492752</v>
      </c>
    </row>
    <row r="139" customFormat="false" ht="11.25" hidden="false" customHeight="false" outlineLevel="0" collapsed="false">
      <c r="A139" s="29" t="n">
        <v>36955</v>
      </c>
      <c r="B139" s="0" t="n">
        <v>17.375</v>
      </c>
      <c r="C139" s="0" t="n">
        <v>17</v>
      </c>
      <c r="D139" s="0" t="n">
        <v>14.375</v>
      </c>
      <c r="E139" s="0" t="n">
        <v>6.5</v>
      </c>
      <c r="F139" s="0" t="n">
        <v>38.65</v>
      </c>
      <c r="G139" s="0" t="n">
        <v>1241.41</v>
      </c>
      <c r="H139" s="0" t="n">
        <f aca="false">LN(B138/B139)</f>
        <v>0.0491326885776446</v>
      </c>
      <c r="I139" s="0" t="n">
        <f aca="false">LN(C138/C139)</f>
        <v>0</v>
      </c>
      <c r="J139" s="0" t="n">
        <f aca="false">LN(D138/D139)</f>
        <v>-0.0219433517953034</v>
      </c>
      <c r="K139" s="0" t="n">
        <f aca="false">LN(E138/E139)</f>
        <v>0.0392207131532813</v>
      </c>
      <c r="M139" s="0" t="n">
        <f aca="false">LN(G138/G139)</f>
        <v>0.00993110947146188</v>
      </c>
      <c r="O139" s="0" t="n">
        <f aca="false">$N$15*H139+$O$15*I139+$P$15*J139</f>
        <v>0.014612714273338</v>
      </c>
      <c r="AB139" s="29" t="n">
        <v>36955</v>
      </c>
      <c r="AC139" s="0" t="n">
        <v>38.65</v>
      </c>
      <c r="AD139" s="0" t="n">
        <v>1241.41</v>
      </c>
      <c r="AE139" s="0" t="n">
        <f aca="false">LN(AC138/AC139)</f>
        <v>-0.00805303741593244</v>
      </c>
      <c r="AF139" s="0" t="n">
        <f aca="false">LN(AD138/AD139)</f>
        <v>0.00993110947146188</v>
      </c>
      <c r="AR139" s="0" t="n">
        <v>70.11</v>
      </c>
      <c r="AS139" s="0" t="n">
        <f aca="false">LN(AR138/AR139)</f>
        <v>-0.0178447676622693</v>
      </c>
    </row>
    <row r="140" customFormat="false" ht="11.25" hidden="false" customHeight="false" outlineLevel="0" collapsed="false">
      <c r="A140" s="29" t="n">
        <v>36952</v>
      </c>
      <c r="B140" s="0" t="n">
        <v>18</v>
      </c>
      <c r="C140" s="0" t="n">
        <v>16.813</v>
      </c>
      <c r="D140" s="0" t="n">
        <v>14.688</v>
      </c>
      <c r="E140" s="0" t="n">
        <v>6.05</v>
      </c>
      <c r="F140" s="0" t="n">
        <v>38.52</v>
      </c>
      <c r="G140" s="0" t="n">
        <v>1234.18</v>
      </c>
      <c r="H140" s="0" t="n">
        <f aca="false">LN(B139/B140)</f>
        <v>-0.0353393664453089</v>
      </c>
      <c r="I140" s="0" t="n">
        <f aca="false">LN(C139/C140)</f>
        <v>0.011060947359425</v>
      </c>
      <c r="J140" s="0" t="n">
        <f aca="false">LN(D139/D140)</f>
        <v>-0.0215402471947205</v>
      </c>
      <c r="K140" s="0" t="n">
        <f aca="false">LN(E139/E140)</f>
        <v>0.0717439048588413</v>
      </c>
      <c r="M140" s="0" t="n">
        <f aca="false">LN(G139/G140)</f>
        <v>0.00584104844177846</v>
      </c>
      <c r="O140" s="0" t="n">
        <f aca="false">$N$15*H140+$O$15*I140+$P$15*J140</f>
        <v>-0.0194487966531497</v>
      </c>
      <c r="AB140" s="29" t="n">
        <v>36952</v>
      </c>
      <c r="AC140" s="0" t="n">
        <v>38.52</v>
      </c>
      <c r="AD140" s="0" t="n">
        <v>1234.18</v>
      </c>
      <c r="AE140" s="0" t="n">
        <f aca="false">LN(AC139/AC140)</f>
        <v>0.00336918810350604</v>
      </c>
      <c r="AF140" s="0" t="n">
        <f aca="false">LN(AD139/AD140)</f>
        <v>0.00584104844177846</v>
      </c>
      <c r="AR140" s="0" t="n">
        <v>70.19</v>
      </c>
      <c r="AS140" s="0" t="n">
        <f aca="false">LN(AR139/AR140)</f>
        <v>-0.00114041352345386</v>
      </c>
    </row>
    <row r="141" customFormat="false" ht="11.25" hidden="false" customHeight="false" outlineLevel="0" collapsed="false">
      <c r="A141" s="29" t="n">
        <v>36951</v>
      </c>
      <c r="B141" s="0" t="n">
        <v>18.75</v>
      </c>
      <c r="C141" s="0" t="n">
        <v>17</v>
      </c>
      <c r="D141" s="0" t="n">
        <v>16.25</v>
      </c>
      <c r="E141" s="0" t="n">
        <v>6.2</v>
      </c>
      <c r="F141" s="0" t="n">
        <v>37.42</v>
      </c>
      <c r="G141" s="0" t="n">
        <v>1241.23</v>
      </c>
      <c r="H141" s="0" t="n">
        <f aca="false">LN(B140/B141)</f>
        <v>-0.0408219945202552</v>
      </c>
      <c r="I141" s="0" t="n">
        <f aca="false">LN(C140/C141)</f>
        <v>-0.0110609473594251</v>
      </c>
      <c r="J141" s="0" t="n">
        <f aca="false">LN(D140/D141)</f>
        <v>-0.101062074897612</v>
      </c>
      <c r="K141" s="0" t="n">
        <f aca="false">LN(E140/E141)</f>
        <v>-0.0244910200082959</v>
      </c>
      <c r="M141" s="0" t="n">
        <f aca="false">LN(G140/G141)</f>
        <v>-0.00569604151341542</v>
      </c>
      <c r="O141" s="0" t="n">
        <f aca="false">$N$15*H141+$O$15*I141+$P$15*J141</f>
        <v>-0.052280107697797</v>
      </c>
      <c r="AB141" s="29" t="n">
        <v>36951</v>
      </c>
      <c r="AC141" s="0" t="n">
        <v>37.42</v>
      </c>
      <c r="AD141" s="0" t="n">
        <v>1241.23</v>
      </c>
      <c r="AE141" s="0" t="n">
        <f aca="false">LN(AC140/AC141)</f>
        <v>0.0289722660839813</v>
      </c>
      <c r="AF141" s="0" t="n">
        <f aca="false">LN(AD140/AD141)</f>
        <v>-0.00569604151341542</v>
      </c>
      <c r="AR141" s="0" t="n">
        <v>68.68</v>
      </c>
      <c r="AS141" s="0" t="n">
        <f aca="false">LN(AR140/AR141)</f>
        <v>0.0217478147130552</v>
      </c>
    </row>
    <row r="142" customFormat="false" ht="11.25" hidden="false" customHeight="false" outlineLevel="0" collapsed="false">
      <c r="A142" s="29" t="n">
        <v>36950</v>
      </c>
      <c r="B142" s="0" t="n">
        <v>19.875</v>
      </c>
      <c r="C142" s="0" t="n">
        <v>16.25</v>
      </c>
      <c r="D142" s="0" t="n">
        <v>15.063</v>
      </c>
      <c r="E142" s="0" t="n">
        <v>6.25</v>
      </c>
      <c r="F142" s="0" t="n">
        <v>37.5</v>
      </c>
      <c r="G142" s="0" t="n">
        <v>1239.94</v>
      </c>
      <c r="H142" s="0" t="n">
        <f aca="false">LN(B141/B142)</f>
        <v>-0.0582689081239758</v>
      </c>
      <c r="I142" s="0" t="n">
        <f aca="false">LN(C141/C142)</f>
        <v>0.0451204352804696</v>
      </c>
      <c r="J142" s="0" t="n">
        <f aca="false">LN(D141/D142)</f>
        <v>0.0758515030550684</v>
      </c>
      <c r="K142" s="0" t="n">
        <f aca="false">LN(E141/E142)</f>
        <v>-0.00803217169726427</v>
      </c>
      <c r="M142" s="0" t="n">
        <f aca="false">LN(G141/G142)</f>
        <v>0.00103983210842833</v>
      </c>
      <c r="O142" s="0" t="n">
        <f aca="false">$N$15*H142+$O$15*I142+$P$15*J142</f>
        <v>0.00953151867161561</v>
      </c>
      <c r="AB142" s="29" t="n">
        <v>36950</v>
      </c>
      <c r="AC142" s="0" t="n">
        <v>37.5</v>
      </c>
      <c r="AD142" s="0" t="n">
        <v>1239.94</v>
      </c>
      <c r="AE142" s="0" t="n">
        <f aca="false">LN(AC141/AC142)</f>
        <v>-0.00213561213042156</v>
      </c>
      <c r="AF142" s="0" t="n">
        <f aca="false">LN(AD141/AD142)</f>
        <v>0.00103983210842833</v>
      </c>
      <c r="AR142" s="0" t="n">
        <v>68.5</v>
      </c>
      <c r="AS142" s="0" t="n">
        <f aca="false">LN(AR141/AR142)</f>
        <v>0.00262429076109532</v>
      </c>
    </row>
    <row r="143" customFormat="false" ht="11.25" hidden="false" customHeight="false" outlineLevel="0" collapsed="false">
      <c r="A143" s="29" t="n">
        <v>36949</v>
      </c>
      <c r="B143" s="0" t="n">
        <v>21.563</v>
      </c>
      <c r="C143" s="0" t="n">
        <v>16.938</v>
      </c>
      <c r="D143" s="0" t="n">
        <v>15.75</v>
      </c>
      <c r="E143" s="0" t="n">
        <v>6.49</v>
      </c>
      <c r="F143" s="0" t="n">
        <v>37.73</v>
      </c>
      <c r="G143" s="0" t="n">
        <v>1257.94</v>
      </c>
      <c r="H143" s="0" t="n">
        <f aca="false">LN(B142/B143)</f>
        <v>-0.081516222388133</v>
      </c>
      <c r="I143" s="0" t="n">
        <f aca="false">LN(C142/C143)</f>
        <v>-0.0414667097236607</v>
      </c>
      <c r="J143" s="0" t="n">
        <f aca="false">LN(D142/D143)</f>
        <v>-0.0445989595509639</v>
      </c>
      <c r="K143" s="0" t="n">
        <f aca="false">LN(E142/E143)</f>
        <v>-0.0376810669676885</v>
      </c>
      <c r="M143" s="0" t="n">
        <f aca="false">LN(G142/G143)</f>
        <v>-0.0144124710377627</v>
      </c>
      <c r="O143" s="0" t="n">
        <f aca="false">$N$15*H143+$O$15*I143+$P$15*J143</f>
        <v>-0.0599644553877496</v>
      </c>
      <c r="AB143" s="29" t="n">
        <v>36949</v>
      </c>
      <c r="AC143" s="0" t="n">
        <v>37.73</v>
      </c>
      <c r="AD143" s="0" t="n">
        <v>1257.94</v>
      </c>
      <c r="AE143" s="0" t="n">
        <f aca="false">LN(AC142/AC143)</f>
        <v>-0.00611460099985392</v>
      </c>
      <c r="AF143" s="0" t="n">
        <f aca="false">LN(AD142/AD143)</f>
        <v>-0.0144124710377627</v>
      </c>
      <c r="AR143" s="0" t="n">
        <v>70.04</v>
      </c>
      <c r="AS143" s="0" t="n">
        <f aca="false">LN(AR142/AR143)</f>
        <v>-0.0222327621494716</v>
      </c>
    </row>
    <row r="144" customFormat="false" ht="11.25" hidden="false" customHeight="false" outlineLevel="0" collapsed="false">
      <c r="A144" s="29" t="n">
        <v>36948</v>
      </c>
      <c r="B144" s="0" t="n">
        <v>21.375</v>
      </c>
      <c r="C144" s="0" t="n">
        <v>16.625</v>
      </c>
      <c r="D144" s="0" t="n">
        <v>16.563</v>
      </c>
      <c r="E144" s="0" t="n">
        <v>6.8</v>
      </c>
      <c r="F144" s="0" t="n">
        <v>37.69</v>
      </c>
      <c r="G144" s="0" t="n">
        <v>1267.65</v>
      </c>
      <c r="H144" s="0" t="n">
        <f aca="false">LN(B143/B144)</f>
        <v>0.00875686810570468</v>
      </c>
      <c r="I144" s="0" t="n">
        <f aca="false">LN(C143/C144)</f>
        <v>0.0186520319574894</v>
      </c>
      <c r="J144" s="0" t="n">
        <f aca="false">LN(D143/D144)</f>
        <v>-0.0503309266983752</v>
      </c>
      <c r="K144" s="0" t="n">
        <f aca="false">LN(E143/E144)</f>
        <v>-0.0466600814660623</v>
      </c>
      <c r="M144" s="0" t="n">
        <f aca="false">LN(G143/G144)</f>
        <v>-0.00768933028922326</v>
      </c>
      <c r="O144" s="0" t="n">
        <f aca="false">$N$15*H144+$O$15*I144+$P$15*J144</f>
        <v>-0.00729225068175996</v>
      </c>
      <c r="AB144" s="29" t="n">
        <v>36948</v>
      </c>
      <c r="AC144" s="0" t="n">
        <v>37.69</v>
      </c>
      <c r="AD144" s="0" t="n">
        <v>1267.65</v>
      </c>
      <c r="AE144" s="0" t="n">
        <f aca="false">LN(AC143/AC144)</f>
        <v>0.00106072669717491</v>
      </c>
      <c r="AF144" s="0" t="n">
        <f aca="false">LN(AD143/AD144)</f>
        <v>-0.00768933028922326</v>
      </c>
      <c r="AR144" s="0" t="n">
        <v>70.56</v>
      </c>
      <c r="AS144" s="0" t="n">
        <f aca="false">LN(AR143/AR144)</f>
        <v>-0.00739690428088475</v>
      </c>
    </row>
    <row r="145" customFormat="false" ht="11.25" hidden="false" customHeight="false" outlineLevel="0" collapsed="false">
      <c r="A145" s="29" t="n">
        <v>36945</v>
      </c>
      <c r="B145" s="0" t="n">
        <v>20.625</v>
      </c>
      <c r="C145" s="0" t="n">
        <v>16.938</v>
      </c>
      <c r="D145" s="0" t="n">
        <v>16.109</v>
      </c>
      <c r="E145" s="0" t="n">
        <v>6.59</v>
      </c>
      <c r="F145" s="0" t="n">
        <v>36.97</v>
      </c>
      <c r="G145" s="0" t="n">
        <v>1245.86</v>
      </c>
      <c r="H145" s="0" t="n">
        <f aca="false">LN(B144/B145)</f>
        <v>0.0357180826020792</v>
      </c>
      <c r="I145" s="0" t="n">
        <f aca="false">LN(C144/C145)</f>
        <v>-0.0186520319574894</v>
      </c>
      <c r="J145" s="0" t="n">
        <f aca="false">LN(D144/D145)</f>
        <v>0.0277931699541885</v>
      </c>
      <c r="K145" s="0" t="n">
        <f aca="false">LN(E144/E145)</f>
        <v>0.0313692636676451</v>
      </c>
      <c r="M145" s="0" t="n">
        <f aca="false">LN(G144/G145)</f>
        <v>0.0173387381745716</v>
      </c>
      <c r="O145" s="0" t="n">
        <f aca="false">$N$15*H145+$O$15*I145+$P$15*J145</f>
        <v>0.0196815743576866</v>
      </c>
      <c r="AB145" s="29" t="n">
        <v>36945</v>
      </c>
      <c r="AC145" s="0" t="n">
        <v>36.97</v>
      </c>
      <c r="AD145" s="0" t="n">
        <v>1245.86</v>
      </c>
      <c r="AE145" s="0" t="n">
        <f aca="false">LN(AC144/AC145)</f>
        <v>0.0192880343305035</v>
      </c>
      <c r="AF145" s="0" t="n">
        <f aca="false">LN(AD144/AD145)</f>
        <v>0.0173387381745716</v>
      </c>
      <c r="AR145" s="0" t="n">
        <v>71</v>
      </c>
      <c r="AS145" s="0" t="n">
        <f aca="false">LN(AR144/AR145)</f>
        <v>-0.00621646534277953</v>
      </c>
    </row>
    <row r="146" customFormat="false" ht="11.25" hidden="false" customHeight="false" outlineLevel="0" collapsed="false">
      <c r="A146" s="29" t="n">
        <v>36944</v>
      </c>
      <c r="B146" s="0" t="n">
        <v>19.5</v>
      </c>
      <c r="C146" s="0" t="n">
        <v>16.938</v>
      </c>
      <c r="D146" s="0" t="n">
        <v>13.063</v>
      </c>
      <c r="E146" s="0" t="n">
        <v>6.8</v>
      </c>
      <c r="F146" s="0" t="n">
        <v>37.21</v>
      </c>
      <c r="G146" s="0" t="n">
        <v>1252.82</v>
      </c>
      <c r="H146" s="0" t="n">
        <f aca="false">LN(B145/B146)</f>
        <v>0.0560894666510436</v>
      </c>
      <c r="I146" s="0" t="n">
        <f aca="false">LN(C145/C146)</f>
        <v>0</v>
      </c>
      <c r="J146" s="0" t="n">
        <f aca="false">LN(D145/D146)</f>
        <v>0.209594315511402</v>
      </c>
      <c r="K146" s="0" t="n">
        <f aca="false">LN(E145/E146)</f>
        <v>-0.0313692636676452</v>
      </c>
      <c r="M146" s="0" t="n">
        <f aca="false">LN(G145/G146)</f>
        <v>-0.00557095586518429</v>
      </c>
      <c r="O146" s="0" t="n">
        <f aca="false">$N$15*H146+$O$15*I146+$P$15*J146</f>
        <v>0.0902099767522011</v>
      </c>
      <c r="AB146" s="29" t="n">
        <v>36944</v>
      </c>
      <c r="AC146" s="0" t="n">
        <v>37.21</v>
      </c>
      <c r="AD146" s="0" t="n">
        <v>1252.82</v>
      </c>
      <c r="AE146" s="0" t="n">
        <f aca="false">LN(AC145/AC146)</f>
        <v>-0.00647076940999062</v>
      </c>
      <c r="AF146" s="0" t="n">
        <f aca="false">LN(AD145/AD146)</f>
        <v>-0.00557095586518429</v>
      </c>
      <c r="AR146" s="0" t="n">
        <v>72.15</v>
      </c>
      <c r="AS146" s="0" t="n">
        <f aca="false">LN(AR145/AR146)</f>
        <v>-0.0160674081785646</v>
      </c>
    </row>
    <row r="147" customFormat="false" ht="11.25" hidden="false" customHeight="false" outlineLevel="0" collapsed="false">
      <c r="A147" s="29" t="n">
        <v>36943</v>
      </c>
      <c r="B147" s="0" t="n">
        <v>20.375</v>
      </c>
      <c r="C147" s="0" t="n">
        <v>16.938</v>
      </c>
      <c r="D147" s="0" t="n">
        <v>15.125</v>
      </c>
      <c r="E147" s="0" t="n">
        <v>6.9</v>
      </c>
      <c r="F147" s="0" t="n">
        <v>38.2</v>
      </c>
      <c r="G147" s="0" t="n">
        <v>1255.27</v>
      </c>
      <c r="H147" s="0" t="n">
        <f aca="false">LN(B146/B147)</f>
        <v>-0.0438941935572253</v>
      </c>
      <c r="I147" s="0" t="n">
        <f aca="false">LN(C146/C147)</f>
        <v>0</v>
      </c>
      <c r="J147" s="0" t="n">
        <f aca="false">LN(D146/D147)</f>
        <v>-0.146565197412479</v>
      </c>
      <c r="K147" s="0" t="n">
        <f aca="false">LN(E146/E147)</f>
        <v>-0.0145987994211527</v>
      </c>
      <c r="M147" s="0" t="n">
        <f aca="false">LN(G146/G147)</f>
        <v>-0.00195367851973056</v>
      </c>
      <c r="O147" s="0" t="n">
        <f aca="false">$N$15*H147+$O$15*I147+$P$15*J147</f>
        <v>-0.0651254033952312</v>
      </c>
      <c r="AB147" s="29" t="n">
        <v>36943</v>
      </c>
      <c r="AC147" s="0" t="n">
        <v>38.2</v>
      </c>
      <c r="AD147" s="0" t="n">
        <v>1255.27</v>
      </c>
      <c r="AE147" s="0" t="n">
        <f aca="false">LN(AC146/AC147)</f>
        <v>-0.0262579732539984</v>
      </c>
      <c r="AF147" s="0" t="n">
        <f aca="false">LN(AD146/AD147)</f>
        <v>-0.00195367851973056</v>
      </c>
      <c r="AR147" s="0" t="n">
        <v>73.09</v>
      </c>
      <c r="AS147" s="0" t="n">
        <f aca="false">LN(AR146/AR147)</f>
        <v>-0.0129442732724204</v>
      </c>
    </row>
    <row r="148" customFormat="false" ht="11.25" hidden="false" customHeight="false" outlineLevel="0" collapsed="false">
      <c r="A148" s="29" t="n">
        <v>36942</v>
      </c>
      <c r="B148" s="0" t="n">
        <v>20.625</v>
      </c>
      <c r="C148" s="0" t="n">
        <v>16.938</v>
      </c>
      <c r="D148" s="0" t="n">
        <v>17.641</v>
      </c>
      <c r="E148" s="0" t="n">
        <v>7.5</v>
      </c>
      <c r="F148" s="0" t="n">
        <v>38.43</v>
      </c>
      <c r="G148" s="0" t="n">
        <v>1278.94</v>
      </c>
      <c r="H148" s="0" t="n">
        <f aca="false">LN(B147/B148)</f>
        <v>-0.0121952730938182</v>
      </c>
      <c r="I148" s="0" t="n">
        <f aca="false">LN(C147/C148)</f>
        <v>0</v>
      </c>
      <c r="J148" s="0" t="n">
        <f aca="false">LN(D147/D148)</f>
        <v>-0.153876734397364</v>
      </c>
      <c r="K148" s="0" t="n">
        <f aca="false">LN(E147/E148)</f>
        <v>-0.083381608939051</v>
      </c>
      <c r="M148" s="0" t="n">
        <f aca="false">LN(G147/G148)</f>
        <v>-0.0186809209597863</v>
      </c>
      <c r="O148" s="0" t="n">
        <f aca="false">$N$15*H148+$O$15*I148+$P$15*J148</f>
        <v>-0.0535525718748192</v>
      </c>
      <c r="AB148" s="29" t="n">
        <v>36942</v>
      </c>
      <c r="AC148" s="0" t="n">
        <v>38.43</v>
      </c>
      <c r="AD148" s="0" t="n">
        <v>1278.94</v>
      </c>
      <c r="AE148" s="0" t="n">
        <f aca="false">LN(AC147/AC148)</f>
        <v>-0.00600288896422304</v>
      </c>
      <c r="AF148" s="0" t="n">
        <f aca="false">LN(AD147/AD148)</f>
        <v>-0.0186809209597863</v>
      </c>
      <c r="AR148" s="0" t="n">
        <v>75.09</v>
      </c>
      <c r="AS148" s="0" t="n">
        <f aca="false">LN(AR147/AR148)</f>
        <v>-0.0269958356194922</v>
      </c>
    </row>
    <row r="149" customFormat="false" ht="11.25" hidden="false" customHeight="false" outlineLevel="0" collapsed="false">
      <c r="A149" s="29" t="n">
        <v>36938</v>
      </c>
      <c r="B149" s="0" t="n">
        <v>20.375</v>
      </c>
      <c r="C149" s="0" t="n">
        <v>16.938</v>
      </c>
      <c r="D149" s="0" t="n">
        <v>20.625</v>
      </c>
      <c r="E149" s="0" t="n">
        <v>7.84</v>
      </c>
      <c r="F149" s="0" t="n">
        <v>38.92</v>
      </c>
      <c r="G149" s="0" t="n">
        <v>1301.53</v>
      </c>
      <c r="H149" s="0" t="n">
        <f aca="false">LN(B148/B149)</f>
        <v>0.0121952730938182</v>
      </c>
      <c r="I149" s="0" t="n">
        <f aca="false">LN(C148/C149)</f>
        <v>0</v>
      </c>
      <c r="J149" s="0" t="n">
        <f aca="false">LN(D148/D149)</f>
        <v>-0.156278193906476</v>
      </c>
      <c r="K149" s="0" t="n">
        <f aca="false">LN(E148/E149)</f>
        <v>-0.0443358138200517</v>
      </c>
      <c r="M149" s="0" t="n">
        <f aca="false">LN(G148/G149)</f>
        <v>-0.0175088856667812</v>
      </c>
      <c r="O149" s="0" t="n">
        <f aca="false">$N$15*H149+$O$15*I149+$P$15*J149</f>
        <v>-0.0436375405245194</v>
      </c>
      <c r="AB149" s="29" t="n">
        <v>36938</v>
      </c>
      <c r="AC149" s="0" t="n">
        <v>38.92</v>
      </c>
      <c r="AD149" s="0" t="n">
        <v>1301.53</v>
      </c>
      <c r="AE149" s="0" t="n">
        <f aca="false">LN(AC148/AC149)</f>
        <v>-0.0126698527410518</v>
      </c>
      <c r="AF149" s="0" t="n">
        <f aca="false">LN(AD148/AD149)</f>
        <v>-0.0175088856667812</v>
      </c>
      <c r="AR149" s="0" t="n">
        <v>76.65</v>
      </c>
      <c r="AS149" s="0" t="n">
        <f aca="false">LN(AR148/AR149)</f>
        <v>-0.0205622112060306</v>
      </c>
    </row>
    <row r="150" customFormat="false" ht="11.25" hidden="false" customHeight="false" outlineLevel="0" collapsed="false">
      <c r="A150" s="29" t="n">
        <v>36937</v>
      </c>
      <c r="B150" s="0" t="n">
        <v>20.5</v>
      </c>
      <c r="C150" s="0" t="n">
        <v>17</v>
      </c>
      <c r="D150" s="0" t="n">
        <v>22.563</v>
      </c>
      <c r="E150" s="0" t="n">
        <v>8.15</v>
      </c>
      <c r="F150" s="0" t="n">
        <v>39.57</v>
      </c>
      <c r="G150" s="0" t="n">
        <v>1326.61</v>
      </c>
      <c r="H150" s="0" t="n">
        <f aca="false">LN(B149/B150)</f>
        <v>-0.00611622701743609</v>
      </c>
      <c r="I150" s="0" t="n">
        <f aca="false">LN(C149/C150)</f>
        <v>-0.00365372555680884</v>
      </c>
      <c r="J150" s="0" t="n">
        <f aca="false">LN(D149/D150)</f>
        <v>-0.089807464291631</v>
      </c>
      <c r="K150" s="0" t="n">
        <f aca="false">LN(E149/E150)</f>
        <v>-0.038779092890455</v>
      </c>
      <c r="M150" s="0" t="n">
        <f aca="false">LN(G149/G150)</f>
        <v>-0.0190863206347724</v>
      </c>
      <c r="O150" s="0" t="n">
        <f aca="false">$N$15*H150+$O$15*I150+$P$15*J150</f>
        <v>-0.0317278611974411</v>
      </c>
      <c r="AB150" s="29" t="n">
        <v>36937</v>
      </c>
      <c r="AC150" s="0" t="n">
        <v>39.57</v>
      </c>
      <c r="AD150" s="0" t="n">
        <v>1326.61</v>
      </c>
      <c r="AE150" s="0" t="n">
        <f aca="false">LN(AC149/AC150)</f>
        <v>-0.0165629980795286</v>
      </c>
      <c r="AF150" s="0" t="n">
        <f aca="false">LN(AD149/AD150)</f>
        <v>-0.0190863206347724</v>
      </c>
      <c r="AR150" s="0" t="n">
        <v>77.9</v>
      </c>
      <c r="AS150" s="0" t="n">
        <f aca="false">LN(AR149/AR150)</f>
        <v>-0.0161763475588795</v>
      </c>
    </row>
    <row r="151" customFormat="false" ht="11.25" hidden="false" customHeight="false" outlineLevel="0" collapsed="false">
      <c r="A151" s="29" t="n">
        <v>36936</v>
      </c>
      <c r="B151" s="0" t="n">
        <v>20.813</v>
      </c>
      <c r="C151" s="0" t="n">
        <v>16.125</v>
      </c>
      <c r="D151" s="0" t="n">
        <v>19.875</v>
      </c>
      <c r="E151" s="0" t="n">
        <v>8</v>
      </c>
      <c r="F151" s="0" t="n">
        <v>39.49</v>
      </c>
      <c r="G151" s="0" t="n">
        <v>1315.92</v>
      </c>
      <c r="H151" s="0" t="n">
        <f aca="false">LN(B150/B151)</f>
        <v>-0.0151529053317518</v>
      </c>
      <c r="I151" s="0" t="n">
        <f aca="false">LN(C150/C151)</f>
        <v>0.05284248137438</v>
      </c>
      <c r="J151" s="0" t="n">
        <f aca="false">LN(D150/D151)</f>
        <v>0.12684873597198</v>
      </c>
      <c r="K151" s="0" t="n">
        <f aca="false">LN(E150/E151)</f>
        <v>0.0185763855729355</v>
      </c>
      <c r="M151" s="0" t="n">
        <f aca="false">LN(G150/G151)</f>
        <v>0.0080907753663813</v>
      </c>
      <c r="O151" s="0" t="n">
        <f aca="false">$N$15*H151+$O$15*I151+$P$15*J151</f>
        <v>0.0462943228708375</v>
      </c>
      <c r="AB151" s="29" t="n">
        <v>36936</v>
      </c>
      <c r="AC151" s="0" t="n">
        <v>39.49</v>
      </c>
      <c r="AD151" s="0" t="n">
        <v>1315.92</v>
      </c>
      <c r="AE151" s="0" t="n">
        <f aca="false">LN(AC150/AC151)</f>
        <v>0.00202378009877492</v>
      </c>
      <c r="AF151" s="0" t="n">
        <f aca="false">LN(AD150/AD151)</f>
        <v>0.0080907753663813</v>
      </c>
      <c r="AR151" s="0" t="n">
        <v>80</v>
      </c>
      <c r="AS151" s="0" t="n">
        <f aca="false">LN(AR150/AR151)</f>
        <v>-0.0266006817971789</v>
      </c>
    </row>
    <row r="152" customFormat="false" ht="11.25" hidden="false" customHeight="false" outlineLevel="0" collapsed="false">
      <c r="A152" s="29" t="n">
        <v>36935</v>
      </c>
      <c r="B152" s="0" t="n">
        <v>21.063</v>
      </c>
      <c r="C152" s="0" t="n">
        <v>15</v>
      </c>
      <c r="D152" s="0" t="n">
        <v>20.75</v>
      </c>
      <c r="E152" s="0" t="n">
        <v>8.2</v>
      </c>
      <c r="F152" s="0" t="n">
        <v>38.9</v>
      </c>
      <c r="G152" s="0" t="n">
        <v>1318.8</v>
      </c>
      <c r="H152" s="0" t="n">
        <f aca="false">LN(B151/B152)</f>
        <v>-0.0119401552271071</v>
      </c>
      <c r="I152" s="0" t="n">
        <f aca="false">LN(C151/C152)</f>
        <v>0.0723206615796261</v>
      </c>
      <c r="J152" s="0" t="n">
        <f aca="false">LN(D151/D152)</f>
        <v>-0.0430835861363117</v>
      </c>
      <c r="K152" s="0" t="n">
        <f aca="false">LN(E151/E152)</f>
        <v>-0.0246926125903714</v>
      </c>
      <c r="M152" s="0" t="n">
        <f aca="false">LN(G151/G152)</f>
        <v>-0.00218619143367323</v>
      </c>
      <c r="O152" s="0" t="n">
        <f aca="false">$N$15*H152+$O$15*I152+$P$15*J152</f>
        <v>-0.000695067276520831</v>
      </c>
      <c r="AB152" s="29" t="n">
        <v>36935</v>
      </c>
      <c r="AC152" s="0" t="n">
        <v>38.9</v>
      </c>
      <c r="AD152" s="0" t="n">
        <v>1318.8</v>
      </c>
      <c r="AE152" s="0" t="n">
        <f aca="false">LN(AC151/AC152)</f>
        <v>0.0150532246741575</v>
      </c>
      <c r="AF152" s="0" t="n">
        <f aca="false">LN(AD151/AD152)</f>
        <v>-0.00218619143367323</v>
      </c>
      <c r="AR152" s="0" t="n">
        <v>81.15</v>
      </c>
      <c r="AS152" s="0" t="n">
        <f aca="false">LN(AR151/AR152)</f>
        <v>-0.0142726592867186</v>
      </c>
    </row>
    <row r="153" customFormat="false" ht="11.25" hidden="false" customHeight="false" outlineLevel="0" collapsed="false">
      <c r="A153" s="29" t="n">
        <v>36934</v>
      </c>
      <c r="B153" s="0" t="n">
        <v>19.438</v>
      </c>
      <c r="C153" s="0" t="n">
        <v>14.875</v>
      </c>
      <c r="D153" s="0" t="n">
        <v>23.875</v>
      </c>
      <c r="E153" s="0" t="n">
        <v>7.9</v>
      </c>
      <c r="F153" s="0" t="n">
        <v>38.46</v>
      </c>
      <c r="G153" s="0" t="n">
        <v>1330.31</v>
      </c>
      <c r="H153" s="0" t="n">
        <f aca="false">LN(B152/B153)</f>
        <v>0.0802880336219427</v>
      </c>
      <c r="I153" s="0" t="n">
        <f aca="false">LN(C152/C153)</f>
        <v>0.00836824967051658</v>
      </c>
      <c r="J153" s="0" t="n">
        <f aca="false">LN(D152/D153)</f>
        <v>-0.140285639690087</v>
      </c>
      <c r="K153" s="0" t="n">
        <f aca="false">LN(E152/E153)</f>
        <v>0.0372713947972314</v>
      </c>
      <c r="M153" s="0" t="n">
        <f aca="false">LN(G152/G153)</f>
        <v>-0.00868976556543648</v>
      </c>
      <c r="O153" s="0" t="n">
        <f aca="false">$N$15*H153+$O$15*I153+$P$15*J153</f>
        <v>-0.00675877503197414</v>
      </c>
      <c r="AB153" s="29" t="n">
        <v>36934</v>
      </c>
      <c r="AC153" s="0" t="n">
        <v>38.46</v>
      </c>
      <c r="AD153" s="0" t="n">
        <v>1330.31</v>
      </c>
      <c r="AE153" s="0" t="n">
        <f aca="false">LN(AC152/AC153)</f>
        <v>0.0113755104637669</v>
      </c>
      <c r="AF153" s="0" t="n">
        <f aca="false">LN(AD152/AD153)</f>
        <v>-0.00868976556543648</v>
      </c>
      <c r="AR153" s="0" t="n">
        <v>79.8</v>
      </c>
      <c r="AS153" s="0" t="n">
        <f aca="false">LN(AR152/AR153)</f>
        <v>0.0167757895048372</v>
      </c>
    </row>
    <row r="154" customFormat="false" ht="11.25" hidden="false" customHeight="false" outlineLevel="0" collapsed="false">
      <c r="A154" s="29" t="n">
        <v>36931</v>
      </c>
      <c r="B154" s="0" t="n">
        <v>20</v>
      </c>
      <c r="C154" s="0" t="n">
        <v>15.688</v>
      </c>
      <c r="D154" s="0" t="n">
        <v>25.063</v>
      </c>
      <c r="E154" s="0" t="n">
        <v>8.35</v>
      </c>
      <c r="F154" s="0" t="n">
        <v>38.45</v>
      </c>
      <c r="G154" s="0" t="n">
        <v>1314.76</v>
      </c>
      <c r="H154" s="0" t="n">
        <f aca="false">LN(B153/B154)</f>
        <v>-0.0285023604727122</v>
      </c>
      <c r="I154" s="0" t="n">
        <f aca="false">LN(C153/C154)</f>
        <v>-0.0532141374623518</v>
      </c>
      <c r="J154" s="0" t="n">
        <f aca="false">LN(D153/D154)</f>
        <v>-0.0485607686256811</v>
      </c>
      <c r="K154" s="0" t="n">
        <f aca="false">LN(E153/E154)</f>
        <v>-0.0553987793897882</v>
      </c>
      <c r="M154" s="0" t="n">
        <f aca="false">LN(G153/G154)</f>
        <v>0.0117578583137375</v>
      </c>
      <c r="O154" s="0" t="n">
        <f aca="false">$N$15*H154+$O$15*I154+$P$15*J154</f>
        <v>-0.040947911056985</v>
      </c>
      <c r="AB154" s="29" t="n">
        <v>36931</v>
      </c>
      <c r="AC154" s="0" t="n">
        <v>38.45</v>
      </c>
      <c r="AD154" s="0" t="n">
        <v>1314.76</v>
      </c>
      <c r="AE154" s="0" t="n">
        <f aca="false">LN(AC153/AC154)</f>
        <v>0.000260044208980665</v>
      </c>
      <c r="AF154" s="0" t="n">
        <f aca="false">LN(AD153/AD154)</f>
        <v>0.0117578583137375</v>
      </c>
      <c r="AR154" s="0" t="n">
        <v>80.2</v>
      </c>
      <c r="AS154" s="0" t="n">
        <f aca="false">LN(AR153/AR154)</f>
        <v>-0.00500001041670575</v>
      </c>
    </row>
    <row r="155" customFormat="false" ht="11.25" hidden="false" customHeight="false" outlineLevel="0" collapsed="false">
      <c r="A155" s="29" t="n">
        <v>36930</v>
      </c>
      <c r="B155" s="0" t="n">
        <v>21.313</v>
      </c>
      <c r="C155" s="0" t="n">
        <v>16.25</v>
      </c>
      <c r="D155" s="0" t="n">
        <v>25.5</v>
      </c>
      <c r="E155" s="0" t="n">
        <v>8.75</v>
      </c>
      <c r="F155" s="0" t="n">
        <v>37.74</v>
      </c>
      <c r="G155" s="0" t="n">
        <v>1332.53</v>
      </c>
      <c r="H155" s="0" t="n">
        <f aca="false">LN(B154/B155)</f>
        <v>-0.0635849416251106</v>
      </c>
      <c r="I155" s="0" t="n">
        <f aca="false">LN(C154/C155)</f>
        <v>-0.0351968198817013</v>
      </c>
      <c r="J155" s="0" t="n">
        <f aca="false">LN(D154/D155)</f>
        <v>-0.0172857971719054</v>
      </c>
      <c r="K155" s="0" t="n">
        <f aca="false">LN(E154/E155)</f>
        <v>-0.0467921615067589</v>
      </c>
      <c r="M155" s="0" t="n">
        <f aca="false">LN(G154/G155)</f>
        <v>-0.0134252514085813</v>
      </c>
      <c r="O155" s="0" t="n">
        <f aca="false">$N$15*H155+$O$15*I155+$P$15*J155</f>
        <v>-0.0420001728544421</v>
      </c>
      <c r="AB155" s="29" t="n">
        <v>36930</v>
      </c>
      <c r="AC155" s="0" t="n">
        <v>37.74</v>
      </c>
      <c r="AD155" s="0" t="n">
        <v>1332.53</v>
      </c>
      <c r="AE155" s="0" t="n">
        <f aca="false">LN(AC154/AC155)</f>
        <v>0.0186381560112489</v>
      </c>
      <c r="AF155" s="0" t="n">
        <f aca="false">LN(AD154/AD155)</f>
        <v>-0.0134252514085813</v>
      </c>
      <c r="AR155" s="0" t="n">
        <v>80</v>
      </c>
      <c r="AS155" s="0" t="n">
        <f aca="false">LN(AR154/AR155)</f>
        <v>0.00249688019858715</v>
      </c>
    </row>
    <row r="156" customFormat="false" ht="11.25" hidden="false" customHeight="false" outlineLevel="0" collapsed="false">
      <c r="A156" s="29" t="n">
        <v>36929</v>
      </c>
      <c r="B156" s="0" t="n">
        <v>22.688</v>
      </c>
      <c r="C156" s="0" t="n">
        <v>15.875</v>
      </c>
      <c r="D156" s="0" t="n">
        <v>27.563</v>
      </c>
      <c r="E156" s="0" t="n">
        <v>9.24</v>
      </c>
      <c r="F156" s="0" t="n">
        <v>38</v>
      </c>
      <c r="G156" s="0" t="n">
        <v>1340.89</v>
      </c>
      <c r="H156" s="0" t="n">
        <f aca="false">LN(B155/B156)</f>
        <v>-0.0625189351706154</v>
      </c>
      <c r="I156" s="0" t="n">
        <f aca="false">LN(C155/C156)</f>
        <v>0.0233473639969911</v>
      </c>
      <c r="J156" s="0" t="n">
        <f aca="false">LN(D155/D156)</f>
        <v>-0.0777958414677149</v>
      </c>
      <c r="K156" s="0" t="n">
        <f aca="false">LN(E155/E156)</f>
        <v>-0.0544881852840698</v>
      </c>
      <c r="M156" s="0" t="n">
        <f aca="false">LN(G155/G156)</f>
        <v>-0.00625418172225243</v>
      </c>
      <c r="O156" s="0" t="n">
        <f aca="false">$N$15*H156+$O$15*I156+$P$15*J156</f>
        <v>-0.0459017068662137</v>
      </c>
      <c r="AB156" s="29" t="n">
        <v>36929</v>
      </c>
      <c r="AC156" s="0" t="n">
        <v>38</v>
      </c>
      <c r="AD156" s="0" t="n">
        <v>1340.89</v>
      </c>
      <c r="AE156" s="0" t="n">
        <f aca="false">LN(AC155/AC156)</f>
        <v>-0.00686561978598159</v>
      </c>
      <c r="AF156" s="0" t="n">
        <f aca="false">LN(AD155/AD156)</f>
        <v>-0.00625418172225243</v>
      </c>
      <c r="AR156" s="0" t="n">
        <v>80.35</v>
      </c>
      <c r="AS156" s="0" t="n">
        <f aca="false">LN(AR155/AR156)</f>
        <v>-0.00436545750963996</v>
      </c>
    </row>
    <row r="157" customFormat="false" ht="11.25" hidden="false" customHeight="false" outlineLevel="0" collapsed="false">
      <c r="A157" s="29" t="n">
        <v>36928</v>
      </c>
      <c r="B157" s="0" t="n">
        <v>23.75</v>
      </c>
      <c r="C157" s="0" t="n">
        <v>16</v>
      </c>
      <c r="D157" s="0" t="n">
        <v>31.125</v>
      </c>
      <c r="E157" s="0" t="n">
        <v>9.88</v>
      </c>
      <c r="F157" s="0" t="n">
        <v>37.95</v>
      </c>
      <c r="G157" s="0" t="n">
        <v>1352.26</v>
      </c>
      <c r="H157" s="0" t="n">
        <f aca="false">LN(B156/B157)</f>
        <v>-0.0457463801309333</v>
      </c>
      <c r="I157" s="0" t="n">
        <f aca="false">LN(C156/C157)</f>
        <v>-0.00784317746102589</v>
      </c>
      <c r="J157" s="0" t="n">
        <f aca="false">LN(D156/D157)</f>
        <v>-0.121537061152776</v>
      </c>
      <c r="K157" s="0" t="n">
        <f aca="false">LN(E156/E157)</f>
        <v>-0.0669706261061837</v>
      </c>
      <c r="M157" s="0" t="n">
        <f aca="false">LN(G156/G157)</f>
        <v>-0.00844369422635447</v>
      </c>
      <c r="O157" s="0" t="n">
        <f aca="false">$N$15*H157+$O$15*I157+$P$15*J157</f>
        <v>-0.0600477846878391</v>
      </c>
      <c r="AB157" s="29" t="n">
        <v>36928</v>
      </c>
      <c r="AC157" s="0" t="n">
        <v>37.95</v>
      </c>
      <c r="AD157" s="0" t="n">
        <v>1352.26</v>
      </c>
      <c r="AE157" s="0" t="n">
        <f aca="false">LN(AC156/AC157)</f>
        <v>0.00131665588474668</v>
      </c>
      <c r="AF157" s="0" t="n">
        <f aca="false">LN(AD156/AD157)</f>
        <v>-0.00844369422635447</v>
      </c>
      <c r="AR157" s="0" t="n">
        <v>80.15</v>
      </c>
      <c r="AS157" s="0" t="n">
        <f aca="false">LN(AR156/AR157)</f>
        <v>0.00249221312795954</v>
      </c>
    </row>
    <row r="158" customFormat="false" ht="11.25" hidden="false" customHeight="false" outlineLevel="0" collapsed="false">
      <c r="A158" s="29" t="n">
        <v>36927</v>
      </c>
      <c r="B158" s="0" t="n">
        <v>20.5</v>
      </c>
      <c r="C158" s="0" t="n">
        <v>16.5</v>
      </c>
      <c r="D158" s="0" t="n">
        <v>31.625</v>
      </c>
      <c r="E158" s="0" t="n">
        <v>10.25</v>
      </c>
      <c r="F158" s="0" t="n">
        <v>36.86</v>
      </c>
      <c r="G158" s="0" t="n">
        <v>1354.31</v>
      </c>
      <c r="H158" s="0" t="n">
        <f aca="false">LN(B157/B158)</f>
        <v>0.147157644336288</v>
      </c>
      <c r="I158" s="0" t="n">
        <f aca="false">LN(C157/C158)</f>
        <v>-0.0307716586667537</v>
      </c>
      <c r="J158" s="0" t="n">
        <f aca="false">LN(D157/D158)</f>
        <v>-0.0159365922628126</v>
      </c>
      <c r="K158" s="0" t="n">
        <f aca="false">LN(E157/E158)</f>
        <v>-0.0367651938246407</v>
      </c>
      <c r="M158" s="0" t="n">
        <f aca="false">LN(G157/G158)</f>
        <v>-0.00151483271595729</v>
      </c>
      <c r="O158" s="0" t="n">
        <f aca="false">$N$15*H158+$O$15*I158+$P$15*J158</f>
        <v>0.0516969684151742</v>
      </c>
      <c r="AB158" s="29" t="n">
        <v>36927</v>
      </c>
      <c r="AC158" s="0" t="n">
        <v>36.86</v>
      </c>
      <c r="AD158" s="0" t="n">
        <v>1354.31</v>
      </c>
      <c r="AE158" s="0" t="n">
        <f aca="false">LN(AC157/AC158)</f>
        <v>0.0291425515999617</v>
      </c>
      <c r="AF158" s="0" t="n">
        <f aca="false">LN(AD157/AD158)</f>
        <v>-0.00151483271595729</v>
      </c>
      <c r="AR158" s="0" t="n">
        <v>81.81</v>
      </c>
      <c r="AS158" s="0" t="n">
        <f aca="false">LN(AR157/AR158)</f>
        <v>-0.0204996064700449</v>
      </c>
    </row>
    <row r="159" customFormat="false" ht="11.25" hidden="false" customHeight="false" outlineLevel="0" collapsed="false">
      <c r="A159" s="29" t="n">
        <v>36924</v>
      </c>
      <c r="B159" s="0" t="n">
        <v>20.563</v>
      </c>
      <c r="C159" s="0" t="n">
        <v>16.625</v>
      </c>
      <c r="D159" s="0" t="n">
        <v>34.5</v>
      </c>
      <c r="E159" s="0" t="n">
        <v>10.1</v>
      </c>
      <c r="F159" s="0" t="n">
        <v>38.74</v>
      </c>
      <c r="G159" s="0" t="n">
        <v>1349.47</v>
      </c>
      <c r="H159" s="0" t="n">
        <f aca="false">LN(B158/B159)</f>
        <v>-0.00306845819501878</v>
      </c>
      <c r="I159" s="0" t="n">
        <f aca="false">LN(C158/C159)</f>
        <v>-0.00754720563538297</v>
      </c>
      <c r="J159" s="0" t="n">
        <f aca="false">LN(D158/D159)</f>
        <v>-0.0870113769896298</v>
      </c>
      <c r="K159" s="0" t="n">
        <f aca="false">LN(E158/E159)</f>
        <v>0.0147422817372034</v>
      </c>
      <c r="M159" s="0" t="n">
        <f aca="false">LN(G158/G159)</f>
        <v>0.00358017676718572</v>
      </c>
      <c r="O159" s="0" t="n">
        <f aca="false">$N$15*H159+$O$15*I159+$P$15*J159</f>
        <v>-0.0304892452440509</v>
      </c>
      <c r="AB159" s="29" t="n">
        <v>36924</v>
      </c>
      <c r="AC159" s="0" t="n">
        <v>38.74</v>
      </c>
      <c r="AD159" s="0" t="n">
        <v>1349.47</v>
      </c>
      <c r="AE159" s="0" t="n">
        <f aca="false">LN(AC158/AC159)</f>
        <v>-0.0497457057371726</v>
      </c>
      <c r="AF159" s="0" t="n">
        <f aca="false">LN(AD158/AD159)</f>
        <v>0.00358017676718572</v>
      </c>
      <c r="AR159" s="0" t="n">
        <v>79.98</v>
      </c>
      <c r="AS159" s="0" t="n">
        <f aca="false">LN(AR158/AR159)</f>
        <v>0.0226228821069345</v>
      </c>
    </row>
    <row r="160" customFormat="false" ht="11.25" hidden="false" customHeight="false" outlineLevel="0" collapsed="false">
      <c r="A160" s="29" t="n">
        <v>36923</v>
      </c>
      <c r="B160" s="0" t="n">
        <v>22</v>
      </c>
      <c r="C160" s="0" t="n">
        <v>16.25</v>
      </c>
      <c r="D160" s="0" t="n">
        <v>35.813</v>
      </c>
      <c r="E160" s="0" t="n">
        <v>10.91</v>
      </c>
      <c r="F160" s="0" t="n">
        <v>38.25</v>
      </c>
      <c r="G160" s="0" t="n">
        <v>1373.47</v>
      </c>
      <c r="H160" s="0" t="n">
        <f aca="false">LN(B159/B160)</f>
        <v>-0.0675491090189345</v>
      </c>
      <c r="I160" s="0" t="n">
        <f aca="false">LN(C159/C160)</f>
        <v>0.0228146777661713</v>
      </c>
      <c r="J160" s="0" t="n">
        <f aca="false">LN(D159/D160)</f>
        <v>-0.0373516319457667</v>
      </c>
      <c r="K160" s="0" t="n">
        <f aca="false">LN(E159/E160)</f>
        <v>-0.0771443759977657</v>
      </c>
      <c r="M160" s="0" t="n">
        <f aca="false">LN(G159/G160)</f>
        <v>-0.0176284615320888</v>
      </c>
      <c r="O160" s="0" t="n">
        <f aca="false">$N$15*H160+$O$15*I160+$P$15*J160</f>
        <v>-0.0355609179949041</v>
      </c>
      <c r="AB160" s="29" t="n">
        <v>36923</v>
      </c>
      <c r="AC160" s="0" t="n">
        <v>38.25</v>
      </c>
      <c r="AD160" s="0" t="n">
        <v>1373.47</v>
      </c>
      <c r="AE160" s="0" t="n">
        <f aca="false">LN(AC159/AC160)</f>
        <v>0.012729097706305</v>
      </c>
      <c r="AF160" s="0" t="n">
        <f aca="false">LN(AD159/AD160)</f>
        <v>-0.0176284615320888</v>
      </c>
      <c r="AR160" s="0" t="n">
        <v>78.79</v>
      </c>
      <c r="AS160" s="0" t="n">
        <f aca="false">LN(AR159/AR160)</f>
        <v>0.0149905181610755</v>
      </c>
    </row>
    <row r="161" customFormat="false" ht="11.25" hidden="false" customHeight="false" outlineLevel="0" collapsed="false">
      <c r="A161" s="29" t="n">
        <v>36922</v>
      </c>
      <c r="B161" s="0" t="n">
        <v>23.75</v>
      </c>
      <c r="C161" s="0" t="n">
        <v>16.625</v>
      </c>
      <c r="D161" s="0" t="n">
        <v>35.5</v>
      </c>
      <c r="E161" s="0" t="n">
        <v>10.6</v>
      </c>
      <c r="F161" s="0" t="n">
        <v>38.37</v>
      </c>
      <c r="G161" s="0" t="n">
        <v>1366.01</v>
      </c>
      <c r="H161" s="0" t="n">
        <f aca="false">LN(B160/B161)</f>
        <v>-0.0765400771223344</v>
      </c>
      <c r="I161" s="0" t="n">
        <f aca="false">LN(C160/C161)</f>
        <v>-0.0228146777661714</v>
      </c>
      <c r="J161" s="0" t="n">
        <f aca="false">LN(D160/D161)</f>
        <v>0.00877825950171055</v>
      </c>
      <c r="K161" s="0" t="n">
        <f aca="false">LN(E160/E161)</f>
        <v>0.0288257987269579</v>
      </c>
      <c r="M161" s="0" t="n">
        <f aca="false">LN(G160/G161)</f>
        <v>0.00544630253916738</v>
      </c>
      <c r="O161" s="0" t="n">
        <f aca="false">$N$15*H161+$O$15*I161+$P$15*J161</f>
        <v>-0.0364122864616432</v>
      </c>
      <c r="AB161" s="29" t="n">
        <v>36922</v>
      </c>
      <c r="AC161" s="0" t="n">
        <v>38.37</v>
      </c>
      <c r="AD161" s="0" t="n">
        <v>1366.01</v>
      </c>
      <c r="AE161" s="0" t="n">
        <f aca="false">LN(AC160/AC161)</f>
        <v>-0.00313234398631611</v>
      </c>
      <c r="AF161" s="0" t="n">
        <f aca="false">LN(AD160/AD161)</f>
        <v>0.00544630253916738</v>
      </c>
      <c r="AR161" s="0" t="n">
        <v>80</v>
      </c>
      <c r="AS161" s="0" t="n">
        <f aca="false">LN(AR160/AR161)</f>
        <v>-0.0152405494162848</v>
      </c>
    </row>
    <row r="162" customFormat="false" ht="11.25" hidden="false" customHeight="false" outlineLevel="0" collapsed="false">
      <c r="A162" s="29" t="n">
        <v>36921</v>
      </c>
      <c r="B162" s="0" t="n">
        <v>25</v>
      </c>
      <c r="C162" s="0" t="n">
        <v>16</v>
      </c>
      <c r="D162" s="0" t="n">
        <v>32.25</v>
      </c>
      <c r="E162" s="0" t="n">
        <v>9.8</v>
      </c>
      <c r="F162" s="0" t="n">
        <v>37.69</v>
      </c>
      <c r="G162" s="0" t="n">
        <v>1373.73</v>
      </c>
      <c r="H162" s="0" t="n">
        <f aca="false">LN(B161/B162)</f>
        <v>-0.0512932943875506</v>
      </c>
      <c r="I162" s="0" t="n">
        <f aca="false">LN(C161/C162)</f>
        <v>0.0383188643021366</v>
      </c>
      <c r="J162" s="0" t="n">
        <f aca="false">LN(D161/D162)</f>
        <v>0.0960146532395886</v>
      </c>
      <c r="K162" s="0" t="n">
        <f aca="false">LN(E161/E162)</f>
        <v>0.0784716154414951</v>
      </c>
      <c r="M162" s="0" t="n">
        <f aca="false">LN(G161/G162)</f>
        <v>-0.00563558617397819</v>
      </c>
      <c r="O162" s="0" t="n">
        <f aca="false">$N$15*H162+$O$15*I162+$P$15*J162</f>
        <v>0.0172052573608703</v>
      </c>
      <c r="AB162" s="29" t="n">
        <v>36921</v>
      </c>
      <c r="AC162" s="0" t="n">
        <v>37.69</v>
      </c>
      <c r="AD162" s="0" t="n">
        <v>1373.73</v>
      </c>
      <c r="AE162" s="0" t="n">
        <f aca="false">LN(AC161/AC162)</f>
        <v>0.0178810969798169</v>
      </c>
      <c r="AF162" s="0" t="n">
        <f aca="false">LN(AD161/AD162)</f>
        <v>-0.00563558617397819</v>
      </c>
      <c r="AR162" s="0" t="n">
        <v>78.5</v>
      </c>
      <c r="AS162" s="0" t="n">
        <f aca="false">LN(AR161/AR162)</f>
        <v>0.0189280098855189</v>
      </c>
    </row>
    <row r="163" customFormat="false" ht="11.25" hidden="false" customHeight="false" outlineLevel="0" collapsed="false">
      <c r="A163" s="29" t="n">
        <v>36920</v>
      </c>
      <c r="B163" s="0" t="n">
        <v>22.875</v>
      </c>
      <c r="C163" s="0" t="n">
        <v>14.75</v>
      </c>
      <c r="D163" s="0" t="n">
        <v>32</v>
      </c>
      <c r="E163" s="0" t="n">
        <v>9.75</v>
      </c>
      <c r="F163" s="0" t="n">
        <v>37.49</v>
      </c>
      <c r="G163" s="0" t="n">
        <v>1364.17</v>
      </c>
      <c r="H163" s="0" t="n">
        <f aca="false">LN(B162/B163)</f>
        <v>0.0888312137066158</v>
      </c>
      <c r="I163" s="0" t="n">
        <f aca="false">LN(C162/C163)</f>
        <v>0.0813456394539524</v>
      </c>
      <c r="J163" s="0" t="n">
        <f aca="false">LN(D162/D163)</f>
        <v>0.00778214044205495</v>
      </c>
      <c r="K163" s="0" t="n">
        <f aca="false">LN(E162/E163)</f>
        <v>0.00511510066677041</v>
      </c>
      <c r="M163" s="0" t="n">
        <f aca="false">LN(G162/G163)</f>
        <v>0.00698348285374281</v>
      </c>
      <c r="O163" s="0" t="n">
        <f aca="false">$N$15*H163+$O$15*I163+$P$15*J163</f>
        <v>0.0615677123367982</v>
      </c>
      <c r="AB163" s="29" t="n">
        <v>36920</v>
      </c>
      <c r="AC163" s="0" t="n">
        <v>37.49</v>
      </c>
      <c r="AD163" s="0" t="n">
        <v>1364.17</v>
      </c>
      <c r="AE163" s="0" t="n">
        <f aca="false">LN(AC162/AC163)</f>
        <v>0.00532057653122338</v>
      </c>
      <c r="AF163" s="0" t="n">
        <f aca="false">LN(AD162/AD163)</f>
        <v>0.00698348285374281</v>
      </c>
      <c r="AR163" s="0" t="n">
        <v>80.77</v>
      </c>
      <c r="AS163" s="0" t="n">
        <f aca="false">LN(AR162/AR163)</f>
        <v>-0.0285069846658422</v>
      </c>
    </row>
    <row r="164" customFormat="false" ht="11.25" hidden="false" customHeight="false" outlineLevel="0" collapsed="false">
      <c r="A164" s="29" t="n">
        <v>36917</v>
      </c>
      <c r="B164" s="0" t="n">
        <v>23</v>
      </c>
      <c r="C164" s="0" t="n">
        <v>14.313</v>
      </c>
      <c r="D164" s="0" t="n">
        <v>31.25</v>
      </c>
      <c r="E164" s="0" t="n">
        <v>9.688</v>
      </c>
      <c r="F164" s="0" t="n">
        <v>37.188</v>
      </c>
      <c r="G164" s="0" t="n">
        <v>1354.95</v>
      </c>
      <c r="H164" s="0" t="n">
        <f aca="false">LN(B163/B164)</f>
        <v>-0.0054496047675647</v>
      </c>
      <c r="I164" s="0" t="n">
        <f aca="false">LN(C163/C164)</f>
        <v>0.0300748675837492</v>
      </c>
      <c r="J164" s="0" t="n">
        <f aca="false">LN(D163/D164)</f>
        <v>0.0237165266173161</v>
      </c>
      <c r="K164" s="0" t="n">
        <f aca="false">LN(E163/E164)</f>
        <v>0.00637927875896456</v>
      </c>
      <c r="M164" s="0" t="n">
        <f aca="false">LN(G163/G164)</f>
        <v>0.00678163180442939</v>
      </c>
      <c r="O164" s="0" t="n">
        <f aca="false">$N$15*H164+$O$15*I164+$P$15*J164</f>
        <v>0.0125452851410138</v>
      </c>
      <c r="AB164" s="29" t="n">
        <v>36917</v>
      </c>
      <c r="AC164" s="0" t="n">
        <v>37.188</v>
      </c>
      <c r="AD164" s="0" t="n">
        <v>1354.95</v>
      </c>
      <c r="AE164" s="0" t="n">
        <f aca="false">LN(AC163/AC164)</f>
        <v>0.00808810215420921</v>
      </c>
      <c r="AF164" s="0" t="n">
        <f aca="false">LN(AD163/AD164)</f>
        <v>0.00678163180442939</v>
      </c>
      <c r="AR164" s="0" t="n">
        <v>82</v>
      </c>
      <c r="AS164" s="0" t="n">
        <f aca="false">LN(AR163/AR164)</f>
        <v>-0.0151136378100482</v>
      </c>
    </row>
    <row r="165" customFormat="false" ht="11.25" hidden="false" customHeight="false" outlineLevel="0" collapsed="false">
      <c r="A165" s="29" t="n">
        <v>36916</v>
      </c>
      <c r="B165" s="0" t="n">
        <v>20</v>
      </c>
      <c r="C165" s="0" t="n">
        <v>14.125</v>
      </c>
      <c r="D165" s="0" t="n">
        <v>31.625</v>
      </c>
      <c r="E165" s="0" t="n">
        <v>10.063</v>
      </c>
      <c r="F165" s="0" t="n">
        <v>36.375</v>
      </c>
      <c r="G165" s="0" t="n">
        <v>1357.51</v>
      </c>
      <c r="H165" s="0" t="n">
        <f aca="false">LN(B164/B165)</f>
        <v>0.139761942375159</v>
      </c>
      <c r="I165" s="0" t="n">
        <f aca="false">LN(C164/C165)</f>
        <v>0.0132219381695751</v>
      </c>
      <c r="J165" s="0" t="n">
        <f aca="false">LN(D164/D165)</f>
        <v>-0.0119285708652738</v>
      </c>
      <c r="K165" s="0" t="n">
        <f aca="false">LN(E164/E165)</f>
        <v>-0.0379773247004051</v>
      </c>
      <c r="M165" s="0" t="n">
        <f aca="false">LN(G164/G165)</f>
        <v>-0.00188758599950045</v>
      </c>
      <c r="O165" s="0" t="n">
        <f aca="false">$N$15*H165+$O$15*I165+$P$15*J165</f>
        <v>0.0606848489265205</v>
      </c>
      <c r="AB165" s="29" t="n">
        <v>36916</v>
      </c>
      <c r="AC165" s="0" t="n">
        <v>36.375</v>
      </c>
      <c r="AD165" s="0" t="n">
        <v>1357.51</v>
      </c>
      <c r="AE165" s="0" t="n">
        <f aca="false">LN(AC164/AC165)</f>
        <v>0.022104403101955</v>
      </c>
      <c r="AF165" s="0" t="n">
        <f aca="false">LN(AD164/AD165)</f>
        <v>-0.00188758599950045</v>
      </c>
      <c r="AR165" s="0" t="n">
        <v>82</v>
      </c>
      <c r="AS165" s="0" t="n">
        <f aca="false">LN(AR164/AR165)</f>
        <v>0</v>
      </c>
    </row>
    <row r="166" customFormat="false" ht="11.25" hidden="false" customHeight="false" outlineLevel="0" collapsed="false">
      <c r="A166" s="29" t="n">
        <v>36915</v>
      </c>
      <c r="B166" s="0" t="n">
        <v>24</v>
      </c>
      <c r="C166" s="0" t="n">
        <v>14.313</v>
      </c>
      <c r="D166" s="0" t="n">
        <v>33.438</v>
      </c>
      <c r="E166" s="0" t="n">
        <v>11</v>
      </c>
      <c r="F166" s="0" t="n">
        <v>35.75</v>
      </c>
      <c r="G166" s="0" t="n">
        <v>1364.3</v>
      </c>
      <c r="H166" s="0" t="n">
        <f aca="false">LN(B165/B166)</f>
        <v>-0.182321556793955</v>
      </c>
      <c r="I166" s="0" t="n">
        <f aca="false">LN(C165/C166)</f>
        <v>-0.013221938169575</v>
      </c>
      <c r="J166" s="0" t="n">
        <f aca="false">LN(D165/D166)</f>
        <v>-0.05574503076777</v>
      </c>
      <c r="K166" s="0" t="n">
        <f aca="false">LN(E165/E166)</f>
        <v>-0.0890299418471743</v>
      </c>
      <c r="M166" s="0" t="n">
        <f aca="false">LN(G165/G166)</f>
        <v>-0.00498933730536571</v>
      </c>
      <c r="O166" s="0" t="n">
        <f aca="false">$N$15*H166+$O$15*I166+$P$15*J166</f>
        <v>-0.100505093832858</v>
      </c>
      <c r="AB166" s="29" t="n">
        <v>36915</v>
      </c>
      <c r="AC166" s="0" t="n">
        <v>35.75</v>
      </c>
      <c r="AD166" s="0" t="n">
        <v>1364.3</v>
      </c>
      <c r="AE166" s="0" t="n">
        <f aca="false">LN(AC165/AC166)</f>
        <v>0.0173314563516399</v>
      </c>
      <c r="AF166" s="0" t="n">
        <f aca="false">LN(AD165/AD166)</f>
        <v>-0.00498933730536571</v>
      </c>
      <c r="AR166" s="0" t="n">
        <v>79.75</v>
      </c>
      <c r="AS166" s="0" t="n">
        <f aca="false">LN(AR165/AR166)</f>
        <v>0.0278225055992992</v>
      </c>
    </row>
    <row r="167" customFormat="false" ht="11.25" hidden="false" customHeight="false" outlineLevel="0" collapsed="false">
      <c r="A167" s="29" t="n">
        <v>36914</v>
      </c>
      <c r="B167" s="0" t="n">
        <v>25.5</v>
      </c>
      <c r="C167" s="0" t="n">
        <v>14.125</v>
      </c>
      <c r="D167" s="0" t="n">
        <v>37</v>
      </c>
      <c r="E167" s="0" t="n">
        <v>10.25</v>
      </c>
      <c r="F167" s="0" t="n">
        <v>35.625</v>
      </c>
      <c r="G167" s="0" t="n">
        <v>1360.4</v>
      </c>
      <c r="H167" s="0" t="n">
        <f aca="false">LN(B166/B167)</f>
        <v>-0.0606246218164349</v>
      </c>
      <c r="I167" s="0" t="n">
        <f aca="false">LN(C166/C167)</f>
        <v>0.0132219381695751</v>
      </c>
      <c r="J167" s="0" t="n">
        <f aca="false">LN(D166/D167)</f>
        <v>-0.10122493482877</v>
      </c>
      <c r="K167" s="0" t="n">
        <f aca="false">LN(E166/E167)</f>
        <v>0.0706175672139534</v>
      </c>
      <c r="M167" s="0" t="n">
        <f aca="false">LN(G166/G167)</f>
        <v>0.00286270243578804</v>
      </c>
      <c r="O167" s="0" t="n">
        <f aca="false">$N$15*H167+$O$15*I167+$P$15*J167</f>
        <v>-0.0549389644528607</v>
      </c>
      <c r="AB167" s="29" t="n">
        <v>36914</v>
      </c>
      <c r="AC167" s="0" t="n">
        <v>35.625</v>
      </c>
      <c r="AD167" s="0" t="n">
        <v>1360.4</v>
      </c>
      <c r="AE167" s="0" t="n">
        <f aca="false">LN(AC166/AC167)</f>
        <v>0.00350263055120207</v>
      </c>
      <c r="AF167" s="0" t="n">
        <f aca="false">LN(AD166/AD167)</f>
        <v>0.00286270243578804</v>
      </c>
      <c r="AR167" s="0" t="n">
        <v>78.563</v>
      </c>
      <c r="AS167" s="0" t="n">
        <f aca="false">LN(AR166/AR167)</f>
        <v>0.0149958909751539</v>
      </c>
    </row>
    <row r="168" customFormat="false" ht="11.25" hidden="false" customHeight="false" outlineLevel="0" collapsed="false">
      <c r="A168" s="29" t="n">
        <v>36913</v>
      </c>
      <c r="B168" s="0" t="n">
        <v>27.313</v>
      </c>
      <c r="C168" s="0" t="n">
        <v>14.25</v>
      </c>
      <c r="D168" s="0" t="n">
        <v>28.875</v>
      </c>
      <c r="E168" s="0" t="n">
        <v>9.188</v>
      </c>
      <c r="F168" s="0" t="n">
        <v>34.063</v>
      </c>
      <c r="G168" s="0" t="n">
        <v>1342.9</v>
      </c>
      <c r="H168" s="0" t="n">
        <f aca="false">LN(B167/B168)</f>
        <v>-0.0686843271600196</v>
      </c>
      <c r="I168" s="0" t="n">
        <f aca="false">LN(C167/C168)</f>
        <v>-0.00881062968215492</v>
      </c>
      <c r="J168" s="0" t="n">
        <f aca="false">LN(D167/D168)</f>
        <v>0.247941743802267</v>
      </c>
      <c r="K168" s="0" t="n">
        <f aca="false">LN(E167/E168)</f>
        <v>0.109379420757565</v>
      </c>
      <c r="M168" s="0" t="n">
        <f aca="false">LN(G167/G168)</f>
        <v>0.0129473195459108</v>
      </c>
      <c r="O168" s="0" t="n">
        <f aca="false">$N$15*H168+$O$15*I168+$P$15*J168</f>
        <v>0.045458650802098</v>
      </c>
      <c r="AB168" s="29" t="n">
        <v>36913</v>
      </c>
      <c r="AC168" s="0" t="n">
        <v>34.063</v>
      </c>
      <c r="AD168" s="0" t="n">
        <v>1342.9</v>
      </c>
      <c r="AE168" s="0" t="n">
        <f aca="false">LN(AC167/AC168)</f>
        <v>0.0448358873740032</v>
      </c>
      <c r="AF168" s="0" t="n">
        <f aca="false">LN(AD167/AD168)</f>
        <v>0.0129473195459108</v>
      </c>
      <c r="AR168" s="0" t="n">
        <v>75.063</v>
      </c>
      <c r="AS168" s="0" t="n">
        <f aca="false">LN(AR167/AR168)</f>
        <v>0.045573089756046</v>
      </c>
    </row>
    <row r="169" customFormat="false" ht="11.25" hidden="false" customHeight="false" outlineLevel="0" collapsed="false">
      <c r="A169" s="29" t="n">
        <v>36910</v>
      </c>
      <c r="B169" s="0" t="n">
        <v>29.063</v>
      </c>
      <c r="C169" s="0" t="n">
        <v>14.5</v>
      </c>
      <c r="D169" s="0" t="n">
        <v>31.188</v>
      </c>
      <c r="E169" s="0" t="n">
        <v>9.313</v>
      </c>
      <c r="F169" s="0" t="n">
        <v>33.875</v>
      </c>
      <c r="G169" s="0" t="n">
        <v>1342.54</v>
      </c>
      <c r="H169" s="0" t="n">
        <f aca="false">LN(B168/B169)</f>
        <v>-0.0621031081762579</v>
      </c>
      <c r="I169" s="0" t="n">
        <f aca="false">LN(C168/C169)</f>
        <v>-0.0173917427118692</v>
      </c>
      <c r="J169" s="0" t="n">
        <f aca="false">LN(D168/D169)</f>
        <v>-0.0770572366053959</v>
      </c>
      <c r="K169" s="0" t="n">
        <f aca="false">LN(E168/E169)</f>
        <v>-0.0135129887126689</v>
      </c>
      <c r="M169" s="0" t="n">
        <f aca="false">LN(G168/G169)</f>
        <v>0.00026811248969</v>
      </c>
      <c r="O169" s="0" t="n">
        <f aca="false">$N$15*H169+$O$15*I169+$P$15*J169</f>
        <v>-0.0556436668414235</v>
      </c>
      <c r="AB169" s="29" t="n">
        <v>36910</v>
      </c>
      <c r="AC169" s="0" t="n">
        <v>33.875</v>
      </c>
      <c r="AD169" s="0" t="n">
        <v>1342.54</v>
      </c>
      <c r="AE169" s="0" t="n">
        <f aca="false">LN(AC168/AC169)</f>
        <v>0.0055344720149465</v>
      </c>
      <c r="AF169" s="0" t="n">
        <f aca="false">LN(AD168/AD169)</f>
        <v>0.00026811248969</v>
      </c>
      <c r="AR169" s="0" t="n">
        <v>70.875</v>
      </c>
      <c r="AS169" s="0" t="n">
        <f aca="false">LN(AR168/AR169)</f>
        <v>0.0574099988858379</v>
      </c>
    </row>
    <row r="170" customFormat="false" ht="11.25" hidden="false" customHeight="false" outlineLevel="0" collapsed="false">
      <c r="A170" s="29" t="n">
        <v>36909</v>
      </c>
      <c r="B170" s="0" t="n">
        <v>26.75</v>
      </c>
      <c r="C170" s="0" t="n">
        <v>14.375</v>
      </c>
      <c r="D170" s="0" t="n">
        <v>34.063</v>
      </c>
      <c r="E170" s="0" t="n">
        <v>8.563</v>
      </c>
      <c r="F170" s="0" t="n">
        <v>33.813</v>
      </c>
      <c r="G170" s="0" t="n">
        <v>1347.97</v>
      </c>
      <c r="H170" s="0" t="n">
        <f aca="false">LN(B169/B170)</f>
        <v>0.0829314141586425</v>
      </c>
      <c r="I170" s="0" t="n">
        <f aca="false">LN(C169/C170)</f>
        <v>0.00865806274311453</v>
      </c>
      <c r="J170" s="0" t="n">
        <f aca="false">LN(D169/D170)</f>
        <v>-0.088178345767458</v>
      </c>
      <c r="K170" s="0" t="n">
        <f aca="false">LN(E169/E170)</f>
        <v>0.0839606774954658</v>
      </c>
      <c r="M170" s="0" t="n">
        <f aca="false">LN(G169/G170)</f>
        <v>-0.00403641493428392</v>
      </c>
      <c r="O170" s="0" t="n">
        <f aca="false">$N$15*H170+$O$15*I170+$P$15*J170</f>
        <v>0.0107979240552279</v>
      </c>
      <c r="AB170" s="29" t="n">
        <v>36909</v>
      </c>
      <c r="AC170" s="0" t="n">
        <v>33.813</v>
      </c>
      <c r="AD170" s="0" t="n">
        <v>1347.97</v>
      </c>
      <c r="AE170" s="0" t="n">
        <f aca="false">LN(AC169/AC170)</f>
        <v>0.00183193527181371</v>
      </c>
      <c r="AF170" s="0" t="n">
        <f aca="false">LN(AD169/AD170)</f>
        <v>-0.00403641493428392</v>
      </c>
      <c r="AR170" s="0" t="n">
        <v>72.063</v>
      </c>
      <c r="AS170" s="0" t="n">
        <f aca="false">LN(AR169/AR170)</f>
        <v>-0.0166229743788001</v>
      </c>
    </row>
    <row r="171" customFormat="false" ht="11.25" hidden="false" customHeight="false" outlineLevel="0" collapsed="false">
      <c r="A171" s="29" t="n">
        <v>36908</v>
      </c>
      <c r="B171" s="0" t="n">
        <v>24</v>
      </c>
      <c r="C171" s="0" t="n">
        <v>14.375</v>
      </c>
      <c r="D171" s="0" t="n">
        <v>34.938</v>
      </c>
      <c r="E171" s="0" t="n">
        <v>8.25</v>
      </c>
      <c r="F171" s="0" t="n">
        <v>34.875</v>
      </c>
      <c r="G171" s="0" t="n">
        <v>1329.47</v>
      </c>
      <c r="H171" s="0" t="n">
        <f aca="false">LN(B170/B171)</f>
        <v>0.10848064299407</v>
      </c>
      <c r="I171" s="0" t="n">
        <f aca="false">LN(C170/C171)</f>
        <v>0</v>
      </c>
      <c r="J171" s="0" t="n">
        <f aca="false">LN(D170/D171)</f>
        <v>-0.0253633108682265</v>
      </c>
      <c r="K171" s="0" t="n">
        <f aca="false">LN(E170/E171)</f>
        <v>0.0372373956974654</v>
      </c>
      <c r="M171" s="0" t="n">
        <f aca="false">LN(G170/G171)</f>
        <v>0.0138193904772524</v>
      </c>
      <c r="O171" s="0" t="n">
        <f aca="false">$N$15*H171+$O$15*I171+$P$15*J171</f>
        <v>0.039497708609843</v>
      </c>
      <c r="AB171" s="29" t="n">
        <v>36908</v>
      </c>
      <c r="AC171" s="0" t="n">
        <v>34.875</v>
      </c>
      <c r="AD171" s="0" t="n">
        <v>1329.47</v>
      </c>
      <c r="AE171" s="0" t="n">
        <f aca="false">LN(AC170/AC171)</f>
        <v>-0.0309248962134784</v>
      </c>
      <c r="AF171" s="0" t="n">
        <f aca="false">LN(AD170/AD171)</f>
        <v>0.0138193904772524</v>
      </c>
      <c r="AR171" s="0" t="n">
        <v>71.125</v>
      </c>
      <c r="AS171" s="0" t="n">
        <f aca="false">LN(AR170/AR171)</f>
        <v>0.0131018439802213</v>
      </c>
    </row>
    <row r="172" customFormat="false" ht="11.25" hidden="false" customHeight="false" outlineLevel="0" collapsed="false">
      <c r="A172" s="29" t="n">
        <v>36907</v>
      </c>
      <c r="B172" s="0" t="n">
        <v>27.625</v>
      </c>
      <c r="C172" s="0" t="n">
        <v>13.938</v>
      </c>
      <c r="D172" s="0" t="n">
        <v>33.938</v>
      </c>
      <c r="E172" s="0" t="n">
        <v>7.813</v>
      </c>
      <c r="F172" s="0" t="n">
        <v>35.938</v>
      </c>
      <c r="G172" s="0" t="n">
        <v>1326.65</v>
      </c>
      <c r="H172" s="0" t="n">
        <f aca="false">LN(B171/B172)</f>
        <v>-0.140667329489971</v>
      </c>
      <c r="I172" s="0" t="n">
        <f aca="false">LN(C171/C172)</f>
        <v>0.0308716636670869</v>
      </c>
      <c r="J172" s="0" t="n">
        <f aca="false">LN(D171/D172)</f>
        <v>0.0290397315324036</v>
      </c>
      <c r="K172" s="0" t="n">
        <f aca="false">LN(E171/E172)</f>
        <v>0.0544241873319824</v>
      </c>
      <c r="M172" s="0" t="n">
        <f aca="false">LN(G171/G172)</f>
        <v>0.00212339883708048</v>
      </c>
      <c r="O172" s="0" t="n">
        <f aca="false">$N$15*H172+$O$15*I172+$P$15*J172</f>
        <v>-0.0447274098290371</v>
      </c>
      <c r="AB172" s="29" t="n">
        <v>36907</v>
      </c>
      <c r="AC172" s="0" t="n">
        <v>35.938</v>
      </c>
      <c r="AD172" s="0" t="n">
        <v>1326.65</v>
      </c>
      <c r="AE172" s="0" t="n">
        <f aca="false">LN(AC171/AC172)</f>
        <v>-0.0300249913627323</v>
      </c>
      <c r="AF172" s="0" t="n">
        <f aca="false">LN(AD171/AD172)</f>
        <v>0.00212339883708048</v>
      </c>
      <c r="AR172" s="0" t="n">
        <v>68.438</v>
      </c>
      <c r="AS172" s="0" t="n">
        <f aca="false">LN(AR171/AR172)</f>
        <v>0.0385106665262902</v>
      </c>
    </row>
    <row r="173" customFormat="false" ht="11.25" hidden="false" customHeight="false" outlineLevel="0" collapsed="false">
      <c r="A173" s="29" t="n">
        <v>36903</v>
      </c>
      <c r="B173" s="0" t="n">
        <v>23.625</v>
      </c>
      <c r="C173" s="0" t="n">
        <v>14.125</v>
      </c>
      <c r="D173" s="0" t="n">
        <v>37.125</v>
      </c>
      <c r="E173" s="0" t="n">
        <v>8.063</v>
      </c>
      <c r="F173" s="0" t="n">
        <v>36.688</v>
      </c>
      <c r="G173" s="0" t="n">
        <v>1318.55</v>
      </c>
      <c r="H173" s="0" t="n">
        <f aca="false">LN(B172/B173)</f>
        <v>0.15641568645811</v>
      </c>
      <c r="I173" s="0" t="n">
        <f aca="false">LN(C172/C173)</f>
        <v>-0.0133273540161775</v>
      </c>
      <c r="J173" s="0" t="n">
        <f aca="false">LN(D172/D173)</f>
        <v>-0.0897552665722293</v>
      </c>
      <c r="K173" s="0" t="n">
        <f aca="false">LN(E172/E173)</f>
        <v>-0.0314966826882778</v>
      </c>
      <c r="M173" s="0" t="n">
        <f aca="false">LN(G172/G173)</f>
        <v>0.00612431976214031</v>
      </c>
      <c r="O173" s="0" t="n">
        <f aca="false">$N$15*H173+$O$15*I173+$P$15*J173</f>
        <v>0.0369627381545962</v>
      </c>
      <c r="AB173" s="29" t="n">
        <v>36903</v>
      </c>
      <c r="AC173" s="0" t="n">
        <v>36.688</v>
      </c>
      <c r="AD173" s="0" t="n">
        <v>1318.55</v>
      </c>
      <c r="AE173" s="0" t="n">
        <f aca="false">LN(AC172/AC173)</f>
        <v>-0.0206544946112867</v>
      </c>
      <c r="AF173" s="0" t="n">
        <f aca="false">LN(AD172/AD173)</f>
        <v>0.00612431976214031</v>
      </c>
      <c r="AR173" s="0" t="n">
        <v>70.438</v>
      </c>
      <c r="AS173" s="0" t="n">
        <f aca="false">LN(AR172/AR173)</f>
        <v>-0.0288046643461667</v>
      </c>
    </row>
    <row r="174" customFormat="false" ht="11.25" hidden="false" customHeight="false" outlineLevel="0" collapsed="false">
      <c r="A174" s="29" t="n">
        <v>36902</v>
      </c>
      <c r="B174" s="0" t="n">
        <v>22.75</v>
      </c>
      <c r="C174" s="0" t="n">
        <v>14.25</v>
      </c>
      <c r="D174" s="0" t="n">
        <v>35.563</v>
      </c>
      <c r="E174" s="0" t="n">
        <v>8.813</v>
      </c>
      <c r="F174" s="0" t="n">
        <v>38.313</v>
      </c>
      <c r="G174" s="0" t="n">
        <v>1326.82</v>
      </c>
      <c r="H174" s="0" t="n">
        <f aca="false">LN(B173/B174)</f>
        <v>0.0377403279828471</v>
      </c>
      <c r="I174" s="0" t="n">
        <f aca="false">LN(C173/C174)</f>
        <v>-0.00881062968215492</v>
      </c>
      <c r="J174" s="0" t="n">
        <f aca="false">LN(D173/D174)</f>
        <v>0.0429848255811971</v>
      </c>
      <c r="K174" s="0" t="n">
        <f aca="false">LN(E173/E174)</f>
        <v>-0.0889422084146385</v>
      </c>
      <c r="M174" s="0" t="n">
        <f aca="false">LN(G173/G174)</f>
        <v>-0.00625245386596094</v>
      </c>
      <c r="O174" s="0" t="n">
        <f aca="false">$N$15*H174+$O$15*I174+$P$15*J174</f>
        <v>0.0277797118782193</v>
      </c>
      <c r="AB174" s="29" t="n">
        <v>36902</v>
      </c>
      <c r="AC174" s="0" t="n">
        <v>38.313</v>
      </c>
      <c r="AD174" s="0" t="n">
        <v>1326.82</v>
      </c>
      <c r="AE174" s="0" t="n">
        <f aca="false">LN(AC173/AC174)</f>
        <v>-0.0433395380666861</v>
      </c>
      <c r="AF174" s="0" t="n">
        <f aca="false">LN(AD173/AD174)</f>
        <v>-0.00625245386596094</v>
      </c>
      <c r="AR174" s="0" t="n">
        <v>69.438</v>
      </c>
      <c r="AS174" s="0" t="n">
        <f aca="false">LN(AR173/AR174)</f>
        <v>0.0142986221723758</v>
      </c>
    </row>
    <row r="175" customFormat="false" ht="11.25" hidden="false" customHeight="false" outlineLevel="0" collapsed="false">
      <c r="A175" s="29" t="n">
        <v>36901</v>
      </c>
      <c r="B175" s="0" t="n">
        <v>20.125</v>
      </c>
      <c r="C175" s="0" t="n">
        <v>14.75</v>
      </c>
      <c r="D175" s="0" t="n">
        <v>30.125</v>
      </c>
      <c r="E175" s="0" t="n">
        <v>8.688</v>
      </c>
      <c r="F175" s="0" t="n">
        <v>38.375</v>
      </c>
      <c r="G175" s="0" t="n">
        <v>1313.27</v>
      </c>
      <c r="H175" s="0" t="n">
        <f aca="false">LN(B174/B175)</f>
        <v>0.122602322092332</v>
      </c>
      <c r="I175" s="0" t="n">
        <f aca="false">LN(C174/C175)</f>
        <v>-0.0344861760711693</v>
      </c>
      <c r="J175" s="0" t="n">
        <f aca="false">LN(D174/D175)</f>
        <v>0.165950379730848</v>
      </c>
      <c r="K175" s="0" t="n">
        <f aca="false">LN(E174/E175)</f>
        <v>0.0142851409259438</v>
      </c>
      <c r="M175" s="0" t="n">
        <f aca="false">LN(G174/G175)</f>
        <v>0.0102648917103784</v>
      </c>
      <c r="O175" s="0" t="n">
        <f aca="false">$N$15*H175+$O$15*I175+$P$15*J175</f>
        <v>0.0970274896884815</v>
      </c>
      <c r="AB175" s="29" t="n">
        <v>36901</v>
      </c>
      <c r="AC175" s="0" t="n">
        <v>38.375</v>
      </c>
      <c r="AD175" s="0" t="n">
        <v>1313.27</v>
      </c>
      <c r="AE175" s="0" t="n">
        <f aca="false">LN(AC174/AC175)</f>
        <v>-0.00161694172512654</v>
      </c>
      <c r="AF175" s="0" t="n">
        <f aca="false">LN(AD174/AD175)</f>
        <v>0.0102648917103784</v>
      </c>
      <c r="AR175" s="0" t="n">
        <v>68.938</v>
      </c>
      <c r="AS175" s="0" t="n">
        <f aca="false">LN(AR174/AR175)</f>
        <v>0.00722671816006736</v>
      </c>
    </row>
    <row r="176" customFormat="false" ht="11.25" hidden="false" customHeight="false" outlineLevel="0" collapsed="false">
      <c r="A176" s="29" t="n">
        <v>36900</v>
      </c>
      <c r="B176" s="0" t="n">
        <v>20.5</v>
      </c>
      <c r="C176" s="0" t="n">
        <v>15</v>
      </c>
      <c r="D176" s="0" t="n">
        <v>26.188</v>
      </c>
      <c r="E176" s="0" t="n">
        <v>8.875</v>
      </c>
      <c r="F176" s="0" t="n">
        <v>38</v>
      </c>
      <c r="G176" s="0" t="n">
        <v>1300.8</v>
      </c>
      <c r="H176" s="0" t="n">
        <f aca="false">LN(B175/B176)</f>
        <v>-0.0184620628397354</v>
      </c>
      <c r="I176" s="0" t="n">
        <f aca="false">LN(C175/C176)</f>
        <v>-0.0168071183163813</v>
      </c>
      <c r="J176" s="0" t="n">
        <f aca="false">LN(D175/D176)</f>
        <v>0.140054101231974</v>
      </c>
      <c r="K176" s="0" t="n">
        <f aca="false">LN(E175/E176)</f>
        <v>-0.0212955721698998</v>
      </c>
      <c r="M176" s="0" t="n">
        <f aca="false">LN(G175/G176)</f>
        <v>0.00954075031728683</v>
      </c>
      <c r="O176" s="0" t="n">
        <f aca="false">$N$15*H176+$O$15*I176+$P$15*J176</f>
        <v>0.0316230817324564</v>
      </c>
      <c r="AB176" s="29" t="n">
        <v>36900</v>
      </c>
      <c r="AC176" s="0" t="n">
        <v>38</v>
      </c>
      <c r="AD176" s="0" t="n">
        <v>1300.8</v>
      </c>
      <c r="AE176" s="0" t="n">
        <f aca="false">LN(AC175/AC176)</f>
        <v>0.00982004618097551</v>
      </c>
      <c r="AF176" s="0" t="n">
        <f aca="false">LN(AD175/AD176)</f>
        <v>0.00954075031728683</v>
      </c>
      <c r="AR176" s="0" t="n">
        <v>68.625</v>
      </c>
      <c r="AS176" s="0" t="n">
        <f aca="false">LN(AR175/AR176)</f>
        <v>0.00455065010423357</v>
      </c>
    </row>
    <row r="177" customFormat="false" ht="11.25" hidden="false" customHeight="false" outlineLevel="0" collapsed="false">
      <c r="A177" s="29" t="n">
        <v>36899</v>
      </c>
      <c r="B177" s="0" t="n">
        <v>20.25</v>
      </c>
      <c r="C177" s="0" t="n">
        <v>15.375</v>
      </c>
      <c r="D177" s="0" t="n">
        <v>19.75</v>
      </c>
      <c r="E177" s="0" t="n">
        <v>8.688</v>
      </c>
      <c r="F177" s="0" t="n">
        <v>38.188</v>
      </c>
      <c r="G177" s="0" t="n">
        <v>1295.86</v>
      </c>
      <c r="H177" s="0" t="n">
        <f aca="false">LN(B176/B177)</f>
        <v>0.0122700925918144</v>
      </c>
      <c r="I177" s="0" t="n">
        <f aca="false">LN(C176/C177)</f>
        <v>-0.0246926125903715</v>
      </c>
      <c r="J177" s="0" t="n">
        <f aca="false">LN(D176/D177)</f>
        <v>0.282147799231714</v>
      </c>
      <c r="K177" s="0" t="n">
        <f aca="false">LN(E176/E177)</f>
        <v>0.0212955721698997</v>
      </c>
      <c r="M177" s="0" t="n">
        <f aca="false">LN(G176/G177)</f>
        <v>0.00380489240777146</v>
      </c>
      <c r="O177" s="0" t="n">
        <f aca="false">$N$15*H177+$O$15*I177+$P$15*J177</f>
        <v>0.0876250283553547</v>
      </c>
      <c r="AB177" s="29" t="n">
        <v>36899</v>
      </c>
      <c r="AC177" s="0" t="n">
        <v>38.188</v>
      </c>
      <c r="AD177" s="0" t="n">
        <v>1295.86</v>
      </c>
      <c r="AE177" s="0" t="n">
        <f aca="false">LN(AC176/AC177)</f>
        <v>-0.00493517040940106</v>
      </c>
      <c r="AF177" s="0" t="n">
        <f aca="false">LN(AD176/AD177)</f>
        <v>0.00380489240777146</v>
      </c>
      <c r="AR177" s="0" t="n">
        <v>71.25</v>
      </c>
      <c r="AS177" s="0" t="n">
        <f aca="false">LN(AR176/AR177)</f>
        <v>-0.0375379193190652</v>
      </c>
    </row>
    <row r="178" customFormat="false" ht="11.25" hidden="false" customHeight="false" outlineLevel="0" collapsed="false">
      <c r="A178" s="29" t="n">
        <v>36896</v>
      </c>
      <c r="B178" s="0" t="n">
        <v>19.813</v>
      </c>
      <c r="C178" s="0" t="n">
        <v>16.063</v>
      </c>
      <c r="D178" s="0" t="n">
        <v>21.313</v>
      </c>
      <c r="E178" s="0" t="n">
        <v>9.75</v>
      </c>
      <c r="F178" s="0" t="n">
        <v>37.813</v>
      </c>
      <c r="G178" s="0" t="n">
        <v>1298.35</v>
      </c>
      <c r="H178" s="0" t="n">
        <f aca="false">LN(B177/B178)</f>
        <v>0.0218165056404264</v>
      </c>
      <c r="I178" s="0" t="n">
        <f aca="false">LN(C177/C178)</f>
        <v>-0.0437756768830475</v>
      </c>
      <c r="J178" s="0" t="n">
        <f aca="false">LN(D177/D178)</f>
        <v>-0.0761637238319707</v>
      </c>
      <c r="K178" s="0" t="n">
        <f aca="false">LN(E177/E178)</f>
        <v>-0.115324521818176</v>
      </c>
      <c r="M178" s="0" t="n">
        <f aca="false">LN(G177/G178)</f>
        <v>-0.00191966013904597</v>
      </c>
      <c r="O178" s="0" t="n">
        <f aca="false">$N$15*H178+$O$15*I178+$P$15*J178</f>
        <v>-0.0252371171965655</v>
      </c>
      <c r="AB178" s="29" t="n">
        <v>36896</v>
      </c>
      <c r="AC178" s="0" t="n">
        <v>37.813</v>
      </c>
      <c r="AD178" s="0" t="n">
        <v>1298.35</v>
      </c>
      <c r="AE178" s="0" t="n">
        <f aca="false">LN(AC177/AC178)</f>
        <v>0.00986837129165554</v>
      </c>
      <c r="AF178" s="0" t="n">
        <f aca="false">LN(AD177/AD178)</f>
        <v>-0.00191966013904597</v>
      </c>
      <c r="AR178" s="0" t="n">
        <v>71.375</v>
      </c>
      <c r="AS178" s="0" t="n">
        <f aca="false">LN(AR177/AR178)</f>
        <v>-0.00175284882741436</v>
      </c>
    </row>
    <row r="179" customFormat="false" ht="11.25" hidden="false" customHeight="false" outlineLevel="0" collapsed="false">
      <c r="A179" s="29" t="n">
        <v>36895</v>
      </c>
      <c r="B179" s="0" t="n">
        <v>19.938</v>
      </c>
      <c r="C179" s="0" t="n">
        <v>16.938</v>
      </c>
      <c r="D179" s="0" t="n">
        <v>24.938</v>
      </c>
      <c r="E179" s="0" t="n">
        <v>9.688</v>
      </c>
      <c r="F179" s="0" t="n">
        <v>37.75</v>
      </c>
      <c r="G179" s="0" t="n">
        <v>1333.34</v>
      </c>
      <c r="H179" s="0" t="n">
        <f aca="false">LN(B178/B179)</f>
        <v>-0.00628917068839033</v>
      </c>
      <c r="I179" s="0" t="n">
        <f aca="false">LN(C178/C179)</f>
        <v>-0.0530411279237782</v>
      </c>
      <c r="J179" s="0" t="n">
        <f aca="false">LN(D178/D179)</f>
        <v>-0.157075529395293</v>
      </c>
      <c r="K179" s="0" t="n">
        <f aca="false">LN(E178/E179)</f>
        <v>0.00637927875896456</v>
      </c>
      <c r="M179" s="0" t="n">
        <f aca="false">LN(G178/G179)</f>
        <v>-0.0265928448965974</v>
      </c>
      <c r="O179" s="0" t="n">
        <f aca="false">$N$15*H179+$O$15*I179+$P$15*J179</f>
        <v>-0.0651937021935999</v>
      </c>
      <c r="AB179" s="29" t="n">
        <v>36895</v>
      </c>
      <c r="AC179" s="0" t="n">
        <v>37.75</v>
      </c>
      <c r="AD179" s="0" t="n">
        <v>1333.34</v>
      </c>
      <c r="AE179" s="0" t="n">
        <f aca="false">LN(AC178/AC179)</f>
        <v>0.00166748314909753</v>
      </c>
      <c r="AF179" s="0" t="n">
        <f aca="false">LN(AD178/AD179)</f>
        <v>-0.0265928448965974</v>
      </c>
      <c r="AR179" s="0" t="n">
        <v>72</v>
      </c>
      <c r="AS179" s="0" t="n">
        <f aca="false">LN(AR178/AR179)</f>
        <v>-0.00871845103988105</v>
      </c>
    </row>
    <row r="180" customFormat="false" ht="11.25" hidden="false" customHeight="false" outlineLevel="0" collapsed="false">
      <c r="A180" s="29" t="n">
        <v>36894</v>
      </c>
      <c r="B180" s="0" t="n">
        <v>20.563</v>
      </c>
      <c r="C180" s="0" t="n">
        <v>16.938</v>
      </c>
      <c r="D180" s="0" t="n">
        <v>26</v>
      </c>
      <c r="E180" s="0" t="n">
        <v>9.25</v>
      </c>
      <c r="F180" s="0" t="n">
        <v>39.75</v>
      </c>
      <c r="G180" s="0" t="n">
        <v>1347.56</v>
      </c>
      <c r="H180" s="0" t="n">
        <f aca="false">LN(B179/B180)</f>
        <v>-0.0308658857388691</v>
      </c>
      <c r="I180" s="0" t="n">
        <f aca="false">LN(C179/C180)</f>
        <v>0</v>
      </c>
      <c r="J180" s="0" t="n">
        <f aca="false">LN(D179/D180)</f>
        <v>-0.0417037934470876</v>
      </c>
      <c r="K180" s="0" t="n">
        <f aca="false">LN(E179/E180)</f>
        <v>0.0462644547264574</v>
      </c>
      <c r="M180" s="0" t="n">
        <f aca="false">LN(G179/G180)</f>
        <v>-0.0106084772721109</v>
      </c>
      <c r="O180" s="0" t="n">
        <f aca="false">$N$15*H180+$O$15*I180+$P$15*J180</f>
        <v>-0.0265679301958755</v>
      </c>
      <c r="AB180" s="29" t="n">
        <v>36894</v>
      </c>
      <c r="AC180" s="0" t="n">
        <v>39.75</v>
      </c>
      <c r="AD180" s="0" t="n">
        <v>1347.56</v>
      </c>
      <c r="AE180" s="0" t="n">
        <f aca="false">LN(AC179/AC180)</f>
        <v>-0.0516243654053072</v>
      </c>
      <c r="AF180" s="0" t="n">
        <f aca="false">LN(AD179/AD180)</f>
        <v>-0.0106084772721109</v>
      </c>
      <c r="AR180" s="0" t="n">
        <v>75.063</v>
      </c>
      <c r="AS180" s="0" t="n">
        <f aca="false">LN(AR179/AR180)</f>
        <v>-0.0416616419176988</v>
      </c>
    </row>
    <row r="181" customFormat="false" ht="11.25" hidden="false" customHeight="false" outlineLevel="0" collapsed="false">
      <c r="A181" s="29" t="n">
        <v>36893</v>
      </c>
      <c r="B181" s="0" t="n">
        <v>20</v>
      </c>
      <c r="C181" s="0" t="n">
        <v>17.25</v>
      </c>
      <c r="D181" s="0" t="n">
        <v>23.25</v>
      </c>
      <c r="E181" s="0" t="n">
        <v>10</v>
      </c>
      <c r="F181" s="0" t="n">
        <v>41.75</v>
      </c>
      <c r="G181" s="0" t="n">
        <v>1283.27</v>
      </c>
      <c r="H181" s="0" t="n">
        <f aca="false">LN(B180/B181)</f>
        <v>0.0277610707853903</v>
      </c>
      <c r="I181" s="0" t="n">
        <f aca="false">LN(C180/C181)</f>
        <v>-0.0182525249779616</v>
      </c>
      <c r="J181" s="0" t="n">
        <f aca="false">LN(D180/D181)</f>
        <v>0.111791405988117</v>
      </c>
      <c r="K181" s="0" t="n">
        <f aca="false">LN(E180/E181)</f>
        <v>-0.0779615414697118</v>
      </c>
      <c r="M181" s="0" t="n">
        <f aca="false">LN(G180/G181)</f>
        <v>0.0488840419469426</v>
      </c>
      <c r="O181" s="0" t="n">
        <f aca="false">$N$15*H181+$O$15*I181+$P$15*J181</f>
        <v>0.0426227269891889</v>
      </c>
      <c r="AB181" s="29" t="n">
        <v>36893</v>
      </c>
      <c r="AC181" s="0" t="n">
        <v>41.75</v>
      </c>
      <c r="AD181" s="0" t="n">
        <v>1283.27</v>
      </c>
      <c r="AE181" s="0" t="n">
        <f aca="false">LN(AC180/AC181)</f>
        <v>-0.0490896101965236</v>
      </c>
      <c r="AF181" s="0" t="n">
        <f aca="false">LN(AD180/AD181)</f>
        <v>0.0488840419469426</v>
      </c>
      <c r="AR181" s="0" t="n">
        <v>79.875</v>
      </c>
      <c r="AS181" s="0" t="n">
        <f aca="false">LN(AR180/AR181)</f>
        <v>-0.0621351517639448</v>
      </c>
    </row>
    <row r="182" customFormat="false" ht="11.25" hidden="false" customHeight="false" outlineLevel="0" collapsed="false">
      <c r="A182" s="29" t="n">
        <v>36889</v>
      </c>
      <c r="B182" s="0" t="n">
        <v>21.938</v>
      </c>
      <c r="C182" s="0" t="n">
        <v>17.25</v>
      </c>
      <c r="D182" s="0" t="n">
        <v>24.625</v>
      </c>
      <c r="E182" s="0" t="n">
        <v>9.813</v>
      </c>
      <c r="F182" s="0" t="n">
        <v>44.563</v>
      </c>
      <c r="G182" s="0" t="n">
        <v>1320.28</v>
      </c>
      <c r="H182" s="0" t="n">
        <f aca="false">LN(B181/B182)</f>
        <v>-0.0924880194351514</v>
      </c>
      <c r="I182" s="0" t="n">
        <f aca="false">LN(C181/C182)</f>
        <v>0</v>
      </c>
      <c r="J182" s="0" t="n">
        <f aca="false">LN(D181/D182)</f>
        <v>-0.0574570550247872</v>
      </c>
      <c r="K182" s="0" t="n">
        <f aca="false">LN(E181/E182)</f>
        <v>0.018877055769689</v>
      </c>
      <c r="M182" s="0" t="n">
        <f aca="false">LN(G181/G182)</f>
        <v>-0.0284323275514283</v>
      </c>
      <c r="O182" s="0" t="n">
        <f aca="false">$N$15*H182+$O$15*I182+$P$15*J182</f>
        <v>-0.0584556874010196</v>
      </c>
      <c r="AB182" s="29" t="n">
        <v>36889</v>
      </c>
      <c r="AC182" s="0" t="n">
        <v>44.563</v>
      </c>
      <c r="AD182" s="0" t="n">
        <v>1320.28</v>
      </c>
      <c r="AE182" s="0" t="n">
        <f aca="false">LN(AC181/AC182)</f>
        <v>-0.0652044670110578</v>
      </c>
      <c r="AF182" s="0" t="n">
        <f aca="false">LN(AD181/AD182)</f>
        <v>-0.0284323275514283</v>
      </c>
      <c r="AR182" s="0" t="n">
        <v>83.125</v>
      </c>
      <c r="AS182" s="0" t="n">
        <f aca="false">LN(AR181/AR182)</f>
        <v>-0.0398825862783194</v>
      </c>
    </row>
    <row r="183" customFormat="false" ht="11.25" hidden="false" customHeight="false" outlineLevel="0" collapsed="false">
      <c r="A183" s="29" t="n">
        <v>36888</v>
      </c>
      <c r="B183" s="0" t="n">
        <v>24.5</v>
      </c>
      <c r="C183" s="0" t="n">
        <v>18</v>
      </c>
      <c r="D183" s="0" t="n">
        <v>27.5</v>
      </c>
      <c r="E183" s="0" t="n">
        <v>9.438</v>
      </c>
      <c r="F183" s="0" t="n">
        <v>44.875</v>
      </c>
      <c r="G183" s="0" t="n">
        <v>1334.22</v>
      </c>
      <c r="H183" s="0" t="n">
        <f aca="false">LN(B182/B183)</f>
        <v>-0.110452824561539</v>
      </c>
      <c r="I183" s="0" t="n">
        <f aca="false">LN(C182/C183)</f>
        <v>-0.0425596144187959</v>
      </c>
      <c r="J183" s="0" t="n">
        <f aca="false">LN(D182/D183)</f>
        <v>-0.110423817614373</v>
      </c>
      <c r="K183" s="0" t="n">
        <f aca="false">LN(E182/E183)</f>
        <v>0.0389639439201607</v>
      </c>
      <c r="M183" s="0" t="n">
        <f aca="false">LN(G182/G183)</f>
        <v>-0.0105030161213813</v>
      </c>
      <c r="O183" s="0" t="n">
        <f aca="false">$N$15*H183+$O$15*I183+$P$15*J183</f>
        <v>-0.0935195947657205</v>
      </c>
      <c r="AB183" s="29" t="n">
        <v>36888</v>
      </c>
      <c r="AC183" s="0" t="n">
        <v>44.875</v>
      </c>
      <c r="AD183" s="0" t="n">
        <v>1334.22</v>
      </c>
      <c r="AE183" s="0" t="n">
        <f aca="false">LN(AC182/AC183)</f>
        <v>-0.0069769285005207</v>
      </c>
      <c r="AF183" s="0" t="n">
        <f aca="false">LN(AD182/AD183)</f>
        <v>-0.0105030161213813</v>
      </c>
      <c r="AR183" s="0" t="n">
        <v>84.625</v>
      </c>
      <c r="AS183" s="0" t="n">
        <f aca="false">LN(AR182/AR183)</f>
        <v>-0.0178842322564209</v>
      </c>
    </row>
    <row r="184" customFormat="false" ht="11.25" hidden="false" customHeight="false" outlineLevel="0" collapsed="false">
      <c r="A184" s="29" t="n">
        <v>36887</v>
      </c>
      <c r="B184" s="0" t="n">
        <v>20.875</v>
      </c>
      <c r="C184" s="0" t="n">
        <v>17.25</v>
      </c>
      <c r="D184" s="0" t="n">
        <v>25.25</v>
      </c>
      <c r="E184" s="0" t="n">
        <v>9</v>
      </c>
      <c r="F184" s="0" t="n">
        <v>45.125</v>
      </c>
      <c r="G184" s="0" t="n">
        <v>1328.92</v>
      </c>
      <c r="H184" s="0" t="n">
        <f aca="false">LN(B183/B184)</f>
        <v>0.160120846813762</v>
      </c>
      <c r="I184" s="0" t="n">
        <f aca="false">LN(C183/C184)</f>
        <v>0.0425596144187959</v>
      </c>
      <c r="J184" s="0" t="n">
        <f aca="false">LN(D183/D184)</f>
        <v>0.0853598489511569</v>
      </c>
      <c r="K184" s="0" t="n">
        <f aca="false">LN(E183/E184)</f>
        <v>0.0475195159679764</v>
      </c>
      <c r="M184" s="0" t="n">
        <f aca="false">LN(G183/G184)</f>
        <v>0.00398026915379677</v>
      </c>
      <c r="O184" s="0" t="n">
        <f aca="false">$N$15*H184+$O$15*I184+$P$15*J184</f>
        <v>0.107388568698621</v>
      </c>
      <c r="AB184" s="29" t="n">
        <v>36887</v>
      </c>
      <c r="AC184" s="0" t="n">
        <v>45.125</v>
      </c>
      <c r="AD184" s="0" t="n">
        <v>1328.92</v>
      </c>
      <c r="AE184" s="0" t="n">
        <f aca="false">LN(AC183/AC184)</f>
        <v>-0.00555556984460199</v>
      </c>
      <c r="AF184" s="0" t="n">
        <f aca="false">LN(AD183/AD184)</f>
        <v>0.00398026915379677</v>
      </c>
      <c r="AR184" s="0" t="n">
        <v>82.813</v>
      </c>
      <c r="AS184" s="0" t="n">
        <f aca="false">LN(AR183/AR184)</f>
        <v>0.0216446773342757</v>
      </c>
    </row>
    <row r="185" customFormat="false" ht="11.25" hidden="false" customHeight="false" outlineLevel="0" collapsed="false">
      <c r="A185" s="29" t="n">
        <v>36886</v>
      </c>
      <c r="B185" s="0" t="n">
        <v>20.375</v>
      </c>
      <c r="C185" s="0" t="n">
        <v>16.25</v>
      </c>
      <c r="D185" s="0" t="n">
        <v>26.25</v>
      </c>
      <c r="E185" s="0" t="n">
        <v>7.313</v>
      </c>
      <c r="F185" s="0" t="n">
        <v>41.625</v>
      </c>
      <c r="G185" s="0" t="n">
        <v>1315.19</v>
      </c>
      <c r="H185" s="0" t="n">
        <f aca="false">LN(B184/B185)</f>
        <v>0.0242436116099929</v>
      </c>
      <c r="I185" s="0" t="n">
        <f aca="false">LN(C184/C185)</f>
        <v>0.0597192347016223</v>
      </c>
      <c r="J185" s="0" t="n">
        <f aca="false">LN(D184/D185)</f>
        <v>-0.0388398333162639</v>
      </c>
      <c r="K185" s="0" t="n">
        <f aca="false">LN(E184/E185)</f>
        <v>0.207570991047405</v>
      </c>
      <c r="M185" s="0" t="n">
        <f aca="false">LN(G184/G185)</f>
        <v>0.0103854403989156</v>
      </c>
      <c r="O185" s="0" t="n">
        <f aca="false">$N$15*H185+$O$15*I185+$P$15*J185</f>
        <v>0.0133190080310326</v>
      </c>
      <c r="AB185" s="29" t="n">
        <v>36886</v>
      </c>
      <c r="AC185" s="0" t="n">
        <v>41.625</v>
      </c>
      <c r="AD185" s="0" t="n">
        <v>1315.19</v>
      </c>
      <c r="AE185" s="0" t="n">
        <f aca="false">LN(AC184/AC185)</f>
        <v>0.0807354683524372</v>
      </c>
      <c r="AF185" s="0" t="n">
        <f aca="false">LN(AD184/AD185)</f>
        <v>0.0103854403989156</v>
      </c>
      <c r="AR185" s="0" t="n">
        <v>83.5</v>
      </c>
      <c r="AS185" s="0" t="n">
        <f aca="false">LN(AR184/AR185)</f>
        <v>-0.00826157795864644</v>
      </c>
    </row>
    <row r="186" customFormat="false" ht="11.25" hidden="false" customHeight="false" outlineLevel="0" collapsed="false">
      <c r="A186" s="29" t="n">
        <v>36882</v>
      </c>
      <c r="B186" s="0" t="n">
        <v>17.438</v>
      </c>
      <c r="C186" s="0" t="n">
        <v>16.438</v>
      </c>
      <c r="D186" s="0" t="n">
        <v>24.938</v>
      </c>
      <c r="E186" s="0" t="n">
        <v>6.688</v>
      </c>
      <c r="F186" s="0" t="n">
        <v>39.875</v>
      </c>
      <c r="G186" s="0" t="n">
        <v>1305.95</v>
      </c>
      <c r="H186" s="0" t="n">
        <f aca="false">LN(B185/B186)</f>
        <v>0.155656926121303</v>
      </c>
      <c r="I186" s="0" t="n">
        <f aca="false">LN(C185/C186)</f>
        <v>-0.0115028189505617</v>
      </c>
      <c r="J186" s="0" t="n">
        <f aca="false">LN(D185/D186)</f>
        <v>0.0512732444632383</v>
      </c>
      <c r="K186" s="0" t="n">
        <f aca="false">LN(E185/E186)</f>
        <v>0.0893387105064136</v>
      </c>
      <c r="M186" s="0" t="n">
        <f aca="false">LN(G185/G186)</f>
        <v>0.00705039660239376</v>
      </c>
      <c r="O186" s="0" t="n">
        <f aca="false">$N$15*H186+$O$15*I186+$P$15*J186</f>
        <v>0.0812783740007261</v>
      </c>
      <c r="AB186" s="29" t="n">
        <v>36882</v>
      </c>
      <c r="AC186" s="0" t="n">
        <v>39.875</v>
      </c>
      <c r="AD186" s="0" t="n">
        <v>1305.95</v>
      </c>
      <c r="AE186" s="0" t="n">
        <f aca="false">LN(AC185/AC186)</f>
        <v>0.0429513871955993</v>
      </c>
      <c r="AF186" s="0" t="n">
        <f aca="false">LN(AD185/AD186)</f>
        <v>0.00705039660239376</v>
      </c>
      <c r="AR186" s="0" t="n">
        <v>81.188</v>
      </c>
      <c r="AS186" s="0" t="n">
        <f aca="false">LN(AR185/AR186)</f>
        <v>0.0280791788614296</v>
      </c>
    </row>
    <row r="187" customFormat="false" ht="11.25" hidden="false" customHeight="false" outlineLevel="0" collapsed="false">
      <c r="A187" s="29" t="n">
        <v>36881</v>
      </c>
      <c r="B187" s="0" t="n">
        <v>16.938</v>
      </c>
      <c r="C187" s="0" t="n">
        <v>16.5</v>
      </c>
      <c r="D187" s="0" t="n">
        <v>19.813</v>
      </c>
      <c r="E187" s="0" t="n">
        <v>6</v>
      </c>
      <c r="F187" s="0" t="n">
        <v>38.25</v>
      </c>
      <c r="G187" s="0" t="n">
        <v>1274.86</v>
      </c>
      <c r="H187" s="0" t="n">
        <f aca="false">LN(B186/B187)</f>
        <v>0.029092114506216</v>
      </c>
      <c r="I187" s="0" t="n">
        <f aca="false">LN(C186/C187)</f>
        <v>-0.00376465318022675</v>
      </c>
      <c r="J187" s="0" t="n">
        <f aca="false">LN(D186/D187)</f>
        <v>0.230054456662273</v>
      </c>
      <c r="K187" s="0" t="n">
        <f aca="false">LN(E186/E187)</f>
        <v>0.108555406554346</v>
      </c>
      <c r="M187" s="0" t="n">
        <f aca="false">LN(G186/G187)</f>
        <v>0.0240943766222237</v>
      </c>
      <c r="O187" s="0" t="n">
        <f aca="false">$N$15*H187+$O$15*I187+$P$15*J187</f>
        <v>0.0838752508508761</v>
      </c>
      <c r="AB187" s="29" t="n">
        <v>36881</v>
      </c>
      <c r="AC187" s="0" t="n">
        <v>38.25</v>
      </c>
      <c r="AD187" s="0" t="n">
        <v>1274.86</v>
      </c>
      <c r="AE187" s="0" t="n">
        <f aca="false">LN(AC186/AC187)</f>
        <v>0.0416060008324639</v>
      </c>
      <c r="AF187" s="0" t="n">
        <f aca="false">LN(AD186/AD187)</f>
        <v>0.0240943766222237</v>
      </c>
      <c r="AR187" s="0" t="n">
        <v>79.313</v>
      </c>
      <c r="AS187" s="0" t="n">
        <f aca="false">LN(AR186/AR187)</f>
        <v>0.023365403364128</v>
      </c>
    </row>
    <row r="188" customFormat="false" ht="11.25" hidden="false" customHeight="false" outlineLevel="0" collapsed="false">
      <c r="A188" s="29" t="n">
        <v>36880</v>
      </c>
      <c r="B188" s="0" t="n">
        <v>15.25</v>
      </c>
      <c r="C188" s="0" t="n">
        <v>14.938</v>
      </c>
      <c r="D188" s="0" t="n">
        <v>18.875</v>
      </c>
      <c r="E188" s="0" t="n">
        <v>6.938</v>
      </c>
      <c r="F188" s="0" t="n">
        <v>37.875</v>
      </c>
      <c r="G188" s="0" t="n">
        <v>1264.74</v>
      </c>
      <c r="H188" s="0" t="n">
        <f aca="false">LN(B187/B188)</f>
        <v>0.104980115445987</v>
      </c>
      <c r="I188" s="0" t="n">
        <f aca="false">LN(C187/C188)</f>
        <v>0.0994520789716599</v>
      </c>
      <c r="J188" s="0" t="n">
        <f aca="false">LN(D187/D188)</f>
        <v>0.0484999927770335</v>
      </c>
      <c r="K188" s="0" t="n">
        <f aca="false">LN(E187/E188)</f>
        <v>-0.145254079319503</v>
      </c>
      <c r="M188" s="0" t="n">
        <f aca="false">LN(G187/G188)</f>
        <v>0.00796980120220753</v>
      </c>
      <c r="O188" s="0" t="n">
        <f aca="false">$N$15*H188+$O$15*I188+$P$15*J188</f>
        <v>0.0859035045544034</v>
      </c>
      <c r="AB188" s="29" t="n">
        <v>36880</v>
      </c>
      <c r="AC188" s="0" t="n">
        <v>37.875</v>
      </c>
      <c r="AD188" s="0" t="n">
        <v>1264.74</v>
      </c>
      <c r="AE188" s="0" t="n">
        <f aca="false">LN(AC187/AC188)</f>
        <v>0.00985229644301164</v>
      </c>
      <c r="AF188" s="0" t="n">
        <f aca="false">LN(AD187/AD188)</f>
        <v>0.00796980120220753</v>
      </c>
      <c r="AR188" s="0" t="n">
        <v>79.75</v>
      </c>
      <c r="AS188" s="0" t="n">
        <f aca="false">LN(AR187/AR188)</f>
        <v>-0.00549469203370174</v>
      </c>
    </row>
    <row r="189" customFormat="false" ht="11.25" hidden="false" customHeight="false" outlineLevel="0" collapsed="false">
      <c r="A189" s="29" t="n">
        <v>36879</v>
      </c>
      <c r="B189" s="0" t="n">
        <v>17.625</v>
      </c>
      <c r="C189" s="0" t="n">
        <v>13.688</v>
      </c>
      <c r="D189" s="0" t="n">
        <v>22.813</v>
      </c>
      <c r="E189" s="0" t="n">
        <v>8.125</v>
      </c>
      <c r="F189" s="0" t="n">
        <v>38.563</v>
      </c>
      <c r="G189" s="0" t="n">
        <v>1305.6</v>
      </c>
      <c r="H189" s="0" t="n">
        <f aca="false">LN(B188/B189)</f>
        <v>-0.144738845644912</v>
      </c>
      <c r="I189" s="0" t="n">
        <f aca="false">LN(C188/C189)</f>
        <v>0.0873887653449825</v>
      </c>
      <c r="J189" s="0" t="n">
        <f aca="false">LN(D188/D189)</f>
        <v>-0.189492253775649</v>
      </c>
      <c r="K189" s="0" t="n">
        <f aca="false">LN(E188/E189)</f>
        <v>-0.157932179668243</v>
      </c>
      <c r="M189" s="0" t="n">
        <f aca="false">LN(G188/G189)</f>
        <v>-0.0317961377699842</v>
      </c>
      <c r="O189" s="0" t="n">
        <f aca="false">$N$15*H189+$O$15*I189+$P$15*J189</f>
        <v>-0.100898952296111</v>
      </c>
      <c r="AB189" s="29" t="n">
        <v>36879</v>
      </c>
      <c r="AC189" s="0" t="n">
        <v>38.563</v>
      </c>
      <c r="AD189" s="0" t="n">
        <v>1305.6</v>
      </c>
      <c r="AE189" s="0" t="n">
        <f aca="false">LN(AC188/AC189)</f>
        <v>-0.0180020037163596</v>
      </c>
      <c r="AF189" s="0" t="n">
        <f aca="false">LN(AD188/AD189)</f>
        <v>-0.0317961377699842</v>
      </c>
      <c r="AR189" s="0" t="n">
        <v>79.75</v>
      </c>
      <c r="AS189" s="0" t="n">
        <f aca="false">LN(AR188/AR189)</f>
        <v>0</v>
      </c>
    </row>
    <row r="190" customFormat="false" ht="11.25" hidden="false" customHeight="false" outlineLevel="0" collapsed="false">
      <c r="A190" s="29" t="n">
        <v>36878</v>
      </c>
      <c r="B190" s="0" t="n">
        <v>18.5</v>
      </c>
      <c r="C190" s="0" t="n">
        <v>13.75</v>
      </c>
      <c r="D190" s="0" t="n">
        <v>27.938</v>
      </c>
      <c r="E190" s="0" t="n">
        <v>8.75</v>
      </c>
      <c r="F190" s="0" t="n">
        <v>36.563</v>
      </c>
      <c r="G190" s="0" t="n">
        <v>1322.74</v>
      </c>
      <c r="H190" s="0" t="n">
        <f aca="false">LN(B189/B190)</f>
        <v>-0.0484523833859467</v>
      </c>
      <c r="I190" s="0" t="n">
        <f aca="false">LN(C189/C190)</f>
        <v>-0.00451928752268794</v>
      </c>
      <c r="J190" s="0" t="n">
        <f aca="false">LN(D189/D190)</f>
        <v>-0.202657220394621</v>
      </c>
      <c r="K190" s="0" t="n">
        <f aca="false">LN(E189/E190)</f>
        <v>-0.0741079721537219</v>
      </c>
      <c r="M190" s="0" t="n">
        <f aca="false">LN(G189/G190)</f>
        <v>-0.0130426375382616</v>
      </c>
      <c r="O190" s="0" t="n">
        <f aca="false">$N$15*H190+$O$15*I190+$P$15*J190</f>
        <v>-0.0858225318034537</v>
      </c>
      <c r="AB190" s="29" t="n">
        <v>36878</v>
      </c>
      <c r="AC190" s="0" t="n">
        <v>36.563</v>
      </c>
      <c r="AD190" s="0" t="n">
        <v>1322.74</v>
      </c>
      <c r="AE190" s="0" t="n">
        <f aca="false">LN(AC189/AC190)</f>
        <v>0.0532564674336472</v>
      </c>
      <c r="AF190" s="0" t="n">
        <f aca="false">LN(AD189/AD190)</f>
        <v>-0.0130426375382616</v>
      </c>
      <c r="AR190" s="0" t="n">
        <v>79.563</v>
      </c>
      <c r="AS190" s="0" t="n">
        <f aca="false">LN(AR189/AR190)</f>
        <v>0.00234758099943962</v>
      </c>
    </row>
    <row r="191" customFormat="false" ht="13.5" hidden="false" customHeight="true" outlineLevel="0" collapsed="false">
      <c r="A191" s="29" t="n">
        <v>36875</v>
      </c>
      <c r="B191" s="0" t="n">
        <v>19.875</v>
      </c>
      <c r="C191" s="0" t="n">
        <v>12.875</v>
      </c>
      <c r="D191" s="0" t="n">
        <v>31.25</v>
      </c>
      <c r="E191" s="0" t="n">
        <v>9.438</v>
      </c>
      <c r="F191" s="0" t="n">
        <v>33.25</v>
      </c>
      <c r="G191" s="0" t="n">
        <v>1312.15</v>
      </c>
      <c r="H191" s="0" t="n">
        <f aca="false">LN(B190/B191)</f>
        <v>-0.0716919284561165</v>
      </c>
      <c r="I191" s="0" t="n">
        <f aca="false">LN(C190/C191)</f>
        <v>0.0657513775627804</v>
      </c>
      <c r="J191" s="0" t="n">
        <f aca="false">LN(D190/D191)</f>
        <v>-0.112031606877051</v>
      </c>
      <c r="K191" s="0" t="n">
        <f aca="false">LN(E190/E191)</f>
        <v>-0.0756903929346728</v>
      </c>
      <c r="M191" s="0" t="n">
        <f aca="false">LN(G190/G191)</f>
        <v>0.00803832951086975</v>
      </c>
      <c r="O191" s="0" t="n">
        <f aca="false">$N$15*H191+$O$15*I191+$P$15*J191</f>
        <v>-0.0500714633870754</v>
      </c>
      <c r="AB191" s="29" t="n">
        <v>36875</v>
      </c>
      <c r="AC191" s="0" t="n">
        <v>33.25</v>
      </c>
      <c r="AD191" s="0" t="n">
        <v>1312.15</v>
      </c>
      <c r="AE191" s="0" t="n">
        <f aca="false">LN(AC190/AC191)</f>
        <v>0.0949820330103826</v>
      </c>
      <c r="AF191" s="0" t="n">
        <f aca="false">LN(AD190/AD191)</f>
        <v>0.00803832951086975</v>
      </c>
      <c r="AR191" s="0" t="n">
        <v>77.563</v>
      </c>
      <c r="AS191" s="0" t="n">
        <f aca="false">LN(AR190/AR191)</f>
        <v>0.0254586513072843</v>
      </c>
    </row>
    <row r="192" customFormat="false" ht="11.25" hidden="false" customHeight="false" outlineLevel="0" collapsed="false">
      <c r="A192" s="29" t="n">
        <v>36874</v>
      </c>
      <c r="B192" s="0" t="n">
        <v>22.063</v>
      </c>
      <c r="C192" s="0" t="n">
        <v>13.125</v>
      </c>
      <c r="D192" s="0" t="n">
        <v>33.313</v>
      </c>
      <c r="E192" s="0" t="n">
        <v>9.688</v>
      </c>
      <c r="F192" s="0" t="n">
        <v>33.875</v>
      </c>
      <c r="G192" s="0" t="n">
        <v>1340.93</v>
      </c>
      <c r="H192" s="0" t="n">
        <f aca="false">LN(B191/B192)</f>
        <v>-0.104439336785839</v>
      </c>
      <c r="I192" s="0" t="n">
        <f aca="false">LN(C191/C192)</f>
        <v>-0.0192313619278876</v>
      </c>
      <c r="J192" s="0" t="n">
        <f aca="false">LN(D191/D192)</f>
        <v>-0.0639283350118763</v>
      </c>
      <c r="K192" s="0" t="n">
        <f aca="false">LN(E191/E192)</f>
        <v>-0.0261439129465954</v>
      </c>
      <c r="M192" s="0" t="n">
        <f aca="false">LN(G191/G192)</f>
        <v>-0.021696389831127</v>
      </c>
      <c r="O192" s="0" t="n">
        <f aca="false">($N$15*H192+$O$15*I192+$P$15*J192)/(1-$O$15)</f>
        <v>-0.0939153534976721</v>
      </c>
      <c r="AB192" s="29" t="n">
        <v>36874</v>
      </c>
      <c r="AC192" s="0" t="n">
        <v>33.875</v>
      </c>
      <c r="AD192" s="0" t="n">
        <v>1340.93</v>
      </c>
      <c r="AE192" s="0" t="n">
        <f aca="false">LN(AC191/AC192)</f>
        <v>-0.0186225120980018</v>
      </c>
      <c r="AF192" s="0" t="n">
        <f aca="false">LN(AD191/AD192)</f>
        <v>-0.021696389831127</v>
      </c>
      <c r="AR192" s="0" t="n">
        <v>76.5</v>
      </c>
      <c r="AS192" s="0" t="n">
        <f aca="false">LN(AR191/AR192)</f>
        <v>0.01379976852574</v>
      </c>
    </row>
    <row r="193" customFormat="false" ht="11.25" hidden="false" customHeight="false" outlineLevel="0" collapsed="false">
      <c r="A193" s="29" t="n">
        <v>36873</v>
      </c>
      <c r="B193" s="0" t="n">
        <v>22.625</v>
      </c>
      <c r="D193" s="0" t="n">
        <v>37.688</v>
      </c>
      <c r="E193" s="0" t="n">
        <v>9.625</v>
      </c>
      <c r="F193" s="0" t="n">
        <v>35.063</v>
      </c>
      <c r="G193" s="0" t="n">
        <v>1359.99</v>
      </c>
      <c r="H193" s="0" t="n">
        <f aca="false">LN(B192/B193)</f>
        <v>-0.0251534922597553</v>
      </c>
      <c r="J193" s="0" t="n">
        <f aca="false">LN(D192/D193)</f>
        <v>-0.123394030203453</v>
      </c>
      <c r="K193" s="0" t="n">
        <f aca="false">LN(E192/E193)</f>
        <v>0.00652412607694329</v>
      </c>
      <c r="M193" s="0" t="n">
        <f aca="false">LN(G192/G193)</f>
        <v>-0.0141139436935268</v>
      </c>
      <c r="O193" s="0" t="n">
        <f aca="false">($N$15*H193+$O$15*I193+$P$15*J193)/(1-$O$15)</f>
        <v>-0.0661600924962013</v>
      </c>
      <c r="AB193" s="29" t="n">
        <v>36873</v>
      </c>
      <c r="AC193" s="0" t="n">
        <v>35.063</v>
      </c>
      <c r="AD193" s="0" t="n">
        <v>1359.99</v>
      </c>
      <c r="AE193" s="0" t="n">
        <f aca="false">LN(AC192/AC193)</f>
        <v>-0.0344691642309282</v>
      </c>
      <c r="AF193" s="0" t="n">
        <f aca="false">LN(AD192/AD193)</f>
        <v>-0.0141139436935268</v>
      </c>
      <c r="AR193" s="0" t="n">
        <v>74.5</v>
      </c>
      <c r="AS193" s="0" t="n">
        <f aca="false">LN(AR192/AR193)</f>
        <v>0.0264916154469763</v>
      </c>
    </row>
    <row r="194" customFormat="false" ht="11.25" hidden="false" customHeight="false" outlineLevel="0" collapsed="false">
      <c r="A194" s="29" t="n">
        <v>36872</v>
      </c>
      <c r="B194" s="0" t="n">
        <v>23.125</v>
      </c>
      <c r="D194" s="0" t="n">
        <v>40.25</v>
      </c>
      <c r="E194" s="0" t="n">
        <v>8.625</v>
      </c>
      <c r="F194" s="0" t="n">
        <v>34.938</v>
      </c>
      <c r="G194" s="0" t="n">
        <v>1371.18</v>
      </c>
      <c r="H194" s="0" t="n">
        <f aca="false">LN(B193/B194)</f>
        <v>-0.0218587938124991</v>
      </c>
      <c r="J194" s="0" t="n">
        <f aca="false">LN(D193/D194)</f>
        <v>-0.0657682624668324</v>
      </c>
      <c r="K194" s="0" t="n">
        <f aca="false">LN(E193/E194)</f>
        <v>0.109698917256425</v>
      </c>
      <c r="M194" s="0" t="n">
        <f aca="false">LN(G193/G194)</f>
        <v>-0.00819433621095982</v>
      </c>
      <c r="O194" s="0" t="n">
        <f aca="false">($N$15*H194+$O$15*I194+$P$15*J194)/(1-$O$15)</f>
        <v>-0.0401870528529261</v>
      </c>
      <c r="AB194" s="29" t="n">
        <v>36872</v>
      </c>
      <c r="AC194" s="0" t="n">
        <v>34.938</v>
      </c>
      <c r="AD194" s="0" t="n">
        <v>1371.18</v>
      </c>
      <c r="AE194" s="0" t="n">
        <f aca="false">LN(AC193/AC194)</f>
        <v>0.00357138134775522</v>
      </c>
      <c r="AF194" s="0" t="n">
        <f aca="false">LN(AD193/AD194)</f>
        <v>-0.00819433621095982</v>
      </c>
      <c r="AR194" s="0" t="n">
        <v>77.188</v>
      </c>
      <c r="AS194" s="0" t="n">
        <f aca="false">LN(AR193/AR194)</f>
        <v>-0.0354448791485956</v>
      </c>
    </row>
    <row r="195" customFormat="false" ht="11.25" hidden="false" customHeight="false" outlineLevel="0" collapsed="false">
      <c r="A195" s="29" t="n">
        <v>36871</v>
      </c>
      <c r="B195" s="0" t="n">
        <v>25.875</v>
      </c>
      <c r="D195" s="0" t="n">
        <v>42.375</v>
      </c>
      <c r="E195" s="0" t="n">
        <v>8.063</v>
      </c>
      <c r="F195" s="0" t="n">
        <v>35.688</v>
      </c>
      <c r="G195" s="0" t="n">
        <v>1380.2</v>
      </c>
      <c r="H195" s="0" t="n">
        <f aca="false">LN(B194/B195)</f>
        <v>-0.112362968187044</v>
      </c>
      <c r="J195" s="0" t="n">
        <f aca="false">LN(D194/D195)</f>
        <v>-0.051448561836042</v>
      </c>
      <c r="K195" s="0" t="n">
        <f aca="false">LN(E194/E195)</f>
        <v>0.0673792672145384</v>
      </c>
      <c r="M195" s="0" t="n">
        <f aca="false">LN(G194/G195)</f>
        <v>-0.00655673321365342</v>
      </c>
      <c r="O195" s="0" t="n">
        <f aca="false">($N$15*H195+$O$15*I195+$P$15*J195)/(1-$O$15)</f>
        <v>-0.0869366751092568</v>
      </c>
      <c r="AB195" s="29" t="n">
        <v>36871</v>
      </c>
      <c r="AC195" s="0" t="n">
        <v>35.688</v>
      </c>
      <c r="AD195" s="0" t="n">
        <v>1380.2</v>
      </c>
      <c r="AE195" s="0" t="n">
        <f aca="false">LN(AC194/AC195)</f>
        <v>-0.0212394357429258</v>
      </c>
      <c r="AF195" s="0" t="n">
        <f aca="false">LN(AD194/AD195)</f>
        <v>-0.00655673321365342</v>
      </c>
      <c r="AR195" s="0" t="n">
        <v>76.5</v>
      </c>
      <c r="AS195" s="0" t="n">
        <f aca="false">LN(AR194/AR195)</f>
        <v>0.00895326370161921</v>
      </c>
    </row>
    <row r="196" customFormat="false" ht="11.25" hidden="false" customHeight="false" outlineLevel="0" collapsed="false">
      <c r="A196" s="29" t="n">
        <v>36868</v>
      </c>
      <c r="B196" s="0" t="n">
        <v>23.438</v>
      </c>
      <c r="D196" s="0" t="n">
        <v>38.938</v>
      </c>
      <c r="E196" s="0" t="n">
        <v>6.5</v>
      </c>
      <c r="F196" s="0" t="n">
        <v>34.563</v>
      </c>
      <c r="G196" s="0" t="n">
        <v>1369.89</v>
      </c>
      <c r="H196" s="0" t="n">
        <f aca="false">LN(B195/B196)</f>
        <v>0.0989186147491225</v>
      </c>
      <c r="J196" s="0" t="n">
        <f aca="false">LN(D195/D196)</f>
        <v>0.0845879281438957</v>
      </c>
      <c r="K196" s="0" t="n">
        <f aca="false">LN(E195/E196)</f>
        <v>0.215483518801294</v>
      </c>
      <c r="M196" s="0" t="n">
        <f aca="false">LN(G195/G196)</f>
        <v>0.00749797155870665</v>
      </c>
      <c r="O196" s="0" t="n">
        <f aca="false">($N$15*H196+$O$15*I196+$P$15*J196)/(1-$O$15)</f>
        <v>0.0929368403305916</v>
      </c>
      <c r="AB196" s="29" t="n">
        <v>36868</v>
      </c>
      <c r="AC196" s="0" t="n">
        <v>34.563</v>
      </c>
      <c r="AD196" s="0" t="n">
        <v>1369.89</v>
      </c>
      <c r="AE196" s="0" t="n">
        <f aca="false">LN(AC195/AC196)</f>
        <v>0.0320307521019375</v>
      </c>
      <c r="AF196" s="0" t="n">
        <f aca="false">LN(AD195/AD196)</f>
        <v>0.00749797155870665</v>
      </c>
      <c r="AR196" s="0" t="n">
        <v>73.063</v>
      </c>
      <c r="AS196" s="0" t="n">
        <f aca="false">LN(AR195/AR196)</f>
        <v>0.045968658167674</v>
      </c>
    </row>
    <row r="197" customFormat="false" ht="11.25" hidden="false" customHeight="false" outlineLevel="0" collapsed="false">
      <c r="A197" s="29" t="n">
        <v>36867</v>
      </c>
      <c r="B197" s="0" t="n">
        <v>19.063</v>
      </c>
      <c r="D197" s="0" t="n">
        <v>34.563</v>
      </c>
      <c r="E197" s="0" t="n">
        <v>6.25</v>
      </c>
      <c r="F197" s="0" t="n">
        <v>33</v>
      </c>
      <c r="G197" s="0" t="n">
        <v>1343.55</v>
      </c>
      <c r="H197" s="0" t="n">
        <f aca="false">LN(B196/B197)</f>
        <v>0.206609353304571</v>
      </c>
      <c r="J197" s="0" t="n">
        <f aca="false">LN(D196/D197)</f>
        <v>0.119186891832692</v>
      </c>
      <c r="K197" s="0" t="n">
        <f aca="false">LN(E196/E197)</f>
        <v>0.0392207131532813</v>
      </c>
      <c r="M197" s="0" t="n">
        <f aca="false">LN(G196/G197)</f>
        <v>0.019415080038481</v>
      </c>
      <c r="O197" s="0" t="n">
        <f aca="false">($N$15*H197+$O$15*I197+$P$15*J197)/(1-$O$15)</f>
        <v>0.170118328272543</v>
      </c>
      <c r="AB197" s="29" t="n">
        <v>36867</v>
      </c>
      <c r="AC197" s="0" t="n">
        <v>33</v>
      </c>
      <c r="AD197" s="0" t="n">
        <v>1343.55</v>
      </c>
      <c r="AE197" s="0" t="n">
        <f aca="false">LN(AC196/AC197)</f>
        <v>0.0462761842575461</v>
      </c>
      <c r="AF197" s="0" t="n">
        <f aca="false">LN(AD196/AD197)</f>
        <v>0.019415080038481</v>
      </c>
      <c r="AR197" s="0" t="n">
        <v>72.875</v>
      </c>
      <c r="AS197" s="0" t="n">
        <f aca="false">LN(AR196/AR197)</f>
        <v>0.00257643799415972</v>
      </c>
    </row>
    <row r="198" customFormat="false" ht="11.25" hidden="false" customHeight="false" outlineLevel="0" collapsed="false">
      <c r="A198" s="29" t="n">
        <v>36866</v>
      </c>
      <c r="B198" s="0" t="n">
        <v>22.625</v>
      </c>
      <c r="D198" s="0" t="n">
        <v>32.375</v>
      </c>
      <c r="E198" s="0" t="n">
        <v>6.938</v>
      </c>
      <c r="F198" s="0" t="n">
        <v>32.813</v>
      </c>
      <c r="G198" s="0" t="n">
        <v>1351.46</v>
      </c>
      <c r="H198" s="0" t="n">
        <f aca="false">LN(B197/B198)</f>
        <v>-0.17130620605415</v>
      </c>
      <c r="J198" s="0" t="n">
        <f aca="false">LN(D197/D198)</f>
        <v>0.0653972257043244</v>
      </c>
      <c r="K198" s="0" t="n">
        <f aca="false">LN(E197/E198)</f>
        <v>-0.104432084799248</v>
      </c>
      <c r="M198" s="0" t="n">
        <f aca="false">LN(G197/G198)</f>
        <v>-0.00587012494483797</v>
      </c>
      <c r="O198" s="0" t="n">
        <f aca="false">($N$15*H198+$O$15*I198+$P$15*J198)/(1-$O$15)</f>
        <v>-0.0725037849367354</v>
      </c>
      <c r="AB198" s="29" t="n">
        <v>36866</v>
      </c>
      <c r="AC198" s="0" t="n">
        <v>32.813</v>
      </c>
      <c r="AD198" s="0" t="n">
        <v>1351.46</v>
      </c>
      <c r="AE198" s="0" t="n">
        <f aca="false">LN(AC197/AC198)</f>
        <v>0.00568278313549816</v>
      </c>
      <c r="AF198" s="0" t="n">
        <f aca="false">LN(AD197/AD198)</f>
        <v>-0.00587012494483797</v>
      </c>
      <c r="AR198" s="0" t="n">
        <v>71.938</v>
      </c>
      <c r="AS198" s="0" t="n">
        <f aca="false">LN(AR197/AR198)</f>
        <v>0.0129410077348642</v>
      </c>
    </row>
    <row r="199" customFormat="false" ht="11.25" hidden="false" customHeight="false" outlineLevel="0" collapsed="false">
      <c r="A199" s="29" t="n">
        <v>36865</v>
      </c>
      <c r="B199" s="0" t="n">
        <v>20</v>
      </c>
      <c r="D199" s="0" t="n">
        <v>31.75</v>
      </c>
      <c r="E199" s="0" t="n">
        <v>6.813</v>
      </c>
      <c r="F199" s="0" t="n">
        <v>33.063</v>
      </c>
      <c r="G199" s="0" t="n">
        <v>1376.54</v>
      </c>
      <c r="H199" s="0" t="n">
        <f aca="false">LN(B198/B199)</f>
        <v>0.123323216031999</v>
      </c>
      <c r="J199" s="0" t="n">
        <f aca="false">LN(D198/D199)</f>
        <v>0.0194937946810011</v>
      </c>
      <c r="K199" s="0" t="n">
        <f aca="false">LN(E198/E199)</f>
        <v>0.0181809967560269</v>
      </c>
      <c r="M199" s="0" t="n">
        <f aca="false">LN(G198/G199)</f>
        <v>-0.0183876148344361</v>
      </c>
      <c r="O199" s="0" t="n">
        <f aca="false">($N$15*H199+$O$15*I199+$P$15*J199)/(1-$O$15)</f>
        <v>0.079983758988696</v>
      </c>
      <c r="AB199" s="29" t="n">
        <v>36865</v>
      </c>
      <c r="AC199" s="0" t="n">
        <v>33.063</v>
      </c>
      <c r="AD199" s="0" t="n">
        <v>1376.54</v>
      </c>
      <c r="AE199" s="0" t="n">
        <f aca="false">LN(AC198/AC199)</f>
        <v>-0.00759005404653259</v>
      </c>
      <c r="AF199" s="0" t="n">
        <f aca="false">LN(AD198/AD199)</f>
        <v>-0.0183876148344361</v>
      </c>
      <c r="AR199" s="0" t="n">
        <v>68.25</v>
      </c>
      <c r="AS199" s="0" t="n">
        <f aca="false">LN(AR198/AR199)</f>
        <v>0.0526272028707233</v>
      </c>
    </row>
    <row r="200" customFormat="false" ht="11.25" hidden="false" customHeight="false" outlineLevel="0" collapsed="false">
      <c r="A200" s="29" t="n">
        <v>36864</v>
      </c>
      <c r="B200" s="0" t="n">
        <v>17</v>
      </c>
      <c r="D200" s="0" t="n">
        <v>18</v>
      </c>
      <c r="E200" s="0" t="n">
        <v>6.188</v>
      </c>
      <c r="F200" s="0" t="n">
        <v>32.5</v>
      </c>
      <c r="G200" s="0" t="n">
        <v>1324.97</v>
      </c>
      <c r="H200" s="0" t="n">
        <f aca="false">LN(B199/B200)</f>
        <v>0.162518929497775</v>
      </c>
      <c r="J200" s="0" t="n">
        <f aca="false">LN(D199/D200)</f>
        <v>0.567520967442536</v>
      </c>
      <c r="K200" s="0" t="n">
        <f aca="false">LN(E199/E200)</f>
        <v>0.0962206190807115</v>
      </c>
      <c r="M200" s="0" t="n">
        <f aca="false">LN(G199/G200)</f>
        <v>0.0381832867140222</v>
      </c>
      <c r="O200" s="0" t="n">
        <f aca="false">($N$15*H200+$O$15*I200+$P$15*J200)/(1-$O$15)</f>
        <v>0.331570901449157</v>
      </c>
      <c r="AB200" s="29" t="n">
        <v>36864</v>
      </c>
      <c r="AC200" s="0" t="n">
        <v>32.5</v>
      </c>
      <c r="AD200" s="0" t="n">
        <v>1324.97</v>
      </c>
      <c r="AE200" s="0" t="n">
        <f aca="false">LN(AC199/AC200)</f>
        <v>0.0171747430418229</v>
      </c>
      <c r="AF200" s="0" t="n">
        <f aca="false">LN(AD199/AD200)</f>
        <v>0.0381832867140222</v>
      </c>
      <c r="AR200" s="0" t="n">
        <v>65.938</v>
      </c>
      <c r="AS200" s="0" t="n">
        <f aca="false">LN(AR199/AR200)</f>
        <v>0.0344625274850451</v>
      </c>
    </row>
    <row r="201" customFormat="false" ht="11.25" hidden="false" customHeight="false" outlineLevel="0" collapsed="false">
      <c r="A201" s="29" t="n">
        <v>36861</v>
      </c>
      <c r="B201" s="0" t="n">
        <v>16.813</v>
      </c>
      <c r="D201" s="0" t="n">
        <v>21.75</v>
      </c>
      <c r="E201" s="0" t="n">
        <v>6.5</v>
      </c>
      <c r="F201" s="0" t="n">
        <v>32.063</v>
      </c>
      <c r="G201" s="0" t="n">
        <v>1315.23</v>
      </c>
      <c r="H201" s="0" t="n">
        <f aca="false">LN(B200/B201)</f>
        <v>0.011060947359425</v>
      </c>
      <c r="J201" s="0" t="n">
        <f aca="false">LN(D200/D201)</f>
        <v>-0.189241999638528</v>
      </c>
      <c r="K201" s="0" t="n">
        <f aca="false">LN(E200/E201)</f>
        <v>-0.0491902441907718</v>
      </c>
      <c r="M201" s="0" t="n">
        <f aca="false">LN(G200/G201)</f>
        <v>0.0073782623938213</v>
      </c>
      <c r="O201" s="0" t="n">
        <f aca="false">($N$15*H201+$O$15*I201+$P$15*J201)/(1-$O$15)</f>
        <v>-0.0725475410064919</v>
      </c>
      <c r="AB201" s="29" t="n">
        <v>36861</v>
      </c>
      <c r="AC201" s="0" t="n">
        <v>32.063</v>
      </c>
      <c r="AD201" s="0" t="n">
        <v>1315.23</v>
      </c>
      <c r="AE201" s="0" t="n">
        <f aca="false">LN(AC200/AC201)</f>
        <v>0.0135373719843868</v>
      </c>
      <c r="AF201" s="0" t="n">
        <f aca="false">LN(AD200/AD201)</f>
        <v>0.0073782623938213</v>
      </c>
      <c r="AR201" s="0" t="n">
        <v>65.5</v>
      </c>
      <c r="AS201" s="0" t="n">
        <f aca="false">LN(AR200/AR201)</f>
        <v>0.00666476393881773</v>
      </c>
    </row>
    <row r="202" customFormat="false" ht="11.25" hidden="false" customHeight="false" outlineLevel="0" collapsed="false">
      <c r="A202" s="29" t="n">
        <v>36860</v>
      </c>
      <c r="B202" s="0" t="n">
        <v>13.688</v>
      </c>
      <c r="D202" s="0" t="n">
        <v>21.125</v>
      </c>
      <c r="E202" s="0" t="n">
        <v>5.063</v>
      </c>
      <c r="F202" s="0" t="n">
        <v>30.688</v>
      </c>
      <c r="G202" s="0" t="n">
        <v>1314.95</v>
      </c>
      <c r="H202" s="0" t="n">
        <f aca="false">LN(B201/B202)</f>
        <v>0.205632860106899</v>
      </c>
      <c r="J202" s="0" t="n">
        <f aca="false">LN(D201/D202)</f>
        <v>0.0291565842914555</v>
      </c>
      <c r="K202" s="0" t="n">
        <f aca="false">LN(E201/E202)</f>
        <v>0.249842983913819</v>
      </c>
      <c r="M202" s="0" t="n">
        <f aca="false">LN(G201/G202)</f>
        <v>0.000212913185453261</v>
      </c>
      <c r="O202" s="0" t="n">
        <f aca="false">($N$15*H202+$O$15*I202+$P$15*J202)/(1-$O$15)</f>
        <v>0.131969866753503</v>
      </c>
      <c r="AB202" s="29" t="n">
        <v>36860</v>
      </c>
      <c r="AC202" s="0" t="n">
        <v>30.688</v>
      </c>
      <c r="AD202" s="0" t="n">
        <v>1314.95</v>
      </c>
      <c r="AE202" s="0" t="n">
        <f aca="false">LN(AC201/AC202)</f>
        <v>0.0438310186502774</v>
      </c>
      <c r="AF202" s="0" t="n">
        <f aca="false">LN(AD201/AD202)</f>
        <v>0.000212913185453261</v>
      </c>
      <c r="AR202" s="0" t="n">
        <v>64.75</v>
      </c>
      <c r="AS202" s="0" t="n">
        <f aca="false">LN(AR201/AR202)</f>
        <v>0.0115164420615591</v>
      </c>
    </row>
    <row r="203" customFormat="false" ht="11.25" hidden="false" customHeight="false" outlineLevel="0" collapsed="false">
      <c r="A203" s="29" t="n">
        <v>36859</v>
      </c>
      <c r="B203" s="0" t="n">
        <v>14.375</v>
      </c>
      <c r="D203" s="0" t="n">
        <v>19.75</v>
      </c>
      <c r="E203" s="0" t="n">
        <v>6.5</v>
      </c>
      <c r="F203" s="0" t="n">
        <v>31.938</v>
      </c>
      <c r="G203" s="0" t="n">
        <v>1341.93</v>
      </c>
      <c r="H203" s="0" t="n">
        <f aca="false">LN(B202/B203)</f>
        <v>-0.0489710500935218</v>
      </c>
      <c r="J203" s="0" t="n">
        <f aca="false">LN(D202/D203)</f>
        <v>0.0673036818961066</v>
      </c>
      <c r="K203" s="0" t="n">
        <f aca="false">LN(E202/E203)</f>
        <v>-0.249842983913819</v>
      </c>
      <c r="M203" s="0" t="n">
        <f aca="false">LN(G202/G203)</f>
        <v>-0.0203102341421058</v>
      </c>
      <c r="O203" s="0" t="n">
        <f aca="false">($N$15*H203+$O$15*I203+$P$15*J203)/(1-$O$15)</f>
        <v>-0.000436793745789268</v>
      </c>
      <c r="AB203" s="29" t="n">
        <v>36859</v>
      </c>
      <c r="AC203" s="0" t="n">
        <v>31.938</v>
      </c>
      <c r="AD203" s="0" t="n">
        <v>1341.93</v>
      </c>
      <c r="AE203" s="0" t="n">
        <f aca="false">LN(AC202/AC203)</f>
        <v>-0.0399248247176476</v>
      </c>
      <c r="AF203" s="0" t="n">
        <f aca="false">LN(AD202/AD203)</f>
        <v>-0.0203102341421058</v>
      </c>
      <c r="AR203" s="0" t="n">
        <v>70.25</v>
      </c>
      <c r="AS203" s="0" t="n">
        <f aca="false">LN(AR202/AR203)</f>
        <v>-0.081526607634208</v>
      </c>
    </row>
    <row r="204" customFormat="false" ht="11.25" hidden="false" customHeight="false" outlineLevel="0" collapsed="false">
      <c r="A204" s="29" t="n">
        <v>36858</v>
      </c>
      <c r="B204" s="0" t="n">
        <v>15.188</v>
      </c>
      <c r="D204" s="0" t="n">
        <v>17.063</v>
      </c>
      <c r="E204" s="0" t="n">
        <v>7</v>
      </c>
      <c r="F204" s="0" t="n">
        <v>32.188</v>
      </c>
      <c r="G204" s="0" t="n">
        <v>1336.09</v>
      </c>
      <c r="H204" s="0" t="n">
        <f aca="false">LN(B203/B204)</f>
        <v>-0.0550150556861419</v>
      </c>
      <c r="J204" s="0" t="n">
        <f aca="false">LN(D203/D204)</f>
        <v>0.146241114802003</v>
      </c>
      <c r="K204" s="0" t="n">
        <f aca="false">LN(E203/E204)</f>
        <v>-0.0741079721537219</v>
      </c>
      <c r="M204" s="0" t="n">
        <f aca="false">LN(G203/G204)</f>
        <v>0.00436143812028282</v>
      </c>
      <c r="O204" s="0" t="n">
        <f aca="false">($N$15*H204+$O$15*I204+$P$15*J204)/(1-$O$15)</f>
        <v>0.0289913178646126</v>
      </c>
      <c r="AB204" s="29" t="n">
        <v>36858</v>
      </c>
      <c r="AC204" s="0" t="n">
        <v>32.188</v>
      </c>
      <c r="AD204" s="0" t="n">
        <v>1336.09</v>
      </c>
      <c r="AE204" s="0" t="n">
        <f aca="false">LN(AC203/AC204)</f>
        <v>-0.00779718886521116</v>
      </c>
      <c r="AF204" s="0" t="n">
        <f aca="false">LN(AD203/AD204)</f>
        <v>0.00436143812028282</v>
      </c>
      <c r="AR204" s="0" t="n">
        <v>78.438</v>
      </c>
      <c r="AS204" s="0" t="n">
        <f aca="false">LN(AR203/AR204)</f>
        <v>-0.110248195593923</v>
      </c>
    </row>
    <row r="205" customFormat="false" ht="11.25" hidden="false" customHeight="false" outlineLevel="0" collapsed="false">
      <c r="A205" s="29" t="n">
        <v>36857</v>
      </c>
      <c r="B205" s="0" t="n">
        <v>17.5</v>
      </c>
      <c r="D205" s="0" t="n">
        <v>19.813</v>
      </c>
      <c r="E205" s="0" t="n">
        <v>7.688</v>
      </c>
      <c r="F205" s="0" t="n">
        <v>33.438</v>
      </c>
      <c r="G205" s="0" t="n">
        <v>1348.97</v>
      </c>
      <c r="H205" s="0" t="n">
        <f aca="false">LN(B204/B205)</f>
        <v>-0.141695238559912</v>
      </c>
      <c r="J205" s="0" t="n">
        <f aca="false">LN(D204/D205)</f>
        <v>-0.149425911366994</v>
      </c>
      <c r="K205" s="0" t="n">
        <f aca="false">LN(E204/E205)</f>
        <v>-0.093750522612678</v>
      </c>
      <c r="M205" s="0" t="n">
        <f aca="false">LN(G204/G205)</f>
        <v>-0.00959390016802839</v>
      </c>
      <c r="O205" s="0" t="n">
        <f aca="false">($N$15*H205+$O$15*I205+$P$15*J205)/(1-$O$15)</f>
        <v>-0.144922100057153</v>
      </c>
      <c r="AB205" s="29" t="n">
        <v>36857</v>
      </c>
      <c r="AC205" s="0" t="n">
        <v>33.438</v>
      </c>
      <c r="AD205" s="0" t="n">
        <v>1348.97</v>
      </c>
      <c r="AE205" s="0" t="n">
        <f aca="false">LN(AC204/AC205)</f>
        <v>-0.0380992655315679</v>
      </c>
      <c r="AF205" s="0" t="n">
        <f aca="false">LN(AD204/AD205)</f>
        <v>-0.00959390016802839</v>
      </c>
      <c r="AR205" s="0" t="n">
        <v>78.875</v>
      </c>
      <c r="AS205" s="0" t="n">
        <f aca="false">LN(AR204/AR205)</f>
        <v>-0.00555581705359916</v>
      </c>
    </row>
    <row r="206" customFormat="false" ht="11.25" hidden="false" customHeight="false" outlineLevel="0" collapsed="false">
      <c r="A206" s="29" t="n">
        <v>36854</v>
      </c>
      <c r="B206" s="0" t="n">
        <v>18.375</v>
      </c>
      <c r="D206" s="0" t="n">
        <v>23.125</v>
      </c>
      <c r="E206" s="0" t="n">
        <v>8.688</v>
      </c>
      <c r="F206" s="0" t="n">
        <v>32.688</v>
      </c>
      <c r="G206" s="0" t="n">
        <v>1341.77</v>
      </c>
      <c r="H206" s="0" t="n">
        <f aca="false">LN(B205/B206)</f>
        <v>-0.0487901641694321</v>
      </c>
      <c r="J206" s="0" t="n">
        <f aca="false">LN(D205/D206)</f>
        <v>-0.154575995486367</v>
      </c>
      <c r="K206" s="0" t="n">
        <f aca="false">LN(E205/E206)</f>
        <v>-0.122282091523588</v>
      </c>
      <c r="M206" s="0" t="n">
        <f aca="false">LN(G205/G206)</f>
        <v>0.00535170041283077</v>
      </c>
      <c r="O206" s="0" t="n">
        <f aca="false">($N$15*H206+$O$15*I206+$P$15*J206)/(1-$O$15)</f>
        <v>-0.0929462466410054</v>
      </c>
      <c r="AB206" s="29" t="n">
        <v>36854</v>
      </c>
      <c r="AC206" s="0" t="n">
        <v>32.688</v>
      </c>
      <c r="AD206" s="0" t="n">
        <v>1341.77</v>
      </c>
      <c r="AE206" s="0" t="n">
        <f aca="false">LN(AC205/AC206)</f>
        <v>0.022684939740188</v>
      </c>
      <c r="AF206" s="0" t="n">
        <f aca="false">LN(AD205/AD206)</f>
        <v>0.00535170041283077</v>
      </c>
      <c r="AR206" s="0" t="n">
        <v>77.75</v>
      </c>
      <c r="AS206" s="0" t="n">
        <f aca="false">LN(AR205/AR206)</f>
        <v>0.0143657698020337</v>
      </c>
    </row>
    <row r="207" customFormat="false" ht="11.25" hidden="false" customHeight="false" outlineLevel="0" collapsed="false">
      <c r="A207" s="29" t="n">
        <v>36852</v>
      </c>
      <c r="B207" s="0" t="n">
        <v>16.688</v>
      </c>
      <c r="D207" s="0" t="n">
        <v>21.75</v>
      </c>
      <c r="E207" s="0" t="n">
        <v>8.75</v>
      </c>
      <c r="F207" s="0" t="n">
        <v>31.875</v>
      </c>
      <c r="G207" s="0" t="n">
        <v>1322.36</v>
      </c>
      <c r="H207" s="0" t="n">
        <f aca="false">LN(B206/B207)</f>
        <v>0.0963011468404839</v>
      </c>
      <c r="J207" s="0" t="n">
        <f aca="false">LN(D206/D207)</f>
        <v>0.0613005258637959</v>
      </c>
      <c r="K207" s="0" t="n">
        <f aca="false">LN(E206/E207)</f>
        <v>-0.0071109371779434</v>
      </c>
      <c r="M207" s="0" t="n">
        <f aca="false">LN(G206/G207)</f>
        <v>0.0145716188368562</v>
      </c>
      <c r="O207" s="0" t="n">
        <f aca="false">($N$15*H207+$O$15*I207+$P$15*J207)/(1-$O$15)</f>
        <v>0.0816915314774149</v>
      </c>
      <c r="AB207" s="29" t="n">
        <v>36852</v>
      </c>
      <c r="AC207" s="0" t="n">
        <v>31.875</v>
      </c>
      <c r="AD207" s="0" t="n">
        <v>1322.36</v>
      </c>
      <c r="AE207" s="0" t="n">
        <f aca="false">LN(AC206/AC207)</f>
        <v>0.0251860345966761</v>
      </c>
      <c r="AF207" s="0" t="n">
        <f aca="false">LN(AD206/AD207)</f>
        <v>0.0145716188368562</v>
      </c>
      <c r="AR207" s="0" t="n">
        <v>75.563</v>
      </c>
      <c r="AS207" s="0" t="n">
        <f aca="false">LN(AR206/AR207)</f>
        <v>0.0285318056673494</v>
      </c>
    </row>
    <row r="208" customFormat="false" ht="11.25" hidden="false" customHeight="false" outlineLevel="0" collapsed="false">
      <c r="A208" s="29" t="n">
        <v>36851</v>
      </c>
      <c r="B208" s="0" t="n">
        <v>18.625</v>
      </c>
      <c r="D208" s="0" t="n">
        <v>26.5</v>
      </c>
      <c r="E208" s="0" t="n">
        <v>8.938</v>
      </c>
      <c r="F208" s="0" t="n">
        <v>32.938</v>
      </c>
      <c r="G208" s="0" t="n">
        <v>1347.35</v>
      </c>
      <c r="H208" s="0" t="n">
        <f aca="false">LN(B207/B208)</f>
        <v>-0.109814866007207</v>
      </c>
      <c r="J208" s="0" t="n">
        <f aca="false">LN(D207/D208)</f>
        <v>-0.197530975457483</v>
      </c>
      <c r="K208" s="0" t="n">
        <f aca="false">LN(E207/E208)</f>
        <v>-0.0212581501417367</v>
      </c>
      <c r="M208" s="0" t="n">
        <f aca="false">LN(G207/G208)</f>
        <v>-0.0187216813172969</v>
      </c>
      <c r="O208" s="0" t="n">
        <f aca="false">($N$15*H208+$O$15*I208+$P$15*J208)/(1-$O$15)</f>
        <v>-0.146428462693589</v>
      </c>
      <c r="AB208" s="29" t="n">
        <v>36851</v>
      </c>
      <c r="AC208" s="0" t="n">
        <v>32.938</v>
      </c>
      <c r="AD208" s="0" t="n">
        <v>1347.35</v>
      </c>
      <c r="AE208" s="0" t="n">
        <f aca="false">LN(AC207/AC208)</f>
        <v>-0.0328050029734265</v>
      </c>
      <c r="AF208" s="0" t="n">
        <f aca="false">LN(AD207/AD208)</f>
        <v>-0.0187216813172969</v>
      </c>
      <c r="AR208" s="0" t="n">
        <v>80.375</v>
      </c>
      <c r="AS208" s="0" t="n">
        <f aca="false">LN(AR207/AR208)</f>
        <v>-0.0617364371657895</v>
      </c>
    </row>
    <row r="209" customFormat="false" ht="11.25" hidden="false" customHeight="false" outlineLevel="0" collapsed="false">
      <c r="A209" s="29" t="n">
        <v>36850</v>
      </c>
      <c r="B209" s="0" t="n">
        <v>18</v>
      </c>
      <c r="D209" s="0" t="n">
        <v>24.25</v>
      </c>
      <c r="E209" s="0" t="n">
        <v>9.375</v>
      </c>
      <c r="F209" s="0" t="n">
        <v>32.375</v>
      </c>
      <c r="G209" s="0" t="n">
        <v>1342.62</v>
      </c>
      <c r="H209" s="0" t="n">
        <f aca="false">LN(B208/B209)</f>
        <v>0.0341330063694586</v>
      </c>
      <c r="J209" s="0" t="n">
        <f aca="false">LN(D208/D209)</f>
        <v>0.0887281156086842</v>
      </c>
      <c r="K209" s="0" t="n">
        <f aca="false">LN(E208/E209)</f>
        <v>-0.0477347213452147</v>
      </c>
      <c r="M209" s="0" t="n">
        <f aca="false">LN(G208/G209)</f>
        <v>0.003516771469516</v>
      </c>
      <c r="O209" s="0" t="n">
        <f aca="false">($N$15*H209+$O$15*I209+$P$15*J209)/(1-$O$15)</f>
        <v>0.0569215605274281</v>
      </c>
      <c r="AB209" s="29" t="n">
        <v>36850</v>
      </c>
      <c r="AC209" s="0" t="n">
        <v>32.375</v>
      </c>
      <c r="AD209" s="0" t="n">
        <v>1342.62</v>
      </c>
      <c r="AE209" s="0" t="n">
        <f aca="false">LN(AC208/AC209)</f>
        <v>0.017240486432315</v>
      </c>
      <c r="AF209" s="0" t="n">
        <f aca="false">LN(AD208/AD209)</f>
        <v>0.003516771469516</v>
      </c>
      <c r="AR209" s="0" t="n">
        <v>80.25</v>
      </c>
      <c r="AS209" s="0" t="n">
        <f aca="false">LN(AR208/AR209)</f>
        <v>0.00155642054765816</v>
      </c>
    </row>
    <row r="210" customFormat="false" ht="11.25" hidden="false" customHeight="false" outlineLevel="0" collapsed="false">
      <c r="A210" s="29" t="n">
        <v>36847</v>
      </c>
      <c r="B210" s="0" t="n">
        <v>18.688</v>
      </c>
      <c r="D210" s="0" t="n">
        <v>28.875</v>
      </c>
      <c r="E210" s="0" t="n">
        <v>11</v>
      </c>
      <c r="F210" s="0" t="n">
        <v>32.313</v>
      </c>
      <c r="G210" s="0" t="n">
        <v>1367.72</v>
      </c>
      <c r="H210" s="0" t="n">
        <f aca="false">LN(B209/B210)</f>
        <v>-0.0375098487496518</v>
      </c>
      <c r="J210" s="0" t="n">
        <f aca="false">LN(D209/D210)</f>
        <v>-0.174559551458465</v>
      </c>
      <c r="K210" s="0" t="n">
        <f aca="false">LN(E209/E210)</f>
        <v>-0.159848700941896</v>
      </c>
      <c r="M210" s="0" t="n">
        <f aca="false">LN(G209/G210)</f>
        <v>-0.0185221910072115</v>
      </c>
      <c r="O210" s="0" t="n">
        <f aca="false">($N$15*H210+$O$15*I210+$P$15*J210)/(1-$O$15)</f>
        <v>-0.0947157892823155</v>
      </c>
      <c r="AB210" s="29" t="n">
        <v>36847</v>
      </c>
      <c r="AC210" s="0" t="n">
        <v>32.313</v>
      </c>
      <c r="AD210" s="0" t="n">
        <v>1367.72</v>
      </c>
      <c r="AE210" s="0" t="n">
        <f aca="false">LN(AC209/AC210)</f>
        <v>0.00191689398295888</v>
      </c>
      <c r="AF210" s="0" t="n">
        <f aca="false">LN(AD209/AD210)</f>
        <v>-0.0185221910072115</v>
      </c>
      <c r="AR210" s="0" t="n">
        <v>81.5</v>
      </c>
      <c r="AS210" s="0" t="n">
        <f aca="false">LN(AR209/AR210)</f>
        <v>-0.0154562582366918</v>
      </c>
    </row>
    <row r="211" customFormat="false" ht="11.25" hidden="false" customHeight="false" outlineLevel="0" collapsed="false">
      <c r="A211" s="29" t="n">
        <v>36846</v>
      </c>
      <c r="B211" s="0" t="n">
        <v>20.25</v>
      </c>
      <c r="D211" s="0" t="n">
        <f aca="false">(D210+D212)/2</f>
        <v>34.6565</v>
      </c>
      <c r="E211" s="0" t="n">
        <v>11</v>
      </c>
      <c r="F211" s="0" t="n">
        <v>32.063</v>
      </c>
      <c r="G211" s="0" t="n">
        <v>1372.32</v>
      </c>
      <c r="H211" s="0" t="n">
        <f aca="false">LN(B210/B211)</f>
        <v>-0.0802731869067317</v>
      </c>
      <c r="J211" s="0" t="n">
        <f aca="false">LN(D210/D211)</f>
        <v>-0.182509129388706</v>
      </c>
      <c r="K211" s="0" t="n">
        <f aca="false">LN(E210/E211)</f>
        <v>0</v>
      </c>
      <c r="M211" s="0" t="n">
        <f aca="false">LN(G210/G211)</f>
        <v>-0.00335761837166334</v>
      </c>
      <c r="O211" s="0" t="n">
        <f aca="false">($N$15*H211+$O$15*I211+$P$15*J211)/(1-$O$15)</f>
        <v>-0.122947509654814</v>
      </c>
      <c r="AB211" s="29" t="n">
        <v>36846</v>
      </c>
      <c r="AC211" s="0" t="n">
        <v>32.063</v>
      </c>
      <c r="AD211" s="0" t="n">
        <v>1372.32</v>
      </c>
      <c r="AE211" s="0" t="n">
        <f aca="false">LN(AC210/AC211)</f>
        <v>0.00776690868543775</v>
      </c>
      <c r="AF211" s="0" t="n">
        <f aca="false">LN(AD210/AD211)</f>
        <v>-0.00335761837166334</v>
      </c>
      <c r="AR211" s="0" t="n">
        <v>81.25</v>
      </c>
      <c r="AS211" s="0" t="n">
        <f aca="false">LN(AR210/AR211)</f>
        <v>0.00307219903697006</v>
      </c>
    </row>
    <row r="212" customFormat="false" ht="11.25" hidden="false" customHeight="false" outlineLevel="0" collapsed="false">
      <c r="A212" s="29" t="n">
        <v>36845</v>
      </c>
      <c r="B212" s="0" t="n">
        <v>20.375</v>
      </c>
      <c r="D212" s="0" t="n">
        <v>40.438</v>
      </c>
      <c r="E212" s="0" t="n">
        <v>11.313</v>
      </c>
      <c r="F212" s="0" t="n">
        <v>32</v>
      </c>
      <c r="G212" s="0" t="n">
        <v>1389.81</v>
      </c>
      <c r="H212" s="0" t="n">
        <f aca="false">LN(B211/B212)</f>
        <v>-0.00615386557437822</v>
      </c>
      <c r="J212" s="0" t="n">
        <f aca="false">LN(D211/D212)</f>
        <v>-0.154284638714446</v>
      </c>
      <c r="K212" s="0" t="n">
        <f aca="false">LN(E211/E212)</f>
        <v>-0.0280572341459593</v>
      </c>
      <c r="M212" s="0" t="n">
        <f aca="false">LN(G211/G212)</f>
        <v>-0.0126643088921261</v>
      </c>
      <c r="O212" s="0" t="n">
        <f aca="false">($N$15*H212+$O$15*I212+$P$15*J212)/(1-$O$15)</f>
        <v>-0.0679851576663621</v>
      </c>
      <c r="AB212" s="29" t="n">
        <v>36845</v>
      </c>
      <c r="AC212" s="0" t="n">
        <v>32</v>
      </c>
      <c r="AD212" s="0" t="n">
        <v>1389.81</v>
      </c>
      <c r="AE212" s="0" t="n">
        <f aca="false">LN(AC211/AC212)</f>
        <v>0.00196681455157855</v>
      </c>
      <c r="AF212" s="0" t="n">
        <f aca="false">LN(AD211/AD212)</f>
        <v>-0.0126643088921261</v>
      </c>
      <c r="AR212" s="0" t="n">
        <v>80.375</v>
      </c>
      <c r="AS212" s="0" t="n">
        <f aca="false">LN(AR211/AR212)</f>
        <v>0.0108276386520634</v>
      </c>
    </row>
    <row r="213" customFormat="false" ht="11.25" hidden="false" customHeight="false" outlineLevel="0" collapsed="false">
      <c r="A213" s="29" t="n">
        <v>36844</v>
      </c>
      <c r="B213" s="0" t="n">
        <v>22.875</v>
      </c>
      <c r="D213" s="0" t="n">
        <v>43</v>
      </c>
      <c r="E213" s="0" t="n">
        <v>11.438</v>
      </c>
      <c r="F213" s="0" t="n">
        <v>31.625</v>
      </c>
      <c r="G213" s="0" t="n">
        <v>1382.95</v>
      </c>
      <c r="H213" s="0" t="n">
        <f aca="false">LN(B212/B213)</f>
        <v>-0.115735952034659</v>
      </c>
      <c r="J213" s="0" t="n">
        <f aca="false">LN(D212/D213)</f>
        <v>-0.0614301787484532</v>
      </c>
      <c r="K213" s="0" t="n">
        <f aca="false">LN(E212/E213)</f>
        <v>-0.0109886385487947</v>
      </c>
      <c r="M213" s="0" t="n">
        <f aca="false">LN(G212/G213)</f>
        <v>0.00494814841297445</v>
      </c>
      <c r="O213" s="0" t="n">
        <f aca="false">($N$15*H213+$O$15*I213+$P$15*J213)/(1-$O$15)</f>
        <v>-0.0930681696477714</v>
      </c>
      <c r="AB213" s="29" t="n">
        <v>36844</v>
      </c>
      <c r="AC213" s="0" t="n">
        <v>31.625</v>
      </c>
      <c r="AD213" s="0" t="n">
        <v>1382.95</v>
      </c>
      <c r="AE213" s="0" t="n">
        <f aca="false">LN(AC212/AC213)</f>
        <v>0.0117879557520422</v>
      </c>
      <c r="AF213" s="0" t="n">
        <f aca="false">LN(AD212/AD213)</f>
        <v>0.00494814841297445</v>
      </c>
      <c r="AR213" s="0" t="n">
        <v>79.563</v>
      </c>
      <c r="AS213" s="0" t="n">
        <f aca="false">LN(AR212/AR213)</f>
        <v>0.0101540218922691</v>
      </c>
    </row>
    <row r="214" customFormat="false" ht="11.25" hidden="false" customHeight="false" outlineLevel="0" collapsed="false">
      <c r="A214" s="29" t="n">
        <v>36843</v>
      </c>
      <c r="B214" s="0" t="n">
        <v>20</v>
      </c>
      <c r="D214" s="0" t="n">
        <v>39.688</v>
      </c>
      <c r="E214" s="0" t="n">
        <v>10.438</v>
      </c>
      <c r="F214" s="0" t="n">
        <v>30.875</v>
      </c>
      <c r="G214" s="0" t="n">
        <v>1351.26</v>
      </c>
      <c r="H214" s="0" t="n">
        <f aca="false">LN(B213/B214)</f>
        <v>0.134312337607594</v>
      </c>
      <c r="J214" s="0" t="n">
        <f aca="false">LN(D213/D214)</f>
        <v>0.0801512406948146</v>
      </c>
      <c r="K214" s="0" t="n">
        <f aca="false">LN(E213/E214)</f>
        <v>0.0914881522719029</v>
      </c>
      <c r="M214" s="0" t="n">
        <f aca="false">LN(G213/G214)</f>
        <v>0.0231814082401873</v>
      </c>
      <c r="O214" s="0" t="n">
        <f aca="false">($N$15*H214+$O$15*I214+$P$15*J214)/(1-$O$15)</f>
        <v>0.111704944611206</v>
      </c>
      <c r="AB214" s="29" t="n">
        <v>36843</v>
      </c>
      <c r="AC214" s="0" t="n">
        <v>30.875</v>
      </c>
      <c r="AD214" s="0" t="n">
        <v>1351.26</v>
      </c>
      <c r="AE214" s="0" t="n">
        <f aca="false">LN(AC213/AC214)</f>
        <v>0.024001152099543</v>
      </c>
      <c r="AF214" s="0" t="n">
        <f aca="false">LN(AD213/AD214)</f>
        <v>0.0231814082401873</v>
      </c>
      <c r="AR214" s="0" t="n">
        <v>79.438</v>
      </c>
      <c r="AS214" s="0" t="n">
        <f aca="false">LN(AR213/AR214)</f>
        <v>0.00157231747915919</v>
      </c>
    </row>
    <row r="215" customFormat="false" ht="11.25" hidden="false" customHeight="false" outlineLevel="0" collapsed="false">
      <c r="A215" s="29" t="n">
        <v>36840</v>
      </c>
      <c r="B215" s="0" t="n">
        <v>20.563</v>
      </c>
      <c r="D215" s="0" t="n">
        <v>41.25</v>
      </c>
      <c r="E215" s="0" t="n">
        <v>10.063</v>
      </c>
      <c r="F215" s="0" t="n">
        <v>32.5</v>
      </c>
      <c r="G215" s="0" t="n">
        <v>1365.98</v>
      </c>
      <c r="H215" s="0" t="n">
        <f aca="false">LN(B214/B215)</f>
        <v>-0.0277610707853903</v>
      </c>
      <c r="J215" s="0" t="n">
        <f aca="false">LN(D214/D215)</f>
        <v>-0.0386022377819422</v>
      </c>
      <c r="K215" s="0" t="n">
        <f aca="false">LN(E214/E215)</f>
        <v>0.0365876622700254</v>
      </c>
      <c r="M215" s="0" t="n">
        <f aca="false">LN(G214/G215)</f>
        <v>-0.0108346292540416</v>
      </c>
      <c r="O215" s="0" t="n">
        <f aca="false">($N$15*H215+$O$15*I215+$P$15*J215)/(1-$O$15)</f>
        <v>-0.032286284209801</v>
      </c>
      <c r="AB215" s="29" t="n">
        <v>36840</v>
      </c>
      <c r="AC215" s="0" t="n">
        <v>32.5</v>
      </c>
      <c r="AD215" s="0" t="n">
        <v>1365.98</v>
      </c>
      <c r="AE215" s="0" t="n">
        <f aca="false">LN(AC214/AC215)</f>
        <v>-0.0512932943875506</v>
      </c>
      <c r="AF215" s="0" t="n">
        <f aca="false">LN(AD214/AD215)</f>
        <v>-0.0108346292540416</v>
      </c>
      <c r="AR215" s="0" t="n">
        <v>82.938</v>
      </c>
      <c r="AS215" s="0" t="n">
        <f aca="false">LN(AR214/AR215)</f>
        <v>-0.0431164975239202</v>
      </c>
    </row>
    <row r="216" customFormat="false" ht="11.25" hidden="false" customHeight="false" outlineLevel="0" collapsed="false">
      <c r="A216" s="29" t="n">
        <v>36839</v>
      </c>
      <c r="B216" s="0" t="n">
        <v>23.375</v>
      </c>
      <c r="D216" s="0" t="n">
        <v>44.875</v>
      </c>
      <c r="E216" s="0" t="n">
        <v>9.438</v>
      </c>
      <c r="F216" s="0" t="n">
        <v>32.688</v>
      </c>
      <c r="G216" s="0" t="n">
        <v>1400.14</v>
      </c>
      <c r="H216" s="0" t="n">
        <f aca="false">LN(B215/B216)</f>
        <v>-0.128173730835369</v>
      </c>
      <c r="J216" s="0" t="n">
        <f aca="false">LN(D215/D216)</f>
        <v>-0.084229734027753</v>
      </c>
      <c r="K216" s="0" t="n">
        <f aca="false">LN(E215/E216)</f>
        <v>0.0641212376470005</v>
      </c>
      <c r="M216" s="0" t="n">
        <f aca="false">LN(G215/G216)</f>
        <v>-0.0247001118685661</v>
      </c>
      <c r="O216" s="0" t="n">
        <f aca="false">($N$15*H216+$O$15*I216+$P$15*J216)/(1-$O$15)</f>
        <v>-0.109831059392402</v>
      </c>
      <c r="AB216" s="29" t="n">
        <v>36839</v>
      </c>
      <c r="AC216" s="0" t="n">
        <v>32.688</v>
      </c>
      <c r="AD216" s="0" t="n">
        <v>1400.14</v>
      </c>
      <c r="AE216" s="0" t="n">
        <f aca="false">LN(AC215/AC216)</f>
        <v>-0.00576794873957451</v>
      </c>
      <c r="AF216" s="0" t="n">
        <f aca="false">LN(AD215/AD216)</f>
        <v>-0.0247001118685661</v>
      </c>
      <c r="AR216" s="0" t="n">
        <v>82.938</v>
      </c>
      <c r="AS216" s="0" t="n">
        <f aca="false">LN(AR215/AR216)</f>
        <v>0</v>
      </c>
    </row>
    <row r="217" customFormat="false" ht="11.25" hidden="false" customHeight="false" outlineLevel="0" collapsed="false">
      <c r="A217" s="29" t="n">
        <v>36838</v>
      </c>
      <c r="B217" s="0" t="n">
        <v>26</v>
      </c>
      <c r="D217" s="0" t="n">
        <v>44.016</v>
      </c>
      <c r="E217" s="0" t="n">
        <v>12.125</v>
      </c>
      <c r="F217" s="0" t="n">
        <v>32.813</v>
      </c>
      <c r="G217" s="0" t="n">
        <v>1409.28</v>
      </c>
      <c r="H217" s="0" t="n">
        <f aca="false">LN(B216/B217)</f>
        <v>-0.106429462846731</v>
      </c>
      <c r="J217" s="0" t="n">
        <f aca="false">LN(D216/D217)</f>
        <v>0.0193276426262242</v>
      </c>
      <c r="K217" s="0" t="n">
        <f aca="false">LN(E216/E217)</f>
        <v>-0.250525343519351</v>
      </c>
      <c r="M217" s="0" t="n">
        <f aca="false">LN(G216/G217)</f>
        <v>-0.0065067040505224</v>
      </c>
      <c r="O217" s="0" t="n">
        <f aca="false">($N$15*H217+$O$15*I217+$P$15*J217)/(1-$O$15)</f>
        <v>-0.0539371673141328</v>
      </c>
      <c r="AB217" s="29" t="n">
        <v>36838</v>
      </c>
      <c r="AC217" s="0" t="n">
        <v>32.813</v>
      </c>
      <c r="AD217" s="0" t="n">
        <v>1409.28</v>
      </c>
      <c r="AE217" s="0" t="n">
        <f aca="false">LN(AC216/AC217)</f>
        <v>-0.00381674025571579</v>
      </c>
      <c r="AF217" s="0" t="n">
        <f aca="false">LN(AD216/AD217)</f>
        <v>-0.0065067040505224</v>
      </c>
      <c r="AR217" s="0" t="n">
        <v>82.125</v>
      </c>
      <c r="AS217" s="0" t="n">
        <f aca="false">LN(AR216/AR217)</f>
        <v>0.00985086390550066</v>
      </c>
    </row>
    <row r="218" customFormat="false" ht="11.25" hidden="false" customHeight="false" outlineLevel="0" collapsed="false">
      <c r="A218" s="29" t="n">
        <v>36837</v>
      </c>
      <c r="B218" s="0" t="n">
        <v>27.438</v>
      </c>
      <c r="D218" s="0" t="n">
        <v>47.688</v>
      </c>
      <c r="E218" s="0" t="n">
        <v>13.938</v>
      </c>
      <c r="F218" s="0" t="n">
        <v>32.813</v>
      </c>
      <c r="G218" s="0" t="n">
        <v>1431.87</v>
      </c>
      <c r="H218" s="0" t="n">
        <f aca="false">LN(B217/B218)</f>
        <v>-0.0538323758824911</v>
      </c>
      <c r="J218" s="0" t="n">
        <f aca="false">LN(D217/D218)</f>
        <v>-0.0801265897354068</v>
      </c>
      <c r="K218" s="0" t="n">
        <f aca="false">LN(E217/E218)</f>
        <v>-0.13934948619278</v>
      </c>
      <c r="M218" s="0" t="n">
        <f aca="false">LN(G217/G218)</f>
        <v>-0.0159023466225337</v>
      </c>
      <c r="O218" s="0" t="n">
        <f aca="false">($N$15*H218+$O$15*I218+$P$15*J218)/(1-$O$15)</f>
        <v>-0.0648078483154298</v>
      </c>
      <c r="AB218" s="29" t="n">
        <v>36837</v>
      </c>
      <c r="AC218" s="0" t="n">
        <v>32.813</v>
      </c>
      <c r="AD218" s="0" t="n">
        <v>1431.87</v>
      </c>
      <c r="AE218" s="0" t="n">
        <f aca="false">LN(AC217/AC218)</f>
        <v>0</v>
      </c>
      <c r="AF218" s="0" t="n">
        <f aca="false">LN(AD217/AD218)</f>
        <v>-0.0159023466225337</v>
      </c>
      <c r="AR218" s="0" t="n">
        <v>81.813</v>
      </c>
      <c r="AS218" s="0" t="n">
        <f aca="false">LN(AR217/AR218)</f>
        <v>0.00380632161780782</v>
      </c>
    </row>
    <row r="219" customFormat="false" ht="11.25" hidden="false" customHeight="false" outlineLevel="0" collapsed="false">
      <c r="A219" s="29" t="n">
        <v>36836</v>
      </c>
      <c r="B219" s="0" t="n">
        <v>28.188</v>
      </c>
      <c r="D219" s="0" t="n">
        <v>45.125</v>
      </c>
      <c r="E219" s="0" t="n">
        <v>14.375</v>
      </c>
      <c r="F219" s="0" t="n">
        <v>32.875</v>
      </c>
      <c r="G219" s="0" t="n">
        <v>1432.19</v>
      </c>
      <c r="H219" s="0" t="n">
        <f aca="false">LN(B218/B219)</f>
        <v>-0.0269674415608029</v>
      </c>
      <c r="J219" s="0" t="n">
        <f aca="false">LN(D218/D219)</f>
        <v>0.0552433772645805</v>
      </c>
      <c r="K219" s="0" t="n">
        <f aca="false">LN(E218/E219)</f>
        <v>-0.030871663667087</v>
      </c>
      <c r="M219" s="0" t="n">
        <f aca="false">LN(G218/G219)</f>
        <v>-0.000223459006677006</v>
      </c>
      <c r="O219" s="0" t="n">
        <f aca="false">($N$15*H219+$O$15*I219+$P$15*J219)/(1-$O$15)</f>
        <v>0.00734819079674197</v>
      </c>
      <c r="AB219" s="29" t="n">
        <v>36836</v>
      </c>
      <c r="AC219" s="0" t="n">
        <v>32.875</v>
      </c>
      <c r="AD219" s="0" t="n">
        <v>1432.19</v>
      </c>
      <c r="AE219" s="0" t="n">
        <f aca="false">LN(AC218/AC219)</f>
        <v>-0.00188771216694649</v>
      </c>
      <c r="AF219" s="0" t="n">
        <f aca="false">LN(AD218/AD219)</f>
        <v>-0.000223459006677006</v>
      </c>
      <c r="AR219" s="0" t="n">
        <v>81.563</v>
      </c>
      <c r="AS219" s="0" t="n">
        <f aca="false">LN(AR218/AR219)</f>
        <v>0.00306042742054486</v>
      </c>
    </row>
    <row r="220" customFormat="false" ht="11.25" hidden="false" customHeight="false" outlineLevel="0" collapsed="false">
      <c r="A220" s="29" t="n">
        <v>36833</v>
      </c>
      <c r="B220" s="0" t="n">
        <v>31</v>
      </c>
      <c r="D220" s="0" t="n">
        <v>50.5</v>
      </c>
      <c r="E220" s="0" t="n">
        <v>14.938</v>
      </c>
      <c r="F220" s="0" t="n">
        <v>33.5</v>
      </c>
      <c r="G220" s="0" t="n">
        <v>1426.69</v>
      </c>
      <c r="H220" s="0" t="n">
        <f aca="false">LN(B219/B220)</f>
        <v>-0.0950908490203702</v>
      </c>
      <c r="J220" s="0" t="n">
        <f aca="false">LN(D219/D220)</f>
        <v>-0.112536919628269</v>
      </c>
      <c r="K220" s="0" t="n">
        <f aca="false">LN(E219/E220)</f>
        <v>-0.0384177152514608</v>
      </c>
      <c r="M220" s="0" t="n">
        <f aca="false">LN(G219/G220)</f>
        <v>0.0038476653692406</v>
      </c>
      <c r="O220" s="0" t="n">
        <f aca="false">($N$15*H220+$O$15*I220+$P$15*J220)/(1-$O$15)</f>
        <v>-0.10237301642386</v>
      </c>
      <c r="AB220" s="29" t="n">
        <v>36833</v>
      </c>
      <c r="AC220" s="0" t="n">
        <v>33.5</v>
      </c>
      <c r="AD220" s="0" t="n">
        <v>1426.69</v>
      </c>
      <c r="AE220" s="0" t="n">
        <f aca="false">LN(AC219/AC220)</f>
        <v>-0.0188329483330921</v>
      </c>
      <c r="AF220" s="0" t="n">
        <f aca="false">LN(AD219/AD220)</f>
        <v>0.0038476653692406</v>
      </c>
      <c r="AR220" s="0" t="n">
        <v>77.375</v>
      </c>
      <c r="AS220" s="0" t="n">
        <f aca="false">LN(AR219/AR220)</f>
        <v>0.0527119967616616</v>
      </c>
    </row>
    <row r="221" customFormat="false" ht="11.25" hidden="false" customHeight="false" outlineLevel="0" collapsed="false">
      <c r="A221" s="29" t="n">
        <v>36832</v>
      </c>
      <c r="B221" s="0" t="n">
        <v>33.875</v>
      </c>
      <c r="D221" s="0" t="n">
        <v>45.875</v>
      </c>
      <c r="E221" s="0" t="n">
        <v>15.938</v>
      </c>
      <c r="F221" s="0" t="n">
        <v>33.625</v>
      </c>
      <c r="G221" s="0" t="n">
        <v>1428.32</v>
      </c>
      <c r="H221" s="0" t="n">
        <f aca="false">LN(B220/B221)</f>
        <v>-0.0886900747147187</v>
      </c>
      <c r="J221" s="0" t="n">
        <f aca="false">LN(D220/D221)</f>
        <v>0.0960530299065798</v>
      </c>
      <c r="K221" s="0" t="n">
        <f aca="false">LN(E220/E221)</f>
        <v>-0.0647978930406814</v>
      </c>
      <c r="M221" s="0" t="n">
        <f aca="false">LN(G220/G221)</f>
        <v>-0.00114185251687596</v>
      </c>
      <c r="O221" s="0" t="n">
        <f aca="false">($N$15*H221+$O$15*I221+$P$15*J221)/(1-$O$15)</f>
        <v>-0.0115764228942538</v>
      </c>
      <c r="AB221" s="29" t="n">
        <v>36832</v>
      </c>
      <c r="AC221" s="0" t="n">
        <v>33.625</v>
      </c>
      <c r="AD221" s="0" t="n">
        <v>1428.32</v>
      </c>
      <c r="AE221" s="0" t="n">
        <f aca="false">LN(AC220/AC221)</f>
        <v>-0.00372439909098244</v>
      </c>
      <c r="AF221" s="0" t="n">
        <f aca="false">LN(AD220/AD221)</f>
        <v>-0.00114185251687596</v>
      </c>
      <c r="AR221" s="0" t="n">
        <v>81.75</v>
      </c>
      <c r="AS221" s="0" t="n">
        <f aca="false">LN(AR220/AR221)</f>
        <v>-0.0550020787726027</v>
      </c>
    </row>
    <row r="222" customFormat="false" ht="11.25" hidden="false" customHeight="false" outlineLevel="0" collapsed="false">
      <c r="A222" s="29" t="n">
        <v>36831</v>
      </c>
      <c r="B222" s="0" t="n">
        <v>36.875</v>
      </c>
      <c r="D222" s="0" t="n">
        <v>39.938</v>
      </c>
      <c r="E222" s="0" t="n">
        <v>16.875</v>
      </c>
      <c r="F222" s="0" t="n">
        <v>34</v>
      </c>
      <c r="G222" s="0" t="n">
        <v>1421.22</v>
      </c>
      <c r="H222" s="0" t="n">
        <f aca="false">LN(B221/B222)</f>
        <v>-0.084856535460119</v>
      </c>
      <c r="J222" s="0" t="n">
        <f aca="false">LN(D221/D222)</f>
        <v>0.138592054753535</v>
      </c>
      <c r="K222" s="0" t="n">
        <f aca="false">LN(E221/E222)</f>
        <v>-0.0571270417830371</v>
      </c>
      <c r="M222" s="0" t="n">
        <f aca="false">LN(G221/G222)</f>
        <v>0.00498327076850645</v>
      </c>
      <c r="O222" s="0" t="n">
        <f aca="false">($N$15*H222+$O$15*I222+$P$15*J222)/(1-$O$15)</f>
        <v>0.00841317991481091</v>
      </c>
      <c r="AB222" s="29" t="n">
        <v>36831</v>
      </c>
      <c r="AC222" s="0" t="n">
        <v>34</v>
      </c>
      <c r="AD222" s="0" t="n">
        <v>1421.22</v>
      </c>
      <c r="AE222" s="0" t="n">
        <f aca="false">LN(AC221/AC222)</f>
        <v>-0.0110906866941582</v>
      </c>
      <c r="AF222" s="0" t="n">
        <f aca="false">LN(AD221/AD222)</f>
        <v>0.00498327076850645</v>
      </c>
      <c r="AR222" s="0" t="n">
        <v>83.25</v>
      </c>
      <c r="AS222" s="0" t="n">
        <f aca="false">LN(AR221/AR222)</f>
        <v>-0.0181823190831905</v>
      </c>
    </row>
    <row r="223" customFormat="false" ht="11.25" hidden="false" customHeight="false" outlineLevel="0" collapsed="false">
      <c r="A223" s="29" t="n">
        <v>36830</v>
      </c>
      <c r="B223" s="0" t="n">
        <v>38.125</v>
      </c>
      <c r="D223" s="0" t="n">
        <v>43.375</v>
      </c>
      <c r="E223" s="0" t="n">
        <v>16.625</v>
      </c>
      <c r="F223" s="0" t="n">
        <v>32.625</v>
      </c>
      <c r="G223" s="0" t="n">
        <v>1429.4</v>
      </c>
      <c r="H223" s="0" t="n">
        <f aca="false">LN(B222/B223)</f>
        <v>-0.0333364202675918</v>
      </c>
      <c r="J223" s="0" t="n">
        <f aca="false">LN(D222/D223)</f>
        <v>-0.0825549866458233</v>
      </c>
      <c r="K223" s="0" t="n">
        <f aca="false">LN(E222/E223)</f>
        <v>0.0149256502166758</v>
      </c>
      <c r="M223" s="0" t="n">
        <f aca="false">LN(G222/G223)</f>
        <v>-0.00573911812333299</v>
      </c>
      <c r="O223" s="0" t="n">
        <f aca="false">($N$15*H223+$O$15*I223+$P$15*J223)/(1-$O$15)</f>
        <v>-0.0538807507235163</v>
      </c>
      <c r="AB223" s="29" t="n">
        <v>36830</v>
      </c>
      <c r="AC223" s="0" t="n">
        <v>32.625</v>
      </c>
      <c r="AD223" s="0" t="n">
        <v>1429.4</v>
      </c>
      <c r="AE223" s="0" t="n">
        <f aca="false">LN(AC222/AC223)</f>
        <v>0.0412816589733038</v>
      </c>
      <c r="AF223" s="0" t="n">
        <f aca="false">LN(AD222/AD223)</f>
        <v>-0.00573911812333299</v>
      </c>
      <c r="AR223" s="0" t="n">
        <v>82.063</v>
      </c>
      <c r="AS223" s="0" t="n">
        <f aca="false">LN(AR222/AR223)</f>
        <v>0.0143608838991161</v>
      </c>
    </row>
    <row r="224" customFormat="false" ht="11.25" hidden="false" customHeight="false" outlineLevel="0" collapsed="false">
      <c r="A224" s="29" t="n">
        <v>36829</v>
      </c>
      <c r="B224" s="0" t="n">
        <v>36</v>
      </c>
      <c r="D224" s="0" t="n">
        <v>40</v>
      </c>
      <c r="E224" s="0" t="n">
        <v>15</v>
      </c>
      <c r="F224" s="0" t="n">
        <v>32.375</v>
      </c>
      <c r="G224" s="0" t="n">
        <v>1398.66</v>
      </c>
      <c r="H224" s="0" t="n">
        <f aca="false">LN(B223/B224)</f>
        <v>0.0573512964714656</v>
      </c>
      <c r="J224" s="0" t="n">
        <f aca="false">LN(D223/D224)</f>
        <v>0.081003784153087</v>
      </c>
      <c r="K224" s="0" t="n">
        <f aca="false">LN(E223/E224)</f>
        <v>0.102857385439708</v>
      </c>
      <c r="M224" s="0" t="n">
        <f aca="false">LN(G223/G224)</f>
        <v>0.0217401403933926</v>
      </c>
      <c r="O224" s="0" t="n">
        <f aca="false">($N$15*H224+$O$15*I224+$P$15*J224)/(1-$O$15)</f>
        <v>0.0672240855182191</v>
      </c>
      <c r="AB224" s="29" t="n">
        <v>36829</v>
      </c>
      <c r="AC224" s="0" t="n">
        <v>32.375</v>
      </c>
      <c r="AD224" s="0" t="n">
        <v>1398.66</v>
      </c>
      <c r="AE224" s="0" t="n">
        <f aca="false">LN(AC223/AC224)</f>
        <v>0.00769234562315565</v>
      </c>
      <c r="AF224" s="0" t="n">
        <f aca="false">LN(AD223/AD224)</f>
        <v>0.0217401403933926</v>
      </c>
      <c r="AR224" s="0" t="n">
        <v>80.688</v>
      </c>
      <c r="AS224" s="0" t="n">
        <f aca="false">LN(AR223/AR224)</f>
        <v>0.0168973796270678</v>
      </c>
    </row>
    <row r="225" customFormat="false" ht="11.25" hidden="false" customHeight="false" outlineLevel="0" collapsed="false">
      <c r="A225" s="29" t="n">
        <v>36826</v>
      </c>
      <c r="B225" s="0" t="n">
        <v>40.5</v>
      </c>
      <c r="D225" s="0" t="n">
        <v>45.375</v>
      </c>
      <c r="E225" s="0" t="n">
        <v>17.875</v>
      </c>
      <c r="F225" s="0" t="n">
        <v>32.25</v>
      </c>
      <c r="G225" s="0" t="n">
        <v>1379.58</v>
      </c>
      <c r="H225" s="0" t="n">
        <f aca="false">LN(B224/B225)</f>
        <v>-0.117783035656384</v>
      </c>
      <c r="J225" s="0" t="n">
        <f aca="false">LN(D224/D225)</f>
        <v>-0.126081838471079</v>
      </c>
      <c r="K225" s="0" t="n">
        <f aca="false">LN(E224/E225)</f>
        <v>-0.175352887477861</v>
      </c>
      <c r="M225" s="0" t="n">
        <f aca="false">LN(G224/G225)</f>
        <v>0.0137355303905215</v>
      </c>
      <c r="O225" s="0" t="n">
        <f aca="false">($N$15*H225+$O$15*I225+$P$15*J225)/(1-$O$15)</f>
        <v>-0.121247040400111</v>
      </c>
      <c r="AB225" s="29" t="n">
        <v>36826</v>
      </c>
      <c r="AC225" s="0" t="n">
        <v>32.25</v>
      </c>
      <c r="AD225" s="0" t="n">
        <v>1379.58</v>
      </c>
      <c r="AE225" s="0" t="n">
        <f aca="false">LN(AC224/AC225)</f>
        <v>0.00386847677792033</v>
      </c>
      <c r="AF225" s="0" t="n">
        <f aca="false">LN(AD224/AD225)</f>
        <v>0.0137355303905215</v>
      </c>
      <c r="AR225" s="0" t="n">
        <v>78.875</v>
      </c>
      <c r="AS225" s="0" t="n">
        <f aca="false">LN(AR224/AR225)</f>
        <v>0.0227255444729923</v>
      </c>
    </row>
    <row r="226" customFormat="false" ht="11.25" hidden="false" customHeight="false" outlineLevel="0" collapsed="false">
      <c r="A226" s="29" t="n">
        <v>36825</v>
      </c>
      <c r="B226" s="0" t="n">
        <v>41.938</v>
      </c>
      <c r="D226" s="0" t="n">
        <v>44.125</v>
      </c>
      <c r="E226" s="0" t="n">
        <v>18.5</v>
      </c>
      <c r="F226" s="0" t="n">
        <v>31</v>
      </c>
      <c r="G226" s="0" t="n">
        <v>1364.44</v>
      </c>
      <c r="H226" s="0" t="n">
        <f aca="false">LN(B225/B226)</f>
        <v>-0.0348903630520605</v>
      </c>
      <c r="J226" s="0" t="n">
        <f aca="false">LN(D225/D226)</f>
        <v>0.0279347773315541</v>
      </c>
      <c r="K226" s="0" t="n">
        <f aca="false">LN(E225/E226)</f>
        <v>-0.0343676435042078</v>
      </c>
      <c r="M226" s="0" t="n">
        <f aca="false">LN(G225/G226)</f>
        <v>0.0110350169713458</v>
      </c>
      <c r="O226" s="0" t="n">
        <f aca="false">($N$15*H226+$O$15*I226+$P$15*J226)/(1-$O$15)</f>
        <v>-0.00866651014537209</v>
      </c>
      <c r="AB226" s="29" t="n">
        <v>36825</v>
      </c>
      <c r="AC226" s="0" t="n">
        <v>31</v>
      </c>
      <c r="AD226" s="0" t="n">
        <v>1364.44</v>
      </c>
      <c r="AE226" s="0" t="n">
        <f aca="false">LN(AC225/AC226)</f>
        <v>0.0395308387566352</v>
      </c>
      <c r="AF226" s="0" t="n">
        <f aca="false">LN(AD225/AD226)</f>
        <v>0.0110350169713458</v>
      </c>
      <c r="AR226" s="0" t="n">
        <v>77.5</v>
      </c>
      <c r="AS226" s="0" t="n">
        <f aca="false">LN(AR225/AR226)</f>
        <v>0.017586384502076</v>
      </c>
    </row>
    <row r="227" customFormat="false" ht="11.25" hidden="false" customHeight="false" outlineLevel="0" collapsed="false">
      <c r="A227" s="29" t="n">
        <v>36824</v>
      </c>
      <c r="B227" s="0" t="n">
        <v>41.875</v>
      </c>
      <c r="D227" s="0" t="n">
        <v>51.75</v>
      </c>
      <c r="E227" s="0" t="n">
        <v>19.688</v>
      </c>
      <c r="F227" s="0" t="n">
        <v>31.25</v>
      </c>
      <c r="G227" s="0" t="n">
        <v>1364.9</v>
      </c>
      <c r="H227" s="0" t="n">
        <f aca="false">LN(B226/B227)</f>
        <v>0.00150334701932344</v>
      </c>
      <c r="J227" s="0" t="n">
        <f aca="false">LN(D226/D227)</f>
        <v>-0.159397916892018</v>
      </c>
      <c r="K227" s="0" t="n">
        <f aca="false">LN(E226/E227)</f>
        <v>-0.0622385810044756</v>
      </c>
      <c r="M227" s="0" t="n">
        <f aca="false">LN(G226/G227)</f>
        <v>-0.000337077831531052</v>
      </c>
      <c r="O227" s="0" t="n">
        <f aca="false">($N$15*H227+$O$15*I227+$P$15*J227)/(1-$O$15)</f>
        <v>-0.0656584778734982</v>
      </c>
      <c r="AB227" s="29" t="n">
        <v>36824</v>
      </c>
      <c r="AC227" s="0" t="n">
        <v>31.25</v>
      </c>
      <c r="AD227" s="0" t="n">
        <v>1364.9</v>
      </c>
      <c r="AE227" s="0" t="n">
        <f aca="false">LN(AC226/AC227)</f>
        <v>-0.00803217169726427</v>
      </c>
      <c r="AF227" s="0" t="n">
        <f aca="false">LN(AD226/AD227)</f>
        <v>-0.000337077831531052</v>
      </c>
      <c r="AR227" s="0" t="n">
        <v>76.125</v>
      </c>
      <c r="AS227" s="0" t="n">
        <f aca="false">LN(AR226/AR227)</f>
        <v>0.0179012103292403</v>
      </c>
    </row>
    <row r="228" customFormat="false" ht="11.25" hidden="false" customHeight="false" outlineLevel="0" collapsed="false">
      <c r="A228" s="29" t="n">
        <v>36823</v>
      </c>
      <c r="B228" s="0" t="n">
        <v>47.125</v>
      </c>
      <c r="D228" s="0" t="n">
        <v>62.875</v>
      </c>
      <c r="E228" s="0" t="n">
        <v>19.313</v>
      </c>
      <c r="F228" s="0" t="n">
        <v>33.063</v>
      </c>
      <c r="G228" s="0" t="n">
        <v>1398.13</v>
      </c>
      <c r="H228" s="0" t="n">
        <f aca="false">LN(B227/B228)</f>
        <v>-0.118114655622944</v>
      </c>
      <c r="J228" s="0" t="n">
        <f aca="false">LN(D227/D228)</f>
        <v>-0.194724196274425</v>
      </c>
      <c r="K228" s="0" t="n">
        <f aca="false">LN(E227/E228)</f>
        <v>0.0192308687982925</v>
      </c>
      <c r="M228" s="0" t="n">
        <f aca="false">LN(G227/G228)</f>
        <v>-0.024054463593999</v>
      </c>
      <c r="O228" s="0" t="n">
        <f aca="false">($N$15*H228+$O$15*I228+$P$15*J228)/(1-$O$15)</f>
        <v>-0.150092257471923</v>
      </c>
      <c r="AB228" s="29" t="n">
        <v>36823</v>
      </c>
      <c r="AC228" s="0" t="n">
        <v>33.063</v>
      </c>
      <c r="AD228" s="0" t="n">
        <v>1398.13</v>
      </c>
      <c r="AE228" s="0" t="n">
        <f aca="false">LN(AC227/AC228)</f>
        <v>-0.0563954561951042</v>
      </c>
      <c r="AF228" s="0" t="n">
        <f aca="false">LN(AD227/AD228)</f>
        <v>-0.024054463593999</v>
      </c>
      <c r="AR228" s="0" t="n">
        <v>80.188</v>
      </c>
      <c r="AS228" s="0" t="n">
        <f aca="false">LN(AR227/AR228)</f>
        <v>-0.0519971517121687</v>
      </c>
    </row>
    <row r="229" customFormat="false" ht="11.25" hidden="false" customHeight="false" outlineLevel="0" collapsed="false">
      <c r="A229" s="29" t="n">
        <v>36822</v>
      </c>
      <c r="B229" s="0" t="n">
        <v>39.625</v>
      </c>
      <c r="D229" s="0" t="n">
        <v>68</v>
      </c>
      <c r="E229" s="0" t="n">
        <v>18.063</v>
      </c>
      <c r="F229" s="0" t="n">
        <v>33.25</v>
      </c>
      <c r="G229" s="0" t="n">
        <v>1395.78</v>
      </c>
      <c r="H229" s="0" t="n">
        <f aca="false">LN(B228/B229)</f>
        <v>0.17334341357073</v>
      </c>
      <c r="J229" s="0" t="n">
        <f aca="false">LN(D228/D229)</f>
        <v>-0.0783590767562034</v>
      </c>
      <c r="K229" s="0" t="n">
        <f aca="false">LN(E228/E229)</f>
        <v>0.0669127971400419</v>
      </c>
      <c r="M229" s="0" t="n">
        <f aca="false">LN(G228/G229)</f>
        <v>0.00168223067614124</v>
      </c>
      <c r="O229" s="0" t="n">
        <f aca="false">($N$15*H229+$O$15*I229+$P$15*J229)/(1-$O$15)</f>
        <v>0.0682802327759575</v>
      </c>
      <c r="AB229" s="29" t="n">
        <v>36822</v>
      </c>
      <c r="AC229" s="0" t="n">
        <v>33.25</v>
      </c>
      <c r="AD229" s="0" t="n">
        <v>1395.78</v>
      </c>
      <c r="AE229" s="0" t="n">
        <f aca="false">LN(AC228/AC229)</f>
        <v>-0.00563993472434849</v>
      </c>
      <c r="AF229" s="0" t="n">
        <f aca="false">LN(AD228/AD229)</f>
        <v>0.00168223067614124</v>
      </c>
      <c r="AR229" s="0" t="n">
        <v>82</v>
      </c>
      <c r="AS229" s="0" t="n">
        <f aca="false">LN(AR228/AR229)</f>
        <v>-0.0223453695220234</v>
      </c>
    </row>
    <row r="230" customFormat="false" ht="11.25" hidden="false" customHeight="false" outlineLevel="0" collapsed="false">
      <c r="A230" s="29" t="n">
        <v>36819</v>
      </c>
      <c r="B230" s="0" t="n">
        <v>40.5</v>
      </c>
      <c r="D230" s="0" t="n">
        <v>67.25</v>
      </c>
      <c r="E230" s="0" t="n">
        <v>16</v>
      </c>
      <c r="F230" s="0" t="n">
        <v>33.375</v>
      </c>
      <c r="G230" s="0" t="n">
        <v>1396.93</v>
      </c>
      <c r="H230" s="0" t="n">
        <f aca="false">LN(B229/B230)</f>
        <v>-0.0218417419150488</v>
      </c>
      <c r="J230" s="0" t="n">
        <f aca="false">LN(D229/D230)</f>
        <v>0.0110906866941581</v>
      </c>
      <c r="K230" s="0" t="n">
        <f aca="false">LN(E229/E230)</f>
        <v>0.121276924910639</v>
      </c>
      <c r="M230" s="0" t="n">
        <f aca="false">LN(G229/G230)</f>
        <v>-0.000823572848595914</v>
      </c>
      <c r="O230" s="0" t="n">
        <f aca="false">($N$15*H230+$O$15*I230+$P$15*J230)/(1-$O$15)</f>
        <v>-0.00809541109215579</v>
      </c>
      <c r="AB230" s="29" t="n">
        <v>36819</v>
      </c>
      <c r="AC230" s="0" t="n">
        <v>33.375</v>
      </c>
      <c r="AD230" s="0" t="n">
        <v>1396.93</v>
      </c>
      <c r="AE230" s="0" t="n">
        <f aca="false">LN(AC229/AC230)</f>
        <v>-0.00375234961855046</v>
      </c>
      <c r="AF230" s="0" t="n">
        <f aca="false">LN(AD229/AD230)</f>
        <v>-0.000823572848595914</v>
      </c>
      <c r="AR230" s="0" t="n">
        <v>80.5</v>
      </c>
      <c r="AS230" s="0" t="n">
        <f aca="false">LN(AR229/AR230)</f>
        <v>0.0184620628397354</v>
      </c>
    </row>
    <row r="231" customFormat="false" ht="11.25" hidden="false" customHeight="false" outlineLevel="0" collapsed="false">
      <c r="A231" s="29" t="n">
        <v>36818</v>
      </c>
      <c r="B231" s="0" t="n">
        <v>39.313</v>
      </c>
      <c r="D231" s="0" t="n">
        <v>65.25</v>
      </c>
      <c r="E231" s="0" t="n">
        <v>17</v>
      </c>
      <c r="F231" s="0" t="n">
        <v>32.5</v>
      </c>
      <c r="G231" s="0" t="n">
        <v>1388.76</v>
      </c>
      <c r="H231" s="0" t="n">
        <f aca="false">LN(B230/B231)</f>
        <v>0.029746721131761</v>
      </c>
      <c r="J231" s="0" t="n">
        <f aca="false">LN(D230/D231)</f>
        <v>0.0301909722791457</v>
      </c>
      <c r="K231" s="0" t="n">
        <f aca="false">LN(E230/E231)</f>
        <v>-0.0606246218164349</v>
      </c>
      <c r="M231" s="0" t="n">
        <f aca="false">LN(G230/G231)</f>
        <v>0.0058657089806168</v>
      </c>
      <c r="O231" s="0" t="n">
        <f aca="false">($N$15*H231+$O$15*I231+$P$15*J231)/(1-$O$15)</f>
        <v>0.0299321560813928</v>
      </c>
      <c r="AB231" s="29" t="n">
        <v>36818</v>
      </c>
      <c r="AC231" s="0" t="n">
        <v>32.5</v>
      </c>
      <c r="AD231" s="0" t="n">
        <v>1388.76</v>
      </c>
      <c r="AE231" s="0" t="n">
        <f aca="false">LN(AC230/AC231)</f>
        <v>0.0265670273847217</v>
      </c>
      <c r="AF231" s="0" t="n">
        <f aca="false">LN(AD230/AD231)</f>
        <v>0.0058657089806168</v>
      </c>
      <c r="AR231" s="0" t="n">
        <v>79</v>
      </c>
      <c r="AS231" s="0" t="n">
        <f aca="false">LN(AR230/AR231)</f>
        <v>0.0188093319574963</v>
      </c>
    </row>
    <row r="232" customFormat="false" ht="11.25" hidden="false" customHeight="false" outlineLevel="0" collapsed="false">
      <c r="A232" s="29" t="n">
        <v>36817</v>
      </c>
      <c r="B232" s="0" t="n">
        <v>37.125</v>
      </c>
      <c r="D232" s="0" t="n">
        <v>72</v>
      </c>
      <c r="E232" s="0" t="n">
        <v>17.125</v>
      </c>
      <c r="F232" s="0" t="n">
        <v>32.438</v>
      </c>
      <c r="G232" s="0" t="n">
        <v>1342.13</v>
      </c>
      <c r="H232" s="0" t="n">
        <f aca="false">LN(B231/B232)</f>
        <v>0.0572646558578689</v>
      </c>
      <c r="J232" s="0" t="n">
        <f aca="false">LN(D231/D232)</f>
        <v>-0.0984400728132525</v>
      </c>
      <c r="K232" s="0" t="n">
        <f aca="false">LN(E231/E232)</f>
        <v>-0.0073260400920729</v>
      </c>
      <c r="M232" s="0" t="n">
        <f aca="false">LN(G231/G232)</f>
        <v>0.0341533584652161</v>
      </c>
      <c r="O232" s="0" t="n">
        <f aca="false">($N$15*H232+$O$15*I232+$P$15*J232)/(1-$O$15)</f>
        <v>-0.00772808234558208</v>
      </c>
      <c r="AB232" s="29" t="n">
        <v>36817</v>
      </c>
      <c r="AC232" s="0" t="n">
        <v>32.438</v>
      </c>
      <c r="AD232" s="0" t="n">
        <v>1342.13</v>
      </c>
      <c r="AE232" s="0" t="n">
        <f aca="false">LN(AC231/AC232)</f>
        <v>0.00190951427019403</v>
      </c>
      <c r="AF232" s="0" t="n">
        <f aca="false">LN(AD231/AD232)</f>
        <v>0.0341533584652161</v>
      </c>
      <c r="AR232" s="0" t="n">
        <v>78.75</v>
      </c>
      <c r="AS232" s="0" t="n">
        <f aca="false">LN(AR231/AR232)</f>
        <v>0.00316957476127904</v>
      </c>
    </row>
    <row r="233" customFormat="false" ht="11.25" hidden="false" customHeight="false" outlineLevel="0" collapsed="false">
      <c r="A233" s="29" t="n">
        <v>36816</v>
      </c>
      <c r="B233" s="0" t="n">
        <v>39.875</v>
      </c>
      <c r="D233" s="0" t="n">
        <v>80.25</v>
      </c>
      <c r="E233" s="0" t="n">
        <v>19.188</v>
      </c>
      <c r="F233" s="0" t="n">
        <v>32.5</v>
      </c>
      <c r="G233" s="0" t="n">
        <v>1349.97</v>
      </c>
      <c r="H233" s="0" t="n">
        <f aca="false">LN(B232/B233)</f>
        <v>-0.071458963982145</v>
      </c>
      <c r="J233" s="0" t="n">
        <f aca="false">LN(D232/D233)</f>
        <v>-0.10848064299407</v>
      </c>
      <c r="K233" s="0" t="n">
        <f aca="false">LN(E232/E233)</f>
        <v>-0.113745699491528</v>
      </c>
      <c r="M233" s="0" t="n">
        <f aca="false">LN(G232/G233)</f>
        <v>-0.00582446578056518</v>
      </c>
      <c r="O233" s="0" t="n">
        <f aca="false">($N$15*H233+$O$15*I233+$P$15*J233)/(1-$O$15)</f>
        <v>-0.0869121895354708</v>
      </c>
      <c r="AB233" s="29" t="n">
        <v>36816</v>
      </c>
      <c r="AC233" s="0" t="n">
        <v>32.5</v>
      </c>
      <c r="AD233" s="0" t="n">
        <v>1349.97</v>
      </c>
      <c r="AE233" s="0" t="n">
        <f aca="false">LN(AC232/AC233)</f>
        <v>-0.001909514270194</v>
      </c>
      <c r="AF233" s="0" t="n">
        <f aca="false">LN(AD232/AD233)</f>
        <v>-0.00582446578056518</v>
      </c>
      <c r="AR233" s="0" t="n">
        <v>79.188</v>
      </c>
      <c r="AS233" s="0" t="n">
        <f aca="false">LN(AR232/AR233)</f>
        <v>-0.00554649448354248</v>
      </c>
    </row>
    <row r="234" customFormat="false" ht="11.25" hidden="false" customHeight="false" outlineLevel="0" collapsed="false">
      <c r="A234" s="29" t="n">
        <v>36815</v>
      </c>
      <c r="B234" s="0" t="n">
        <v>46.5</v>
      </c>
      <c r="D234" s="0" t="n">
        <v>85.688</v>
      </c>
      <c r="E234" s="0" t="n">
        <v>20.813</v>
      </c>
      <c r="F234" s="0" t="n">
        <v>32.125</v>
      </c>
      <c r="G234" s="0" t="n">
        <v>1374.62</v>
      </c>
      <c r="H234" s="0" t="n">
        <f aca="false">LN(B233/B234)</f>
        <v>-0.153702751488302</v>
      </c>
      <c r="J234" s="0" t="n">
        <f aca="false">LN(D233/D234)</f>
        <v>-0.0655660304522033</v>
      </c>
      <c r="K234" s="0" t="n">
        <f aca="false">LN(E233/E234)</f>
        <v>-0.0812927078362969</v>
      </c>
      <c r="M234" s="0" t="n">
        <f aca="false">LN(G233/G234)</f>
        <v>-0.0180949593055051</v>
      </c>
      <c r="O234" s="0" t="n">
        <f aca="false">($N$15*H234+$O$15*I234+$P$15*J234)/(1-$O$15)</f>
        <v>-0.116913587245841</v>
      </c>
      <c r="AB234" s="29" t="n">
        <v>36815</v>
      </c>
      <c r="AC234" s="0" t="n">
        <v>32.125</v>
      </c>
      <c r="AD234" s="0" t="n">
        <v>1374.62</v>
      </c>
      <c r="AE234" s="0" t="n">
        <f aca="false">LN(AC233/AC234)</f>
        <v>0.0116055461203079</v>
      </c>
      <c r="AF234" s="0" t="n">
        <f aca="false">LN(AD233/AD234)</f>
        <v>-0.0180949593055051</v>
      </c>
      <c r="AR234" s="0" t="n">
        <v>80</v>
      </c>
      <c r="AS234" s="0" t="n">
        <f aca="false">LN(AR233/AR234)</f>
        <v>-0.0102018624845967</v>
      </c>
    </row>
    <row r="235" customFormat="false" ht="11.25" hidden="false" customHeight="false" outlineLevel="0" collapsed="false">
      <c r="A235" s="29" t="n">
        <v>36812</v>
      </c>
      <c r="B235" s="0" t="n">
        <v>45.25</v>
      </c>
      <c r="D235" s="0" t="n">
        <v>81</v>
      </c>
      <c r="E235" s="0" t="n">
        <v>19.5</v>
      </c>
      <c r="F235" s="0" t="n">
        <v>32.5</v>
      </c>
      <c r="G235" s="0" t="n">
        <v>1374.17</v>
      </c>
      <c r="H235" s="0" t="n">
        <f aca="false">LN(B234/B235)</f>
        <v>0.0272496424473755</v>
      </c>
      <c r="J235" s="0" t="n">
        <f aca="false">LN(D234/D235)</f>
        <v>0.0562636377898899</v>
      </c>
      <c r="K235" s="0" t="n">
        <f aca="false">LN(E234/E235)</f>
        <v>0.0651633259064132</v>
      </c>
      <c r="M235" s="0" t="n">
        <f aca="false">LN(G234/G235)</f>
        <v>0.00032741679358544</v>
      </c>
      <c r="O235" s="0" t="n">
        <f aca="false">($N$15*H235+$O$15*I235+$P$15*J235)/(1-$O$15)</f>
        <v>0.0393603793506532</v>
      </c>
      <c r="AB235" s="29" t="n">
        <v>36812</v>
      </c>
      <c r="AC235" s="0" t="n">
        <v>32.5</v>
      </c>
      <c r="AD235" s="0" t="n">
        <v>1374.17</v>
      </c>
      <c r="AE235" s="0" t="n">
        <f aca="false">LN(AC234/AC235)</f>
        <v>-0.0116055461203079</v>
      </c>
      <c r="AF235" s="0" t="n">
        <f aca="false">LN(AD234/AD235)</f>
        <v>0.00032741679358544</v>
      </c>
      <c r="AR235" s="0" t="n">
        <v>79.5</v>
      </c>
      <c r="AS235" s="0" t="n">
        <f aca="false">LN(AR234/AR235)</f>
        <v>0.0062696130135954</v>
      </c>
    </row>
    <row r="236" customFormat="false" ht="11.25" hidden="false" customHeight="false" outlineLevel="0" collapsed="false">
      <c r="A236" s="29" t="n">
        <v>36811</v>
      </c>
      <c r="B236" s="0" t="n">
        <v>38.063</v>
      </c>
      <c r="D236" s="0" t="n">
        <v>76.5</v>
      </c>
      <c r="E236" s="0" t="n">
        <v>19.25</v>
      </c>
      <c r="F236" s="0" t="n">
        <v>32.25</v>
      </c>
      <c r="G236" s="0" t="n">
        <v>1329.78</v>
      </c>
      <c r="H236" s="0" t="n">
        <f aca="false">LN(B235/B236)</f>
        <v>0.172959988473101</v>
      </c>
      <c r="J236" s="0" t="n">
        <f aca="false">LN(D235/D236)</f>
        <v>0.0571584138399486</v>
      </c>
      <c r="K236" s="0" t="n">
        <f aca="false">LN(E235/E236)</f>
        <v>0.0129034048359078</v>
      </c>
      <c r="M236" s="0" t="n">
        <f aca="false">LN(G235/G236)</f>
        <v>0.0328363974756179</v>
      </c>
      <c r="O236" s="0" t="n">
        <f aca="false">($N$15*H236+$O$15*I236+$P$15*J236)/(1-$O$15)</f>
        <v>0.124623232820826</v>
      </c>
      <c r="AB236" s="29" t="n">
        <v>36811</v>
      </c>
      <c r="AC236" s="0" t="n">
        <v>32.25</v>
      </c>
      <c r="AD236" s="0" t="n">
        <v>1329.78</v>
      </c>
      <c r="AE236" s="0" t="n">
        <f aca="false">LN(AC235/AC236)</f>
        <v>0.00772204609391032</v>
      </c>
      <c r="AF236" s="0" t="n">
        <f aca="false">LN(AD235/AD236)</f>
        <v>0.0328363974756179</v>
      </c>
      <c r="AR236" s="0" t="n">
        <v>79.875</v>
      </c>
      <c r="AS236" s="0" t="n">
        <f aca="false">LN(AR235/AR236)</f>
        <v>-0.00470589103741262</v>
      </c>
    </row>
    <row r="237" customFormat="false" ht="11.25" hidden="false" customHeight="false" outlineLevel="0" collapsed="false">
      <c r="A237" s="29" t="n">
        <v>36810</v>
      </c>
      <c r="B237" s="0" t="n">
        <v>31.875</v>
      </c>
      <c r="D237" s="0" t="n">
        <v>78.813</v>
      </c>
      <c r="E237" s="0" t="n">
        <v>21.75</v>
      </c>
      <c r="F237" s="0" t="n">
        <v>32</v>
      </c>
      <c r="G237" s="0" t="n">
        <v>1364.59</v>
      </c>
      <c r="H237" s="0" t="n">
        <f aca="false">LN(B236/B237)</f>
        <v>0.177420678194244</v>
      </c>
      <c r="J237" s="0" t="n">
        <f aca="false">LN(D236/D237)</f>
        <v>-0.0297872170438166</v>
      </c>
      <c r="K237" s="0" t="n">
        <f aca="false">LN(E236/E237)</f>
        <v>-0.1221026968009</v>
      </c>
      <c r="M237" s="0" t="n">
        <f aca="false">LN(G236/G237)</f>
        <v>-0.0258405022000642</v>
      </c>
      <c r="O237" s="0" t="n">
        <f aca="false">($N$15*H237+$O$15*I237+$P$15*J237)/(1-$O$15)</f>
        <v>0.0909299941679398</v>
      </c>
      <c r="AB237" s="29" t="n">
        <v>36810</v>
      </c>
      <c r="AC237" s="0" t="n">
        <v>32</v>
      </c>
      <c r="AD237" s="0" t="n">
        <v>1364.59</v>
      </c>
      <c r="AE237" s="0" t="n">
        <f aca="false">LN(AC236/AC237)</f>
        <v>0.00778214044205495</v>
      </c>
      <c r="AF237" s="0" t="n">
        <f aca="false">LN(AD236/AD237)</f>
        <v>-0.0258405022000642</v>
      </c>
      <c r="AR237" s="0" t="n">
        <v>82.813</v>
      </c>
      <c r="AS237" s="0" t="n">
        <f aca="false">LN(AR236/AR237)</f>
        <v>-0.0361221412004645</v>
      </c>
    </row>
    <row r="238" customFormat="false" ht="11.25" hidden="false" customHeight="false" outlineLevel="0" collapsed="false">
      <c r="A238" s="29" t="n">
        <v>36809</v>
      </c>
      <c r="B238" s="0" t="n">
        <v>31.75</v>
      </c>
      <c r="D238" s="0" t="n">
        <v>69</v>
      </c>
      <c r="E238" s="0" t="n">
        <v>24.938</v>
      </c>
      <c r="F238" s="0" t="n">
        <v>28.938</v>
      </c>
      <c r="G238" s="0" t="n">
        <v>1387.02</v>
      </c>
      <c r="H238" s="0" t="n">
        <f aca="false">LN(B237/B238)</f>
        <v>0.00392927813988956</v>
      </c>
      <c r="J238" s="0" t="n">
        <f aca="false">LN(D237/D238)</f>
        <v>0.132971453279047</v>
      </c>
      <c r="K238" s="0" t="n">
        <f aca="false">LN(E237/E238)</f>
        <v>-0.136778987039701</v>
      </c>
      <c r="M238" s="0" t="n">
        <f aca="false">LN(G237/G238)</f>
        <v>-0.016303543621839</v>
      </c>
      <c r="O238" s="0" t="n">
        <f aca="false">($N$15*H238+$O$15*I238+$P$15*J238)/(1-$O$15)</f>
        <v>0.0577927951801312</v>
      </c>
      <c r="AB238" s="29" t="n">
        <v>36809</v>
      </c>
      <c r="AC238" s="0" t="n">
        <v>28.938</v>
      </c>
      <c r="AD238" s="0" t="n">
        <v>1387.02</v>
      </c>
      <c r="AE238" s="0" t="n">
        <f aca="false">LN(AC237/AC238)</f>
        <v>0.100580292484837</v>
      </c>
      <c r="AF238" s="0" t="n">
        <f aca="false">LN(AD237/AD238)</f>
        <v>-0.016303543621839</v>
      </c>
      <c r="AR238" s="0" t="n">
        <v>81.688</v>
      </c>
      <c r="AS238" s="0" t="n">
        <f aca="false">LN(AR237/AR238)</f>
        <v>0.0136779416449265</v>
      </c>
    </row>
    <row r="239" customFormat="false" ht="11.25" hidden="false" customHeight="false" outlineLevel="0" collapsed="false">
      <c r="A239" s="29" t="n">
        <v>36808</v>
      </c>
      <c r="B239" s="0" t="n">
        <v>38</v>
      </c>
      <c r="D239" s="0" t="n">
        <v>77</v>
      </c>
      <c r="E239" s="0" t="n">
        <v>25.75</v>
      </c>
      <c r="F239" s="0" t="n">
        <v>30</v>
      </c>
      <c r="G239" s="0" t="n">
        <v>1402.03</v>
      </c>
      <c r="H239" s="0" t="n">
        <f aca="false">LN(B238/B239)</f>
        <v>-0.179693434387685</v>
      </c>
      <c r="J239" s="0" t="n">
        <f aca="false">LN(D238/D239)</f>
        <v>-0.109698917256425</v>
      </c>
      <c r="K239" s="0" t="n">
        <f aca="false">LN(E238/E239)</f>
        <v>-0.0320418825353508</v>
      </c>
      <c r="M239" s="0" t="n">
        <f aca="false">LN(G238/G239)</f>
        <v>-0.0107636255469139</v>
      </c>
      <c r="O239" s="0" t="n">
        <f aca="false">($N$15*H239+$O$15*I239+$P$15*J239)/(1-$O$15)</f>
        <v>-0.15047701067073</v>
      </c>
      <c r="AB239" s="29" t="n">
        <v>36808</v>
      </c>
      <c r="AC239" s="0" t="n">
        <v>30</v>
      </c>
      <c r="AD239" s="0" t="n">
        <v>1402.03</v>
      </c>
      <c r="AE239" s="0" t="n">
        <f aca="false">LN(AC238/AC239)</f>
        <v>-0.0360417713472655</v>
      </c>
      <c r="AF239" s="0" t="n">
        <f aca="false">LN(AD238/AD239)</f>
        <v>-0.0107636255469139</v>
      </c>
      <c r="AR239" s="0" t="n">
        <v>83</v>
      </c>
      <c r="AS239" s="0" t="n">
        <f aca="false">LN(AR238/AR239)</f>
        <v>-0.0159334955433611</v>
      </c>
    </row>
    <row r="240" customFormat="false" ht="11.25" hidden="false" customHeight="false" outlineLevel="0" collapsed="false">
      <c r="A240" s="29" t="n">
        <v>36805</v>
      </c>
      <c r="B240" s="0" t="n">
        <v>40.875</v>
      </c>
      <c r="D240" s="0" t="n">
        <v>77.688</v>
      </c>
      <c r="E240" s="0" t="n">
        <v>26</v>
      </c>
      <c r="F240" s="0" t="n">
        <v>30.625</v>
      </c>
      <c r="G240" s="0" t="n">
        <v>1408.99</v>
      </c>
      <c r="H240" s="0" t="n">
        <f aca="false">LN(B239/B240)</f>
        <v>-0.0729324694910317</v>
      </c>
      <c r="J240" s="0" t="n">
        <f aca="false">LN(D239/D240)</f>
        <v>-0.00889538343836909</v>
      </c>
      <c r="K240" s="0" t="n">
        <f aca="false">LN(E239/E240)</f>
        <v>-0.00966191091173686</v>
      </c>
      <c r="M240" s="0" t="n">
        <f aca="false">LN(G239/G240)</f>
        <v>-0.00495194927296078</v>
      </c>
      <c r="O240" s="0" t="n">
        <f aca="false">($N$15*H240+$O$15*I240+$P$15*J240)/(1-$O$15)</f>
        <v>-0.0462027381292861</v>
      </c>
      <c r="AB240" s="29" t="n">
        <v>36805</v>
      </c>
      <c r="AC240" s="0" t="n">
        <v>30.625</v>
      </c>
      <c r="AD240" s="0" t="n">
        <v>1408.99</v>
      </c>
      <c r="AE240" s="0" t="n">
        <f aca="false">LN(AC239/AC240)</f>
        <v>-0.0206192872027357</v>
      </c>
      <c r="AF240" s="0" t="n">
        <f aca="false">LN(AD239/AD240)</f>
        <v>-0.00495194927296078</v>
      </c>
      <c r="AR240" s="0" t="n">
        <v>81.625</v>
      </c>
      <c r="AS240" s="0" t="n">
        <f aca="false">LN(AR239/AR240)</f>
        <v>0.0167050202000028</v>
      </c>
    </row>
    <row r="241" customFormat="false" ht="11.25" hidden="false" customHeight="false" outlineLevel="0" collapsed="false">
      <c r="A241" s="29" t="n">
        <v>36804</v>
      </c>
      <c r="B241" s="0" t="n">
        <v>45.063</v>
      </c>
      <c r="D241" s="0" t="n">
        <v>81.5</v>
      </c>
      <c r="E241" s="0" t="n">
        <v>27</v>
      </c>
      <c r="F241" s="0" t="n">
        <v>31.25</v>
      </c>
      <c r="G241" s="0" t="n">
        <v>1436.28</v>
      </c>
      <c r="H241" s="0" t="n">
        <f aca="false">LN(B240/B241)</f>
        <v>-0.0975428814666097</v>
      </c>
      <c r="J241" s="0" t="n">
        <f aca="false">LN(D240/D241)</f>
        <v>-0.047902214954764</v>
      </c>
      <c r="K241" s="0" t="n">
        <f aca="false">LN(E240/E241)</f>
        <v>-0.0377403279828471</v>
      </c>
      <c r="M241" s="0" t="n">
        <f aca="false">LN(G240/G241)</f>
        <v>-0.0191833020318641</v>
      </c>
      <c r="O241" s="0" t="n">
        <f aca="false">($N$15*H241+$O$15*I241+$P$15*J241)/(1-$O$15)</f>
        <v>-0.0768223621196107</v>
      </c>
      <c r="AB241" s="29" t="n">
        <v>36804</v>
      </c>
      <c r="AC241" s="0" t="n">
        <v>31.25</v>
      </c>
      <c r="AD241" s="0" t="n">
        <v>1436.28</v>
      </c>
      <c r="AE241" s="0" t="n">
        <f aca="false">LN(AC240/AC241)</f>
        <v>-0.0202027073175195</v>
      </c>
      <c r="AF241" s="0" t="n">
        <f aca="false">LN(AD240/AD241)</f>
        <v>-0.0191833020318641</v>
      </c>
      <c r="AR241" s="0" t="n">
        <v>83</v>
      </c>
      <c r="AS241" s="0" t="n">
        <f aca="false">LN(AR240/AR241)</f>
        <v>-0.0167050202000028</v>
      </c>
    </row>
    <row r="242" customFormat="false" ht="11.25" hidden="false" customHeight="false" outlineLevel="0" collapsed="false">
      <c r="A242" s="29" t="n">
        <v>36803</v>
      </c>
      <c r="B242" s="0" t="n">
        <v>52.125</v>
      </c>
      <c r="D242" s="0" t="n">
        <v>80.516</v>
      </c>
      <c r="F242" s="0" t="n">
        <v>31.625</v>
      </c>
      <c r="G242" s="0" t="n">
        <v>1434.32</v>
      </c>
      <c r="H242" s="0" t="n">
        <f aca="false">LN(B241/B242)</f>
        <v>-0.145583169434938</v>
      </c>
      <c r="J242" s="0" t="n">
        <f aca="false">LN(D241/D242)</f>
        <v>0.0121470978080315</v>
      </c>
      <c r="M242" s="0" t="n">
        <f aca="false">LN(G241/G242)</f>
        <v>0.00136556838610766</v>
      </c>
      <c r="O242" s="0" t="n">
        <f aca="false">($N$15*H242+$O$15*I242+$P$15*J242)/(1-$O$15)</f>
        <v>-0.0797449508196548</v>
      </c>
      <c r="AB242" s="29" t="n">
        <v>36803</v>
      </c>
      <c r="AC242" s="0" t="n">
        <v>31.625</v>
      </c>
      <c r="AD242" s="0" t="n">
        <v>1434.32</v>
      </c>
      <c r="AE242" s="0" t="n">
        <f aca="false">LN(AC241/AC242)</f>
        <v>-0.0119285708652738</v>
      </c>
      <c r="AF242" s="0" t="n">
        <f aca="false">LN(AD241/AD242)</f>
        <v>0.00136556838610766</v>
      </c>
      <c r="AR242" s="0" t="n">
        <v>83.063</v>
      </c>
      <c r="AS242" s="0" t="n">
        <f aca="false">LN(AR241/AR242)</f>
        <v>-0.000758748222330342</v>
      </c>
    </row>
    <row r="243" customFormat="false" ht="11.25" hidden="false" customHeight="false" outlineLevel="0" collapsed="false">
      <c r="A243" s="29" t="n">
        <v>36802</v>
      </c>
      <c r="B243" s="0" t="n">
        <v>55.5</v>
      </c>
      <c r="D243" s="0" t="n">
        <v>84.063</v>
      </c>
      <c r="F243" s="0" t="n">
        <v>32.5</v>
      </c>
      <c r="G243" s="0" t="n">
        <v>1426.46</v>
      </c>
      <c r="H243" s="0" t="n">
        <f aca="false">LN(B242/B243)</f>
        <v>-0.0627383406334234</v>
      </c>
      <c r="J243" s="0" t="n">
        <f aca="false">LN(D242/D243)</f>
        <v>-0.0431105952950742</v>
      </c>
      <c r="M243" s="0" t="n">
        <f aca="false">LN(G242/G243)</f>
        <v>0.00549501868571919</v>
      </c>
      <c r="O243" s="0" t="n">
        <f aca="false">($N$15*H243+$O$15*I243+$P$15*J243)/(1-$O$15)</f>
        <v>-0.054545519996654</v>
      </c>
      <c r="AB243" s="29" t="n">
        <v>36802</v>
      </c>
      <c r="AC243" s="0" t="n">
        <v>32.5</v>
      </c>
      <c r="AD243" s="0" t="n">
        <v>1426.46</v>
      </c>
      <c r="AE243" s="0" t="n">
        <f aca="false">LN(AC242/AC243)</f>
        <v>-0.0272921422880075</v>
      </c>
      <c r="AF243" s="0" t="n">
        <f aca="false">LN(AD242/AD243)</f>
        <v>0.00549501868571919</v>
      </c>
      <c r="AR243" s="0" t="n">
        <v>85.563</v>
      </c>
      <c r="AS243" s="0" t="n">
        <f aca="false">LN(AR242/AR243)</f>
        <v>-0.0296535906941845</v>
      </c>
    </row>
    <row r="244" customFormat="false" ht="11.25" hidden="false" customHeight="false" outlineLevel="0" collapsed="false">
      <c r="A244" s="29" t="n">
        <v>36801</v>
      </c>
      <c r="B244" s="0" t="n">
        <v>60.875</v>
      </c>
      <c r="D244" s="0" t="n">
        <v>80.375</v>
      </c>
      <c r="F244" s="0" t="n">
        <v>32.563</v>
      </c>
      <c r="G244" s="0" t="n">
        <v>1436.23</v>
      </c>
      <c r="H244" s="0" t="n">
        <f aca="false">LN(B243/B244)</f>
        <v>-0.0924395606503651</v>
      </c>
      <c r="J244" s="0" t="n">
        <f aca="false">LN(D243/D244)</f>
        <v>0.0448633351760761</v>
      </c>
      <c r="M244" s="0" t="n">
        <f aca="false">LN(G243/G244)</f>
        <v>-0.00682577431225061</v>
      </c>
      <c r="O244" s="0" t="n">
        <f aca="false">($N$15*H244+$O$15*I244+$P$15*J244)/(1-$O$15)</f>
        <v>-0.0351279347339027</v>
      </c>
      <c r="AB244" s="29" t="n">
        <v>36801</v>
      </c>
      <c r="AC244" s="0" t="n">
        <v>32.563</v>
      </c>
      <c r="AD244" s="0" t="n">
        <v>1436.23</v>
      </c>
      <c r="AE244" s="0" t="n">
        <f aca="false">LN(AC243/AC244)</f>
        <v>-0.00193658514637818</v>
      </c>
      <c r="AF244" s="0" t="n">
        <f aca="false">LN(AD243/AD244)</f>
        <v>-0.00682577431225061</v>
      </c>
      <c r="AR244" s="0" t="n">
        <v>86.438</v>
      </c>
      <c r="AS244" s="0" t="n">
        <f aca="false">LN(AR243/AR244)</f>
        <v>-0.0101744472215258</v>
      </c>
    </row>
    <row r="245" customFormat="false" ht="11.25" hidden="false" customHeight="false" outlineLevel="0" collapsed="false">
      <c r="A245" s="29" t="n">
        <v>36798</v>
      </c>
      <c r="B245" s="0" t="n">
        <v>62</v>
      </c>
      <c r="D245" s="0" t="n">
        <v>95.125</v>
      </c>
      <c r="F245" s="0" t="n">
        <v>32.938</v>
      </c>
      <c r="G245" s="0" t="n">
        <v>1436.51</v>
      </c>
      <c r="H245" s="0" t="n">
        <f aca="false">LN(B244/B245)</f>
        <v>-0.0183118036423377</v>
      </c>
      <c r="J245" s="0" t="n">
        <f aca="false">LN(D244/D245)</f>
        <v>-0.168488633624066</v>
      </c>
      <c r="M245" s="0" t="n">
        <f aca="false">LN(G244/G245)</f>
        <v>-0.000194935845838192</v>
      </c>
      <c r="O245" s="0" t="n">
        <f aca="false">($N$15*H245+$O$15*I245+$P$15*J245)/(1-$O$15)</f>
        <v>-0.0809971406807685</v>
      </c>
      <c r="AB245" s="29" t="n">
        <v>36798</v>
      </c>
      <c r="AC245" s="0" t="n">
        <v>32.938</v>
      </c>
      <c r="AD245" s="0" t="n">
        <v>1436.51</v>
      </c>
      <c r="AE245" s="0" t="n">
        <f aca="false">LN(AC244/AC245)</f>
        <v>-0.0114503319699467</v>
      </c>
      <c r="AF245" s="0" t="n">
        <f aca="false">LN(AD244/AD245)</f>
        <v>-0.000194935845838192</v>
      </c>
      <c r="AR245" s="0" t="n">
        <v>87.641</v>
      </c>
      <c r="AS245" s="0" t="n">
        <f aca="false">LN(AR244/AR245)</f>
        <v>-0.0138215310424548</v>
      </c>
    </row>
    <row r="246" customFormat="false" ht="11.25" hidden="false" customHeight="false" outlineLevel="0" collapsed="false">
      <c r="A246" s="29" t="n">
        <v>36797</v>
      </c>
      <c r="B246" s="0" t="n">
        <v>60</v>
      </c>
      <c r="D246" s="0" t="n">
        <v>102.875</v>
      </c>
      <c r="F246" s="0" t="n">
        <v>30.875</v>
      </c>
      <c r="G246" s="0" t="n">
        <v>1458.29</v>
      </c>
      <c r="H246" s="0" t="n">
        <f aca="false">LN(B245/B246)</f>
        <v>0.032789822822991</v>
      </c>
      <c r="J246" s="0" t="n">
        <f aca="false">LN(D245/D246)</f>
        <v>-0.078322842815384</v>
      </c>
      <c r="M246" s="0" t="n">
        <f aca="false">LN(G245/G246)</f>
        <v>-0.0150479556368712</v>
      </c>
      <c r="O246" s="0" t="n">
        <f aca="false">($N$15*H246+$O$15*I246+$P$15*J246)/(1-$O$15)</f>
        <v>-0.0135897345003818</v>
      </c>
      <c r="AB246" s="29" t="n">
        <v>36797</v>
      </c>
      <c r="AC246" s="0" t="n">
        <v>30.875</v>
      </c>
      <c r="AD246" s="0" t="n">
        <v>1458.29</v>
      </c>
      <c r="AE246" s="0" t="n">
        <f aca="false">LN(AC245/AC246)</f>
        <v>0.0646802115038755</v>
      </c>
      <c r="AF246" s="0" t="n">
        <f aca="false">LN(AD245/AD246)</f>
        <v>-0.0150479556368712</v>
      </c>
      <c r="AR246" s="0" t="n">
        <v>89.25</v>
      </c>
      <c r="AS246" s="0" t="n">
        <f aca="false">LN(AR245/AR246)</f>
        <v>-0.0181924956826551</v>
      </c>
    </row>
    <row r="247" customFormat="false" ht="11.25" hidden="false" customHeight="false" outlineLevel="0" collapsed="false">
      <c r="A247" s="29" t="n">
        <v>36796</v>
      </c>
      <c r="B247" s="0" t="n">
        <v>65.125</v>
      </c>
      <c r="D247" s="0" t="n">
        <v>101.563</v>
      </c>
      <c r="F247" s="0" t="n">
        <v>29.688</v>
      </c>
      <c r="G247" s="0" t="n">
        <v>1426.57</v>
      </c>
      <c r="H247" s="0" t="n">
        <f aca="false">LN(B246/B247)</f>
        <v>-0.0819639378514303</v>
      </c>
      <c r="J247" s="0" t="n">
        <f aca="false">LN(D246/D247)</f>
        <v>0.0128353634083724</v>
      </c>
      <c r="M247" s="0" t="n">
        <f aca="false">LN(G246/G247)</f>
        <v>0.0219915547936355</v>
      </c>
      <c r="O247" s="0" t="n">
        <f aca="false">($N$15*H247+$O$15*I247+$P$15*J247)/(1-$O$15)</f>
        <v>-0.042393744824973</v>
      </c>
      <c r="AB247" s="29" t="n">
        <v>36796</v>
      </c>
      <c r="AC247" s="0" t="n">
        <v>29.688</v>
      </c>
      <c r="AD247" s="0" t="n">
        <v>1426.57</v>
      </c>
      <c r="AE247" s="0" t="n">
        <f aca="false">LN(AC246/AC247)</f>
        <v>0.0392038711898448</v>
      </c>
      <c r="AF247" s="0" t="n">
        <f aca="false">LN(AD246/AD247)</f>
        <v>0.0219915547936355</v>
      </c>
      <c r="AR247" s="0" t="n">
        <v>87.453</v>
      </c>
      <c r="AS247" s="0" t="n">
        <f aca="false">LN(AR246/AR247)</f>
        <v>0.0203399144662272</v>
      </c>
    </row>
    <row r="248" customFormat="false" ht="11.25" hidden="false" customHeight="false" outlineLevel="0" collapsed="false">
      <c r="A248" s="29" t="n">
        <v>36795</v>
      </c>
      <c r="B248" s="0" t="n">
        <v>64.375</v>
      </c>
      <c r="D248" s="0" t="n">
        <v>104.813</v>
      </c>
      <c r="F248" s="0" t="n">
        <v>28.5</v>
      </c>
      <c r="G248" s="0" t="n">
        <v>1427.21</v>
      </c>
      <c r="H248" s="0" t="n">
        <f aca="false">LN(B247/B248)</f>
        <v>0.0115831410896309</v>
      </c>
      <c r="J248" s="0" t="n">
        <f aca="false">LN(D247/D248)</f>
        <v>-0.0314985144065629</v>
      </c>
      <c r="M248" s="0" t="n">
        <f aca="false">LN(G247/G248)</f>
        <v>-0.000448527924878268</v>
      </c>
      <c r="O248" s="0" t="n">
        <f aca="false">($N$15*H248+$O$15*I248+$P$15*J248)/(1-$O$15)</f>
        <v>-0.00639958031473648</v>
      </c>
      <c r="AB248" s="29" t="n">
        <v>36795</v>
      </c>
      <c r="AC248" s="0" t="n">
        <v>28.5</v>
      </c>
      <c r="AD248" s="0" t="n">
        <v>1427.21</v>
      </c>
      <c r="AE248" s="0" t="n">
        <f aca="false">LN(AC247/AC248)</f>
        <v>0.0408388364836916</v>
      </c>
      <c r="AF248" s="0" t="n">
        <f aca="false">LN(AD247/AD248)</f>
        <v>-0.000448527924878268</v>
      </c>
      <c r="AR248" s="0" t="n">
        <v>85.5</v>
      </c>
      <c r="AS248" s="0" t="n">
        <f aca="false">LN(AR247/AR248)</f>
        <v>0.0225851302508069</v>
      </c>
    </row>
    <row r="249" customFormat="false" ht="11.25" hidden="false" customHeight="false" outlineLevel="0" collapsed="false">
      <c r="A249" s="29" t="n">
        <v>36794</v>
      </c>
      <c r="B249" s="0" t="n">
        <v>66</v>
      </c>
      <c r="D249" s="0" t="n">
        <v>115.984</v>
      </c>
      <c r="F249" s="0" t="n">
        <v>29.375</v>
      </c>
      <c r="G249" s="0" t="n">
        <v>1439.03</v>
      </c>
      <c r="H249" s="0" t="n">
        <f aca="false">LN(B248/B249)</f>
        <v>-0.0249293830425254</v>
      </c>
      <c r="J249" s="0" t="n">
        <f aca="false">LN(D248/D249)</f>
        <v>-0.101274440563098</v>
      </c>
      <c r="M249" s="0" t="n">
        <f aca="false">LN(G248/G249)</f>
        <v>-0.00824778595337973</v>
      </c>
      <c r="O249" s="0" t="n">
        <f aca="false">($N$15*H249+$O$15*I249+$P$15*J249)/(1-$O$15)</f>
        <v>-0.056796586941274</v>
      </c>
      <c r="AB249" s="29" t="n">
        <v>36794</v>
      </c>
      <c r="AC249" s="0" t="n">
        <v>29.375</v>
      </c>
      <c r="AD249" s="0" t="n">
        <v>1439.03</v>
      </c>
      <c r="AE249" s="0" t="n">
        <f aca="false">LN(AC248/AC249)</f>
        <v>-0.0302398851897182</v>
      </c>
      <c r="AF249" s="0" t="n">
        <f aca="false">LN(AD248/AD249)</f>
        <v>-0.00824778595337973</v>
      </c>
      <c r="AR249" s="0" t="n">
        <v>84.438</v>
      </c>
      <c r="AS249" s="0" t="n">
        <f aca="false">LN(AR248/AR249)</f>
        <v>0.0124988387002288</v>
      </c>
    </row>
    <row r="250" customFormat="false" ht="11.25" hidden="false" customHeight="false" outlineLevel="0" collapsed="false">
      <c r="A250" s="29" t="n">
        <v>36791</v>
      </c>
      <c r="B250" s="0" t="n">
        <v>68.625</v>
      </c>
      <c r="D250" s="0" t="n">
        <v>115.5</v>
      </c>
      <c r="F250" s="0" t="n">
        <v>30</v>
      </c>
      <c r="G250" s="0" t="n">
        <v>1448.72</v>
      </c>
      <c r="H250" s="0" t="n">
        <f aca="false">LN(B249/B250)</f>
        <v>-0.0390021578032692</v>
      </c>
      <c r="J250" s="0" t="n">
        <f aca="false">LN(D249/D250)</f>
        <v>0.00418172059667361</v>
      </c>
      <c r="M250" s="0" t="n">
        <f aca="false">LN(G249/G250)</f>
        <v>-0.00671113245205192</v>
      </c>
      <c r="O250" s="0" t="n">
        <f aca="false">($N$15*H250+$O$15*I250+$P$15*J250)/(1-$O$15)</f>
        <v>-0.0209767675186536</v>
      </c>
      <c r="AB250" s="29" t="n">
        <v>36791</v>
      </c>
      <c r="AC250" s="0" t="n">
        <v>30</v>
      </c>
      <c r="AD250" s="0" t="n">
        <v>1448.72</v>
      </c>
      <c r="AE250" s="0" t="n">
        <f aca="false">LN(AC249/AC250)</f>
        <v>-0.0210534091978324</v>
      </c>
      <c r="AF250" s="0" t="n">
        <f aca="false">LN(AD249/AD250)</f>
        <v>-0.00671113245205192</v>
      </c>
      <c r="AR250" s="0" t="n">
        <v>83</v>
      </c>
      <c r="AS250" s="0" t="n">
        <f aca="false">LN(AR249/AR250)</f>
        <v>0.0171769294458878</v>
      </c>
    </row>
    <row r="251" customFormat="false" ht="11.25" hidden="false" customHeight="false" outlineLevel="0" collapsed="false">
      <c r="A251" s="29" t="n">
        <v>36790</v>
      </c>
      <c r="B251" s="0" t="n">
        <v>70</v>
      </c>
      <c r="D251" s="0" t="n">
        <v>110.625</v>
      </c>
      <c r="F251" s="0" t="n">
        <v>30</v>
      </c>
      <c r="G251" s="0" t="n">
        <v>1449.05</v>
      </c>
      <c r="H251" s="0" t="n">
        <f aca="false">LN(B250/B251)</f>
        <v>-0.0198383422196643</v>
      </c>
      <c r="J251" s="0" t="n">
        <f aca="false">LN(D250/D251)</f>
        <v>0.0431244266337546</v>
      </c>
      <c r="M251" s="0" t="n">
        <f aca="false">LN(G250/G251)</f>
        <v>-0.000227761348503553</v>
      </c>
      <c r="O251" s="0" t="n">
        <f aca="false">($N$15*H251+$O$15*I251+$P$15*J251)/(1-$O$15)</f>
        <v>0.00644295821083198</v>
      </c>
      <c r="AB251" s="29" t="n">
        <v>36790</v>
      </c>
      <c r="AC251" s="0" t="n">
        <v>30</v>
      </c>
      <c r="AD251" s="0" t="n">
        <v>1449.05</v>
      </c>
      <c r="AE251" s="0" t="n">
        <f aca="false">LN(AC250/AC251)</f>
        <v>0</v>
      </c>
      <c r="AF251" s="0" t="n">
        <f aca="false">LN(AD250/AD251)</f>
        <v>-0.000227761348503553</v>
      </c>
      <c r="AR251" s="0" t="n">
        <v>80.75</v>
      </c>
      <c r="AS251" s="0" t="n">
        <f aca="false">LN(AR250/AR251)</f>
        <v>0.0274826456938321</v>
      </c>
    </row>
    <row r="252" customFormat="false" ht="11.25" hidden="false" customHeight="false" outlineLevel="0" collapsed="false">
      <c r="A252" s="29" t="n">
        <v>36789</v>
      </c>
      <c r="B252" s="0" t="n">
        <v>67.313</v>
      </c>
      <c r="D252" s="0" t="n">
        <v>112.063</v>
      </c>
      <c r="F252" s="0" t="n">
        <v>30.375</v>
      </c>
      <c r="G252" s="0" t="n">
        <v>1451.34</v>
      </c>
      <c r="H252" s="0" t="n">
        <f aca="false">LN(B251/B252)</f>
        <v>0.0391418591194851</v>
      </c>
      <c r="J252" s="0" t="n">
        <f aca="false">LN(D251/D252)</f>
        <v>-0.0129151098231772</v>
      </c>
      <c r="M252" s="0" t="n">
        <f aca="false">LN(G251/G252)</f>
        <v>-0.00157909831150474</v>
      </c>
      <c r="O252" s="0" t="n">
        <f aca="false">($N$15*H252+$O$15*I252+$P$15*J252)/(1-$O$15)</f>
        <v>0.0174127505494951</v>
      </c>
      <c r="AB252" s="29" t="n">
        <v>36789</v>
      </c>
      <c r="AC252" s="0" t="n">
        <v>30.375</v>
      </c>
      <c r="AD252" s="0" t="n">
        <v>1451.34</v>
      </c>
      <c r="AE252" s="0" t="n">
        <f aca="false">LN(AC251/AC252)</f>
        <v>-0.0124225199985572</v>
      </c>
      <c r="AF252" s="0" t="n">
        <f aca="false">LN(AD251/AD252)</f>
        <v>-0.00157909831150474</v>
      </c>
      <c r="AR252" s="0" t="n">
        <v>82.172</v>
      </c>
      <c r="AS252" s="0" t="n">
        <f aca="false">LN(AR251/AR252)</f>
        <v>-0.0174566493274988</v>
      </c>
    </row>
    <row r="253" customFormat="false" ht="11.25" hidden="false" customHeight="false" outlineLevel="0" collapsed="false">
      <c r="A253" s="29" t="n">
        <v>36788</v>
      </c>
      <c r="B253" s="0" t="n">
        <v>68.875</v>
      </c>
      <c r="D253" s="0" t="n">
        <v>104.188</v>
      </c>
      <c r="F253" s="0" t="n">
        <v>31.125</v>
      </c>
      <c r="G253" s="0" t="n">
        <v>1459.9</v>
      </c>
      <c r="H253" s="0" t="n">
        <f aca="false">LN(B252/B253)</f>
        <v>-0.0229398845432048</v>
      </c>
      <c r="J253" s="0" t="n">
        <f aca="false">LN(D252/D253)</f>
        <v>0.0728642536115813</v>
      </c>
      <c r="M253" s="0" t="n">
        <f aca="false">LN(G252/G253)</f>
        <v>-0.00588067261283897</v>
      </c>
      <c r="O253" s="0" t="n">
        <f aca="false">($N$15*H253+$O$15*I253+$P$15*J253)/(1-$O$15)</f>
        <v>0.0170497376284699</v>
      </c>
      <c r="AB253" s="29" t="n">
        <v>36788</v>
      </c>
      <c r="AC253" s="0" t="n">
        <v>31.125</v>
      </c>
      <c r="AD253" s="0" t="n">
        <v>1459.9</v>
      </c>
      <c r="AE253" s="0" t="n">
        <f aca="false">LN(AC252/AC253)</f>
        <v>-0.0243914531241591</v>
      </c>
      <c r="AF253" s="0" t="n">
        <f aca="false">LN(AD252/AD253)</f>
        <v>-0.00588067261283897</v>
      </c>
      <c r="AR253" s="0" t="n">
        <v>84.875</v>
      </c>
      <c r="AS253" s="0" t="n">
        <f aca="false">LN(AR252/AR253)</f>
        <v>-0.0323649744485955</v>
      </c>
    </row>
    <row r="254" customFormat="false" ht="11.25" hidden="false" customHeight="false" outlineLevel="0" collapsed="false">
      <c r="A254" s="29" t="n">
        <v>36787</v>
      </c>
      <c r="B254" s="0" t="n">
        <v>70.063</v>
      </c>
      <c r="D254" s="0" t="n">
        <v>88.375</v>
      </c>
      <c r="F254" s="0" t="n">
        <v>30.688</v>
      </c>
      <c r="G254" s="0" t="n">
        <v>1444.51</v>
      </c>
      <c r="H254" s="0" t="n">
        <f aca="false">LN(B253/B254)</f>
        <v>-0.0171015698191165</v>
      </c>
      <c r="J254" s="0" t="n">
        <f aca="false">LN(D253/D254)</f>
        <v>0.164607835322952</v>
      </c>
      <c r="M254" s="0" t="n">
        <f aca="false">LN(G253/G254)</f>
        <v>0.0105977765129459</v>
      </c>
      <c r="O254" s="0" t="n">
        <f aca="false">($N$15*H254+$O$15*I254+$P$15*J254)/(1-$O$15)</f>
        <v>0.0587457849676984</v>
      </c>
      <c r="AB254" s="29" t="n">
        <v>36787</v>
      </c>
      <c r="AC254" s="0" t="n">
        <v>30.688</v>
      </c>
      <c r="AD254" s="0" t="n">
        <v>1444.51</v>
      </c>
      <c r="AE254" s="0" t="n">
        <f aca="false">LN(AC253/AC254)</f>
        <v>0.0141396560838439</v>
      </c>
      <c r="AF254" s="0" t="n">
        <f aca="false">LN(AD253/AD254)</f>
        <v>0.0105977765129459</v>
      </c>
      <c r="AR254" s="0" t="n">
        <v>89.625</v>
      </c>
      <c r="AS254" s="0" t="n">
        <f aca="false">LN(AR253/AR254)</f>
        <v>-0.0544547130409243</v>
      </c>
    </row>
    <row r="255" customFormat="false" ht="11.25" hidden="false" customHeight="false" outlineLevel="0" collapsed="false">
      <c r="A255" s="29" t="n">
        <v>36784</v>
      </c>
      <c r="B255" s="0" t="n">
        <v>73.563</v>
      </c>
      <c r="D255" s="0" t="n">
        <v>95.5</v>
      </c>
      <c r="F255" s="0" t="n">
        <v>32.063</v>
      </c>
      <c r="G255" s="0" t="n">
        <v>1465.81</v>
      </c>
      <c r="H255" s="0" t="n">
        <f aca="false">LN(B254/B255)</f>
        <v>-0.0487473446465777</v>
      </c>
      <c r="J255" s="0" t="n">
        <f aca="false">LN(D254/D255)</f>
        <v>-0.0775371232699477</v>
      </c>
      <c r="M255" s="0" t="n">
        <f aca="false">LN(G254/G255)</f>
        <v>-0.014637826988616</v>
      </c>
      <c r="O255" s="0" t="n">
        <f aca="false">($N$15*H255+$O$15*I255+$P$15*J255)/(1-$O$15)</f>
        <v>-0.0607644912096482</v>
      </c>
      <c r="AB255" s="29" t="n">
        <v>36784</v>
      </c>
      <c r="AC255" s="0" t="n">
        <v>32.063</v>
      </c>
      <c r="AD255" s="0" t="n">
        <v>1465.81</v>
      </c>
      <c r="AE255" s="0" t="n">
        <f aca="false">LN(AC254/AC255)</f>
        <v>-0.0438310186502774</v>
      </c>
      <c r="AF255" s="0" t="n">
        <f aca="false">LN(AD254/AD255)</f>
        <v>-0.014637826988616</v>
      </c>
      <c r="AR255" s="0" t="n">
        <v>89.438</v>
      </c>
      <c r="AS255" s="0" t="n">
        <f aca="false">LN(AR254/AR255)</f>
        <v>0.00208865112258492</v>
      </c>
    </row>
    <row r="256" customFormat="false" ht="11.25" hidden="false" customHeight="false" outlineLevel="0" collapsed="false">
      <c r="A256" s="29" t="n">
        <v>36783</v>
      </c>
      <c r="B256" s="0" t="n">
        <v>68.5</v>
      </c>
      <c r="D256" s="0" t="n">
        <v>100.125</v>
      </c>
      <c r="F256" s="0" t="n">
        <v>32.75</v>
      </c>
      <c r="G256" s="0" t="n">
        <v>1480.87</v>
      </c>
      <c r="H256" s="0" t="n">
        <f aca="false">LN(B255/B256)</f>
        <v>0.0713084366705932</v>
      </c>
      <c r="J256" s="0" t="n">
        <f aca="false">LN(D255/D256)</f>
        <v>-0.0472931579018387</v>
      </c>
      <c r="M256" s="0" t="n">
        <f aca="false">LN(G255/G256)</f>
        <v>-0.0102217622054122</v>
      </c>
      <c r="O256" s="0" t="n">
        <f aca="false">($N$15*H256+$O$15*I256+$P$15*J256)/(1-$O$15)</f>
        <v>0.021802924202573</v>
      </c>
      <c r="AB256" s="29" t="n">
        <v>36783</v>
      </c>
      <c r="AC256" s="0" t="n">
        <v>32.75</v>
      </c>
      <c r="AD256" s="0" t="n">
        <v>1480.87</v>
      </c>
      <c r="AE256" s="0" t="n">
        <f aca="false">LN(AC255/AC256)</f>
        <v>-0.0212002447299558</v>
      </c>
      <c r="AF256" s="0" t="n">
        <f aca="false">LN(AD255/AD256)</f>
        <v>-0.0102217622054122</v>
      </c>
      <c r="AR256" s="0" t="n">
        <v>86.703</v>
      </c>
      <c r="AS256" s="0" t="n">
        <f aca="false">LN(AR255/AR256)</f>
        <v>0.0310571625332167</v>
      </c>
    </row>
    <row r="257" customFormat="false" ht="11.25" hidden="false" customHeight="false" outlineLevel="0" collapsed="false">
      <c r="A257" s="29" t="n">
        <v>36782</v>
      </c>
      <c r="B257" s="0" t="n">
        <v>72.75</v>
      </c>
      <c r="D257" s="0" t="n">
        <v>101.625</v>
      </c>
      <c r="F257" s="0" t="n">
        <v>31.938</v>
      </c>
      <c r="G257" s="0" t="n">
        <v>1484.91</v>
      </c>
      <c r="H257" s="0" t="n">
        <f aca="false">LN(B256/B257)</f>
        <v>-0.0601951607834223</v>
      </c>
      <c r="J257" s="0" t="n">
        <f aca="false">LN(D256/D257)</f>
        <v>-0.0148701624794514</v>
      </c>
      <c r="M257" s="0" t="n">
        <f aca="false">LN(G256/G257)</f>
        <v>-0.00272441145255589</v>
      </c>
      <c r="O257" s="0" t="n">
        <f aca="false">($N$15*H257+$O$15*I257+$P$15*J257)/(1-$O$15)</f>
        <v>-0.0412760452627631</v>
      </c>
      <c r="AB257" s="29" t="n">
        <v>36782</v>
      </c>
      <c r="AC257" s="0" t="n">
        <v>31.938</v>
      </c>
      <c r="AD257" s="0" t="n">
        <v>1484.91</v>
      </c>
      <c r="AE257" s="0" t="n">
        <f aca="false">LN(AC256/AC257)</f>
        <v>0.0251064386625856</v>
      </c>
      <c r="AF257" s="0" t="n">
        <f aca="false">LN(AD256/AD257)</f>
        <v>-0.00272441145255589</v>
      </c>
      <c r="AR257" s="0" t="n">
        <v>86.688</v>
      </c>
      <c r="AS257" s="0" t="n">
        <f aca="false">LN(AR256/AR257)</f>
        <v>0.000173019361298063</v>
      </c>
    </row>
    <row r="258" customFormat="false" ht="11.25" hidden="false" customHeight="false" outlineLevel="0" collapsed="false">
      <c r="A258" s="29" t="n">
        <v>36781</v>
      </c>
      <c r="B258" s="0" t="n">
        <v>65.734</v>
      </c>
      <c r="D258" s="0" t="n">
        <v>102</v>
      </c>
      <c r="F258" s="0" t="n">
        <v>32.938</v>
      </c>
      <c r="G258" s="0" t="n">
        <v>1481.99</v>
      </c>
      <c r="H258" s="0" t="n">
        <f aca="false">LN(B257/B258)</f>
        <v>0.101412610614777</v>
      </c>
      <c r="J258" s="0" t="n">
        <f aca="false">LN(D257/D258)</f>
        <v>-0.00368324541629641</v>
      </c>
      <c r="M258" s="0" t="n">
        <f aca="false">LN(G257/G258)</f>
        <v>0.0019683851446322</v>
      </c>
      <c r="O258" s="0" t="n">
        <f aca="false">($N$15*H258+$O$15*I258+$P$15*J258)/(1-$O$15)</f>
        <v>0.0575445308487319</v>
      </c>
      <c r="AB258" s="29" t="n">
        <v>36781</v>
      </c>
      <c r="AC258" s="0" t="n">
        <v>32.938</v>
      </c>
      <c r="AD258" s="0" t="n">
        <v>1481.99</v>
      </c>
      <c r="AE258" s="0" t="n">
        <f aca="false">LN(AC257/AC258)</f>
        <v>-0.0308304830333414</v>
      </c>
      <c r="AF258" s="0" t="n">
        <f aca="false">LN(AD257/AD258)</f>
        <v>0.0019683851446322</v>
      </c>
      <c r="AR258" s="0" t="n">
        <v>86.125</v>
      </c>
      <c r="AS258" s="0" t="n">
        <f aca="false">LN(AR257/AR258)</f>
        <v>0.0065157365688621</v>
      </c>
    </row>
    <row r="259" customFormat="false" ht="11.25" hidden="false" customHeight="false" outlineLevel="0" collapsed="false">
      <c r="A259" s="29" t="n">
        <v>36780</v>
      </c>
      <c r="B259" s="0" t="n">
        <v>57.375</v>
      </c>
      <c r="D259" s="0" t="n">
        <v>116.063</v>
      </c>
      <c r="F259" s="0" t="n">
        <v>33.563</v>
      </c>
      <c r="G259" s="0" t="n">
        <v>1489.26</v>
      </c>
      <c r="H259" s="0" t="n">
        <f aca="false">LN(B258/B259)</f>
        <v>0.136007627056116</v>
      </c>
      <c r="J259" s="0" t="n">
        <f aca="false">LN(D258/D259)</f>
        <v>-0.129160333843068</v>
      </c>
      <c r="M259" s="0" t="n">
        <f aca="false">LN(G258/G259)</f>
        <v>-0.00489357308063596</v>
      </c>
      <c r="O259" s="0" t="n">
        <f aca="false">($N$15*H259+$O$15*I259+$P$15*J259)/(1-$O$15)</f>
        <v>0.0253238218194418</v>
      </c>
      <c r="AB259" s="29" t="n">
        <v>36780</v>
      </c>
      <c r="AC259" s="0" t="n">
        <v>33.563</v>
      </c>
      <c r="AD259" s="0" t="n">
        <v>1489.26</v>
      </c>
      <c r="AE259" s="0" t="n">
        <f aca="false">LN(AC258/AC259)</f>
        <v>-0.0187972632852424</v>
      </c>
      <c r="AF259" s="0" t="n">
        <f aca="false">LN(AD258/AD259)</f>
        <v>-0.00489357308063596</v>
      </c>
      <c r="AR259" s="0" t="n">
        <v>86.016</v>
      </c>
      <c r="AS259" s="0" t="n">
        <f aca="false">LN(AR258/AR259)</f>
        <v>0.00126640387319297</v>
      </c>
    </row>
    <row r="260" customFormat="false" ht="11.25" hidden="false" customHeight="false" outlineLevel="0" collapsed="false">
      <c r="A260" s="29" t="n">
        <v>36777</v>
      </c>
      <c r="B260" s="0" t="n">
        <v>63.125</v>
      </c>
      <c r="D260" s="0" t="n">
        <v>127.391</v>
      </c>
      <c r="F260" s="0" t="n">
        <v>31.438</v>
      </c>
      <c r="G260" s="0" t="n">
        <v>1494.5</v>
      </c>
      <c r="H260" s="0" t="n">
        <f aca="false">LN(B259/B260)</f>
        <v>-0.0955082192148146</v>
      </c>
      <c r="J260" s="0" t="n">
        <f aca="false">LN(D259/D260)</f>
        <v>-0.093127949873272</v>
      </c>
      <c r="M260" s="0" t="n">
        <f aca="false">LN(G259/G260)</f>
        <v>-0.00351235044841638</v>
      </c>
      <c r="O260" s="0" t="n">
        <f aca="false">($N$15*H260+$O$15*I260+$P$15*J260)/(1-$O$15)</f>
        <v>-0.0945146705699605</v>
      </c>
      <c r="AB260" s="29" t="n">
        <v>36777</v>
      </c>
      <c r="AC260" s="0" t="n">
        <v>31.438</v>
      </c>
      <c r="AD260" s="0" t="n">
        <v>1494.5</v>
      </c>
      <c r="AE260" s="0" t="n">
        <f aca="false">LN(AC259/AC260)</f>
        <v>0.0654069174312129</v>
      </c>
      <c r="AF260" s="0" t="n">
        <f aca="false">LN(AD259/AD260)</f>
        <v>-0.00351235044841638</v>
      </c>
      <c r="AR260" s="0" t="n">
        <v>84.219</v>
      </c>
      <c r="AS260" s="0" t="n">
        <f aca="false">LN(AR259/AR260)</f>
        <v>0.0211127764615534</v>
      </c>
    </row>
    <row r="261" customFormat="false" ht="11.25" hidden="false" customHeight="false" outlineLevel="0" collapsed="false">
      <c r="A261" s="29" t="n">
        <v>36776</v>
      </c>
      <c r="B261" s="0" t="n">
        <v>68</v>
      </c>
      <c r="D261" s="0" t="n">
        <v>136</v>
      </c>
      <c r="F261" s="0" t="n">
        <v>33.188</v>
      </c>
      <c r="G261" s="0" t="n">
        <v>1502.51</v>
      </c>
      <c r="H261" s="0" t="n">
        <f aca="false">LN(B260/B261)</f>
        <v>-0.0743908175805828</v>
      </c>
      <c r="J261" s="0" t="n">
        <f aca="false">LN(D260/D261)</f>
        <v>-0.0653937887354408</v>
      </c>
      <c r="M261" s="0" t="n">
        <f aca="false">LN(G260/G261)</f>
        <v>-0.00534534023726514</v>
      </c>
      <c r="O261" s="0" t="n">
        <f aca="false">($N$15*H261+$O$15*I261+$P$15*J261)/(1-$O$15)</f>
        <v>-0.0706353661865773</v>
      </c>
      <c r="AB261" s="29" t="n">
        <v>36776</v>
      </c>
      <c r="AC261" s="0" t="n">
        <v>33.188</v>
      </c>
      <c r="AD261" s="0" t="n">
        <v>1502.51</v>
      </c>
      <c r="AE261" s="0" t="n">
        <f aca="false">LN(AC260/AC261)</f>
        <v>-0.0541710124959928</v>
      </c>
      <c r="AF261" s="0" t="n">
        <f aca="false">LN(AD260/AD261)</f>
        <v>-0.00534534023726514</v>
      </c>
      <c r="AR261" s="0" t="n">
        <v>83.875</v>
      </c>
      <c r="AS261" s="0" t="n">
        <f aca="false">LN(AR260/AR261)</f>
        <v>0.00409295370723047</v>
      </c>
    </row>
    <row r="262" customFormat="false" ht="11.25" hidden="false" customHeight="false" outlineLevel="0" collapsed="false">
      <c r="A262" s="29" t="n">
        <v>36775</v>
      </c>
      <c r="B262" s="0" t="n">
        <v>67</v>
      </c>
      <c r="D262" s="0" t="n">
        <v>130.375</v>
      </c>
      <c r="F262" s="0" t="n">
        <v>34.5</v>
      </c>
      <c r="G262" s="0" t="n">
        <v>1492.25</v>
      </c>
      <c r="H262" s="0" t="n">
        <f aca="false">LN(B261/B262)</f>
        <v>0.0148150857851407</v>
      </c>
      <c r="J262" s="0" t="n">
        <f aca="false">LN(D261/D262)</f>
        <v>0.0422399724151155</v>
      </c>
      <c r="M262" s="0" t="n">
        <f aca="false">LN(G261/G262)</f>
        <v>0.00685199491249845</v>
      </c>
      <c r="O262" s="0" t="n">
        <f aca="false">($N$15*H262+$O$15*I262+$P$15*J262)/(1-$O$15)</f>
        <v>0.026262512540985</v>
      </c>
      <c r="AB262" s="29" t="n">
        <v>36775</v>
      </c>
      <c r="AC262" s="0" t="n">
        <v>34.5</v>
      </c>
      <c r="AD262" s="0" t="n">
        <v>1492.25</v>
      </c>
      <c r="AE262" s="0" t="n">
        <f aca="false">LN(AC261/AC262)</f>
        <v>-0.0387709592352752</v>
      </c>
      <c r="AF262" s="0" t="n">
        <f aca="false">LN(AD261/AD262)</f>
        <v>0.00685199491249845</v>
      </c>
      <c r="AR262" s="0" t="n">
        <v>84.375</v>
      </c>
      <c r="AS262" s="0" t="n">
        <f aca="false">LN(AR261/AR262)</f>
        <v>-0.00594355390084799</v>
      </c>
    </row>
    <row r="263" customFormat="false" ht="11.25" hidden="false" customHeight="false" outlineLevel="0" collapsed="false">
      <c r="A263" s="29" t="n">
        <v>36774</v>
      </c>
      <c r="B263" s="0" t="n">
        <v>66</v>
      </c>
      <c r="D263" s="0" t="n">
        <v>133</v>
      </c>
      <c r="F263" s="0" t="n">
        <v>32.375</v>
      </c>
      <c r="G263" s="0" t="n">
        <v>1507.08</v>
      </c>
      <c r="H263" s="0" t="n">
        <f aca="false">LN(B262/B263)</f>
        <v>0.0150378773645405</v>
      </c>
      <c r="J263" s="0" t="n">
        <f aca="false">LN(D262/D263)</f>
        <v>-0.0199342149008173</v>
      </c>
      <c r="M263" s="0" t="n">
        <f aca="false">LN(G262/G263)</f>
        <v>-0.00988895576927636</v>
      </c>
      <c r="O263" s="0" t="n">
        <f aca="false">($N$15*H263+$O$15*I263+$P$15*J263)/(1-$O$15)</f>
        <v>0.000440170175889845</v>
      </c>
      <c r="AB263" s="29" t="n">
        <v>36774</v>
      </c>
      <c r="AC263" s="0" t="n">
        <v>32.375</v>
      </c>
      <c r="AD263" s="0" t="n">
        <v>1507.08</v>
      </c>
      <c r="AE263" s="0" t="n">
        <f aca="false">LN(AC262/AC263)</f>
        <v>0.0635728040176123</v>
      </c>
      <c r="AF263" s="0" t="n">
        <f aca="false">LN(AD262/AD263)</f>
        <v>-0.00988895576927636</v>
      </c>
      <c r="AR263" s="0" t="n">
        <v>85</v>
      </c>
      <c r="AS263" s="0" t="n">
        <f aca="false">LN(AR262/AR263)</f>
        <v>-0.00738010729762253</v>
      </c>
    </row>
    <row r="264" customFormat="false" ht="11.25" hidden="false" customHeight="false" outlineLevel="0" collapsed="false">
      <c r="A264" s="29" t="n">
        <v>36770</v>
      </c>
      <c r="B264" s="0" t="n">
        <v>64.938</v>
      </c>
      <c r="D264" s="0" t="n">
        <v>144</v>
      </c>
      <c r="F264" s="0" t="n">
        <v>32.688</v>
      </c>
      <c r="G264" s="0" t="n">
        <v>1520.77</v>
      </c>
      <c r="H264" s="0" t="n">
        <f aca="false">LN(B263/B264)</f>
        <v>0.016221773485361</v>
      </c>
      <c r="J264" s="0" t="n">
        <f aca="false">LN(D263/D264)</f>
        <v>-0.0794641713542468</v>
      </c>
      <c r="M264" s="0" t="n">
        <f aca="false">LN(G263/G264)</f>
        <v>-0.00904278170185657</v>
      </c>
      <c r="O264" s="0" t="n">
        <f aca="false">($N$15*H264+$O$15*I264+$P$15*J264)/(1-$O$15)</f>
        <v>-0.0237185135938194</v>
      </c>
      <c r="AB264" s="29" t="n">
        <v>36770</v>
      </c>
      <c r="AC264" s="0" t="n">
        <v>32.688</v>
      </c>
      <c r="AD264" s="0" t="n">
        <v>1520.77</v>
      </c>
      <c r="AE264" s="0" t="n">
        <f aca="false">LN(AC263/AC264)</f>
        <v>-0.00962151805556452</v>
      </c>
      <c r="AF264" s="0" t="n">
        <f aca="false">LN(AD263/AD264)</f>
        <v>-0.00904278170185657</v>
      </c>
      <c r="AR264" s="0" t="n">
        <v>85.328</v>
      </c>
      <c r="AS264" s="0" t="n">
        <f aca="false">LN(AR263/AR264)</f>
        <v>-0.00385139736793</v>
      </c>
    </row>
    <row r="265" customFormat="false" ht="11.25" hidden="false" customHeight="false" outlineLevel="0" collapsed="false">
      <c r="A265" s="29" t="n">
        <v>36769</v>
      </c>
      <c r="B265" s="0" t="n">
        <v>70.25</v>
      </c>
      <c r="D265" s="0" t="n">
        <v>149.813</v>
      </c>
      <c r="F265" s="0" t="n">
        <v>31.75</v>
      </c>
      <c r="G265" s="0" t="n">
        <v>1517.68</v>
      </c>
      <c r="H265" s="0" t="n">
        <f aca="false">LN(B264/B265)</f>
        <v>-0.0786273396727908</v>
      </c>
      <c r="J265" s="0" t="n">
        <f aca="false">LN(D264/D265)</f>
        <v>-0.0395745501182478</v>
      </c>
      <c r="M265" s="0" t="n">
        <f aca="false">LN(G264/G265)</f>
        <v>0.00203393247560232</v>
      </c>
      <c r="O265" s="0" t="n">
        <f aca="false">($N$15*H265+$O$15*I265+$P$15*J265)/(1-$O$15)</f>
        <v>-0.0623263079103327</v>
      </c>
      <c r="AB265" s="29" t="n">
        <v>36769</v>
      </c>
      <c r="AC265" s="0" t="n">
        <v>31.75</v>
      </c>
      <c r="AD265" s="0" t="n">
        <v>1517.68</v>
      </c>
      <c r="AE265" s="0" t="n">
        <f aca="false">LN(AC264/AC265)</f>
        <v>0.0291153127365657</v>
      </c>
      <c r="AF265" s="0" t="n">
        <f aca="false">LN(AD264/AD265)</f>
        <v>0.00203393247560232</v>
      </c>
      <c r="AR265" s="0" t="n">
        <v>84.875</v>
      </c>
      <c r="AS265" s="0" t="n">
        <f aca="false">LN(AR264/AR265)</f>
        <v>0.00532306797938621</v>
      </c>
    </row>
    <row r="266" customFormat="false" ht="11.25" hidden="false" customHeight="false" outlineLevel="0" collapsed="false">
      <c r="A266" s="29" t="n">
        <v>36768</v>
      </c>
      <c r="B266" s="0" t="n">
        <v>59.438</v>
      </c>
      <c r="D266" s="0" t="n">
        <v>134.5</v>
      </c>
      <c r="F266" s="0" t="n">
        <v>31.063</v>
      </c>
      <c r="G266" s="0" t="n">
        <v>1502.59</v>
      </c>
      <c r="H266" s="0" t="n">
        <f aca="false">LN(B265/B266)</f>
        <v>0.167126555745942</v>
      </c>
      <c r="J266" s="0" t="n">
        <f aca="false">LN(D265/D266)</f>
        <v>0.107823650652355</v>
      </c>
      <c r="M266" s="0" t="n">
        <f aca="false">LN(G265/G266)</f>
        <v>0.0099925672624813</v>
      </c>
      <c r="O266" s="0" t="n">
        <f aca="false">($N$15*H266+$O$15*I266+$P$15*J266)/(1-$O$15)</f>
        <v>0.142372919691686</v>
      </c>
      <c r="AB266" s="29" t="n">
        <v>36768</v>
      </c>
      <c r="AC266" s="0" t="n">
        <v>31.063</v>
      </c>
      <c r="AD266" s="0" t="n">
        <v>1502.59</v>
      </c>
      <c r="AE266" s="0" t="n">
        <f aca="false">LN(AC265/AC266)</f>
        <v>0.0218753250319249</v>
      </c>
      <c r="AF266" s="0" t="n">
        <f aca="false">LN(AD265/AD266)</f>
        <v>0.0099925672624813</v>
      </c>
      <c r="AR266" s="0" t="n">
        <v>84.875</v>
      </c>
      <c r="AS266" s="0" t="n">
        <f aca="false">LN(AR265/AR266)</f>
        <v>0</v>
      </c>
    </row>
    <row r="267" customFormat="false" ht="11.25" hidden="false" customHeight="false" outlineLevel="0" collapsed="false">
      <c r="A267" s="29" t="n">
        <v>36767</v>
      </c>
      <c r="B267" s="0" t="n">
        <v>61.875</v>
      </c>
      <c r="D267" s="0" t="n">
        <v>131</v>
      </c>
      <c r="F267" s="0" t="n">
        <v>31.5</v>
      </c>
      <c r="G267" s="0" t="n">
        <v>1509.84</v>
      </c>
      <c r="H267" s="0" t="n">
        <f aca="false">LN(B266/B267)</f>
        <v>-0.0401824684209409</v>
      </c>
      <c r="J267" s="0" t="n">
        <f aca="false">LN(D266/D267)</f>
        <v>0.0263668758407424</v>
      </c>
      <c r="M267" s="0" t="n">
        <f aca="false">LN(G266/G267)</f>
        <v>-0.00481339914807524</v>
      </c>
      <c r="O267" s="0" t="n">
        <f aca="false">($N$15*H267+$O$15*I267+$P$15*J267)/(1-$O$15)</f>
        <v>-0.012404094917933</v>
      </c>
      <c r="AB267" s="29" t="n">
        <v>36767</v>
      </c>
      <c r="AC267" s="0" t="n">
        <v>31.5</v>
      </c>
      <c r="AD267" s="0" t="n">
        <v>1509.84</v>
      </c>
      <c r="AE267" s="0" t="n">
        <f aca="false">LN(AC266/AC267)</f>
        <v>-0.0139701455248116</v>
      </c>
      <c r="AF267" s="0" t="n">
        <f aca="false">LN(AD266/AD267)</f>
        <v>-0.00481339914807524</v>
      </c>
      <c r="AR267" s="0" t="n">
        <v>86.25</v>
      </c>
      <c r="AS267" s="0" t="n">
        <f aca="false">LN(AR266/AR267)</f>
        <v>-0.0160704700326089</v>
      </c>
    </row>
    <row r="268" customFormat="false" ht="11.25" hidden="false" customHeight="false" outlineLevel="0" collapsed="false">
      <c r="A268" s="29" t="n">
        <v>36766</v>
      </c>
      <c r="B268" s="0" t="n">
        <v>52.75</v>
      </c>
      <c r="D268" s="0" t="n">
        <v>133</v>
      </c>
      <c r="F268" s="0" t="n">
        <v>31.25</v>
      </c>
      <c r="G268" s="0" t="n">
        <v>1514.09</v>
      </c>
      <c r="H268" s="0" t="n">
        <f aca="false">LN(B267/B268)</f>
        <v>0.159552448532679</v>
      </c>
      <c r="J268" s="0" t="n">
        <f aca="false">LN(D267/D268)</f>
        <v>-0.0151518050206022</v>
      </c>
      <c r="M268" s="0" t="n">
        <f aca="false">LN(G267/G268)</f>
        <v>-0.00281091347905116</v>
      </c>
      <c r="O268" s="0" t="n">
        <f aca="false">($N$15*H268+$O$15*I268+$P$15*J268)/(1-$O$15)</f>
        <v>0.0866291153036626</v>
      </c>
      <c r="AB268" s="29" t="n">
        <v>36766</v>
      </c>
      <c r="AC268" s="0" t="n">
        <v>31.25</v>
      </c>
      <c r="AD268" s="0" t="n">
        <v>1514.09</v>
      </c>
      <c r="AE268" s="0" t="n">
        <f aca="false">LN(AC267/AC268)</f>
        <v>0.00796816964917688</v>
      </c>
      <c r="AF268" s="0" t="n">
        <f aca="false">LN(AD267/AD268)</f>
        <v>-0.00281091347905116</v>
      </c>
      <c r="AR268" s="0" t="n">
        <v>86.625</v>
      </c>
      <c r="AS268" s="0" t="n">
        <f aca="false">LN(AR267/AR268)</f>
        <v>-0.00433840159859813</v>
      </c>
    </row>
    <row r="269" customFormat="false" ht="11.25" hidden="false" customHeight="false" outlineLevel="0" collapsed="false">
      <c r="A269" s="29" t="n">
        <v>36763</v>
      </c>
      <c r="B269" s="0" t="n">
        <v>47.75</v>
      </c>
      <c r="D269" s="0" t="n">
        <v>133</v>
      </c>
      <c r="F269" s="0" t="n">
        <v>30.688</v>
      </c>
      <c r="G269" s="0" t="n">
        <v>1506.45</v>
      </c>
      <c r="H269" s="0" t="n">
        <f aca="false">LN(B268/B269)</f>
        <v>0.0995847054294367</v>
      </c>
      <c r="J269" s="0" t="n">
        <f aca="false">LN(D268/D269)</f>
        <v>0</v>
      </c>
      <c r="M269" s="0" t="n">
        <f aca="false">LN(G268/G269)</f>
        <v>0.00505870890147714</v>
      </c>
      <c r="O269" s="0" t="n">
        <f aca="false">($N$15*H269+$O$15*I269+$P$15*J269)/(1-$O$15)</f>
        <v>0.0580170360061536</v>
      </c>
      <c r="AB269" s="29" t="n">
        <v>36763</v>
      </c>
      <c r="AC269" s="0" t="n">
        <v>30.688</v>
      </c>
      <c r="AD269" s="0" t="n">
        <v>1506.45</v>
      </c>
      <c r="AE269" s="0" t="n">
        <f aca="false">LN(AC268/AC269)</f>
        <v>0.0181476774813829</v>
      </c>
      <c r="AF269" s="0" t="n">
        <f aca="false">LN(AD268/AD269)</f>
        <v>0.00505870890147714</v>
      </c>
      <c r="AR269" s="0" t="n">
        <v>84.875</v>
      </c>
      <c r="AS269" s="0" t="n">
        <f aca="false">LN(AR268/AR269)</f>
        <v>0.020408871631207</v>
      </c>
    </row>
    <row r="270" customFormat="false" ht="11.25" hidden="false" customHeight="false" outlineLevel="0" collapsed="false">
      <c r="A270" s="29" t="n">
        <v>36762</v>
      </c>
      <c r="B270" s="0" t="n">
        <v>49.625</v>
      </c>
      <c r="D270" s="0" t="n">
        <v>131</v>
      </c>
      <c r="F270" s="0" t="n">
        <v>30.625</v>
      </c>
      <c r="G270" s="0" t="n">
        <v>1508.31</v>
      </c>
      <c r="H270" s="0" t="n">
        <f aca="false">LN(B269/B270)</f>
        <v>-0.0385156720806152</v>
      </c>
      <c r="J270" s="0" t="n">
        <f aca="false">LN(D269/D270)</f>
        <v>0.0151518050206022</v>
      </c>
      <c r="M270" s="0" t="n">
        <f aca="false">LN(G269/G270)</f>
        <v>-0.00123392922554366</v>
      </c>
      <c r="O270" s="0" t="n">
        <f aca="false">($N$15*H270+$O$15*I270+$P$15*J270)/(1-$O$15)</f>
        <v>-0.0161143210166636</v>
      </c>
      <c r="AB270" s="29" t="n">
        <v>36762</v>
      </c>
      <c r="AC270" s="0" t="n">
        <v>30.625</v>
      </c>
      <c r="AD270" s="0" t="n">
        <v>1508.31</v>
      </c>
      <c r="AE270" s="0" t="n">
        <f aca="false">LN(AC269/AC270)</f>
        <v>0.00205502983613656</v>
      </c>
      <c r="AF270" s="0" t="n">
        <f aca="false">LN(AD269/AD270)</f>
        <v>-0.00123392922554366</v>
      </c>
      <c r="AR270" s="0" t="n">
        <v>86</v>
      </c>
      <c r="AS270" s="0" t="n">
        <f aca="false">LN(AR269/AR270)</f>
        <v>-0.0131677103746476</v>
      </c>
    </row>
    <row r="271" customFormat="false" ht="11.25" hidden="false" customHeight="false" outlineLevel="0" collapsed="false">
      <c r="A271" s="29" t="n">
        <v>36761</v>
      </c>
      <c r="B271" s="0" t="n">
        <v>49.609</v>
      </c>
      <c r="D271" s="0" t="n">
        <v>137.875</v>
      </c>
      <c r="F271" s="0" t="n">
        <v>31</v>
      </c>
      <c r="G271" s="0" t="n">
        <v>1505.97</v>
      </c>
      <c r="H271" s="0" t="n">
        <f aca="false">LN(B270/B271)</f>
        <v>0.000322470123922234</v>
      </c>
      <c r="J271" s="0" t="n">
        <f aca="false">LN(D270/D271)</f>
        <v>-0.051150154372515</v>
      </c>
      <c r="M271" s="0" t="n">
        <f aca="false">LN(G270/G271)</f>
        <v>0.00155260989029973</v>
      </c>
      <c r="O271" s="0" t="n">
        <f aca="false">($N$15*H271+$O$15*I271+$P$15*J271)/(1-$O$15)</f>
        <v>-0.0211627271279063</v>
      </c>
      <c r="AB271" s="29" t="n">
        <v>36761</v>
      </c>
      <c r="AC271" s="0" t="n">
        <v>31</v>
      </c>
      <c r="AD271" s="0" t="n">
        <v>1505.97</v>
      </c>
      <c r="AE271" s="0" t="n">
        <f aca="false">LN(AC270/AC271)</f>
        <v>-0.0121705356202552</v>
      </c>
      <c r="AF271" s="0" t="n">
        <f aca="false">LN(AD270/AD271)</f>
        <v>0.00155260989029973</v>
      </c>
      <c r="AR271" s="0" t="n">
        <v>90</v>
      </c>
      <c r="AS271" s="0" t="n">
        <f aca="false">LN(AR270/AR271)</f>
        <v>-0.0454623740767573</v>
      </c>
    </row>
    <row r="272" customFormat="false" ht="11.25" hidden="false" customHeight="false" outlineLevel="0" collapsed="false">
      <c r="A272" s="29" t="n">
        <v>36760</v>
      </c>
      <c r="B272" s="0" t="n">
        <v>45.125</v>
      </c>
      <c r="D272" s="0" t="n">
        <v>131.25</v>
      </c>
      <c r="F272" s="0" t="n">
        <v>29.75</v>
      </c>
      <c r="G272" s="0" t="n">
        <v>1498.13</v>
      </c>
      <c r="H272" s="0" t="n">
        <f aca="false">LN(B271/B272)</f>
        <v>0.0947358522303872</v>
      </c>
      <c r="J272" s="0" t="n">
        <f aca="false">LN(D271/D272)</f>
        <v>0.0492435761019335</v>
      </c>
      <c r="M272" s="0" t="n">
        <f aca="false">LN(G271/G272)</f>
        <v>0.00521954515440744</v>
      </c>
      <c r="O272" s="0" t="n">
        <f aca="false">($N$15*H272+$O$15*I272+$P$15*J272)/(1-$O$15)</f>
        <v>0.0757469132435646</v>
      </c>
      <c r="AB272" s="29" t="n">
        <v>36760</v>
      </c>
      <c r="AC272" s="0" t="n">
        <v>29.75</v>
      </c>
      <c r="AD272" s="0" t="n">
        <v>1498.13</v>
      </c>
      <c r="AE272" s="0" t="n">
        <f aca="false">LN(AC271/AC272)</f>
        <v>0.0411580724935076</v>
      </c>
      <c r="AF272" s="0" t="n">
        <f aca="false">LN(AD271/AD272)</f>
        <v>0.00521954515440744</v>
      </c>
      <c r="AR272" s="0" t="n">
        <v>87.5</v>
      </c>
      <c r="AS272" s="0" t="n">
        <f aca="false">LN(AR271/AR272)</f>
        <v>0.0281708769666962</v>
      </c>
    </row>
    <row r="273" customFormat="false" ht="11.25" hidden="false" customHeight="false" outlineLevel="0" collapsed="false">
      <c r="A273" s="29" t="n">
        <v>36759</v>
      </c>
      <c r="B273" s="0" t="n">
        <v>48.25</v>
      </c>
      <c r="D273" s="0" t="n">
        <v>142</v>
      </c>
      <c r="F273" s="0" t="n">
        <v>29.5</v>
      </c>
      <c r="G273" s="0" t="n">
        <v>1499.48</v>
      </c>
      <c r="H273" s="0" t="n">
        <f aca="false">LN(B272/B273)</f>
        <v>-0.06695941113195</v>
      </c>
      <c r="J273" s="0" t="n">
        <f aca="false">LN(D272/D273)</f>
        <v>-0.0787231561295276</v>
      </c>
      <c r="M273" s="0" t="n">
        <f aca="false">LN(G272/G273)</f>
        <v>-0.00090071763256076</v>
      </c>
      <c r="O273" s="0" t="n">
        <f aca="false">($N$15*H273+$O$15*I273+$P$15*J273)/(1-$O$15)</f>
        <v>-0.071869718002171</v>
      </c>
      <c r="AB273" s="29" t="n">
        <v>36759</v>
      </c>
      <c r="AC273" s="0" t="n">
        <v>29.5</v>
      </c>
      <c r="AD273" s="0" t="n">
        <v>1499.48</v>
      </c>
      <c r="AE273" s="0" t="n">
        <f aca="false">LN(AC272/AC273)</f>
        <v>0.0084388686458646</v>
      </c>
      <c r="AF273" s="0" t="n">
        <f aca="false">LN(AD272/AD273)</f>
        <v>-0.00090071763256076</v>
      </c>
      <c r="AR273" s="0" t="n">
        <v>87.875</v>
      </c>
      <c r="AS273" s="0" t="n">
        <f aca="false">LN(AR272/AR273)</f>
        <v>-0.00427655676726019</v>
      </c>
    </row>
    <row r="274" customFormat="false" ht="11.25" hidden="false" customHeight="false" outlineLevel="0" collapsed="false">
      <c r="A274" s="29" t="n">
        <v>36756</v>
      </c>
      <c r="B274" s="0" t="n">
        <v>49.125</v>
      </c>
      <c r="D274" s="0" t="n">
        <v>152</v>
      </c>
      <c r="F274" s="0" t="n">
        <v>27.938</v>
      </c>
      <c r="G274" s="0" t="n">
        <v>1491.72</v>
      </c>
      <c r="H274" s="0" t="n">
        <f aca="false">LN(B273/B274)</f>
        <v>-0.0179722424044304</v>
      </c>
      <c r="J274" s="0" t="n">
        <f aca="false">LN(D273/D274)</f>
        <v>-0.0680534632450156</v>
      </c>
      <c r="M274" s="0" t="n">
        <f aca="false">LN(G273/G274)</f>
        <v>0.00518856472923068</v>
      </c>
      <c r="O274" s="0" t="n">
        <f aca="false">($N$15*H274+$O$15*I274+$P$15*J274)/(1-$O$15)</f>
        <v>-0.0388766536113397</v>
      </c>
      <c r="AB274" s="29" t="n">
        <v>36756</v>
      </c>
      <c r="AC274" s="0" t="n">
        <v>27.938</v>
      </c>
      <c r="AD274" s="0" t="n">
        <v>1491.72</v>
      </c>
      <c r="AE274" s="0" t="n">
        <f aca="false">LN(AC273/AC274)</f>
        <v>0.0544024940404151</v>
      </c>
      <c r="AF274" s="0" t="n">
        <f aca="false">LN(AD273/AD274)</f>
        <v>0.00518856472923068</v>
      </c>
      <c r="AR274" s="0" t="n">
        <v>86.938</v>
      </c>
      <c r="AS274" s="0" t="n">
        <f aca="false">LN(AR273/AR274)</f>
        <v>0.010720129205618</v>
      </c>
    </row>
    <row r="275" customFormat="false" ht="11.25" hidden="false" customHeight="false" outlineLevel="0" collapsed="false">
      <c r="A275" s="29" t="n">
        <v>36755</v>
      </c>
      <c r="B275" s="0" t="n">
        <v>50.719</v>
      </c>
      <c r="D275" s="0" t="n">
        <v>153.938</v>
      </c>
      <c r="F275" s="0" t="n">
        <v>29.75</v>
      </c>
      <c r="G275" s="0" t="n">
        <v>1496.07</v>
      </c>
      <c r="H275" s="0" t="n">
        <f aca="false">LN(B274/B275)</f>
        <v>-0.0319325236568525</v>
      </c>
      <c r="J275" s="0" t="n">
        <f aca="false">LN(D274/D275)</f>
        <v>-0.0126694031006628</v>
      </c>
      <c r="M275" s="0" t="n">
        <f aca="false">LN(G274/G275)</f>
        <v>-0.00291185329196297</v>
      </c>
      <c r="O275" s="0" t="n">
        <f aca="false">($N$15*H275+$O$15*I275+$P$15*J275)/(1-$O$15)</f>
        <v>-0.0238919011145895</v>
      </c>
      <c r="AB275" s="29" t="n">
        <v>36755</v>
      </c>
      <c r="AC275" s="0" t="n">
        <v>29.75</v>
      </c>
      <c r="AD275" s="0" t="n">
        <v>1496.07</v>
      </c>
      <c r="AE275" s="0" t="n">
        <f aca="false">LN(AC274/AC275)</f>
        <v>-0.0628413626862797</v>
      </c>
      <c r="AF275" s="0" t="n">
        <f aca="false">LN(AD274/AD275)</f>
        <v>-0.00291185329196297</v>
      </c>
      <c r="AR275" s="0" t="n">
        <v>90</v>
      </c>
      <c r="AS275" s="0" t="n">
        <f aca="false">LN(AR274/AR275)</f>
        <v>-0.0346144494050541</v>
      </c>
    </row>
    <row r="276" customFormat="false" ht="11.25" hidden="false" customHeight="false" outlineLevel="0" collapsed="false">
      <c r="A276" s="29" t="n">
        <v>36754</v>
      </c>
      <c r="B276" s="0" t="n">
        <v>46.813</v>
      </c>
      <c r="D276" s="0" t="n">
        <v>137.75</v>
      </c>
      <c r="F276" s="0" t="n">
        <v>28.438</v>
      </c>
      <c r="G276" s="0" t="n">
        <v>1479.85</v>
      </c>
      <c r="H276" s="0" t="n">
        <f aca="false">LN(B275/B276)</f>
        <v>0.0801396517180028</v>
      </c>
      <c r="J276" s="0" t="n">
        <f aca="false">LN(D275/D276)</f>
        <v>0.111109475913915</v>
      </c>
      <c r="M276" s="0" t="n">
        <f aca="false">LN(G275/G276)</f>
        <v>0.0109009386131732</v>
      </c>
      <c r="O276" s="0" t="n">
        <f aca="false">($N$15*H276+$O$15*I276+$P$15*J276)/(1-$O$15)</f>
        <v>0.0930667714872636</v>
      </c>
      <c r="AB276" s="29" t="n">
        <v>36754</v>
      </c>
      <c r="AC276" s="0" t="n">
        <v>28.438</v>
      </c>
      <c r="AD276" s="0" t="n">
        <v>1479.85</v>
      </c>
      <c r="AE276" s="0" t="n">
        <f aca="false">LN(AC275/AC276)</f>
        <v>0.0451028530174561</v>
      </c>
      <c r="AF276" s="0" t="n">
        <f aca="false">LN(AD275/AD276)</f>
        <v>0.0109009386131732</v>
      </c>
      <c r="AR276" s="0" t="n">
        <v>84.016</v>
      </c>
      <c r="AS276" s="0" t="n">
        <f aca="false">LN(AR275/AR276)</f>
        <v>0.0688024134347616</v>
      </c>
    </row>
    <row r="277" customFormat="false" ht="11.25" hidden="false" customHeight="false" outlineLevel="0" collapsed="false">
      <c r="A277" s="29" t="n">
        <v>36753</v>
      </c>
      <c r="B277" s="0" t="n">
        <v>45.75</v>
      </c>
      <c r="D277" s="0" t="n">
        <v>128.484</v>
      </c>
      <c r="F277" s="0" t="n">
        <v>29</v>
      </c>
      <c r="G277" s="0" t="n">
        <v>1484.43</v>
      </c>
      <c r="H277" s="0" t="n">
        <f aca="false">LN(B276/B277)</f>
        <v>0.0229691504067447</v>
      </c>
      <c r="J277" s="0" t="n">
        <f aca="false">LN(D276/D277)</f>
        <v>0.0696360650688906</v>
      </c>
      <c r="M277" s="0" t="n">
        <f aca="false">LN(G276/G277)</f>
        <v>-0.00309012889773914</v>
      </c>
      <c r="O277" s="0" t="n">
        <f aca="false">($N$15*H277+$O$15*I277+$P$15*J277)/(1-$O$15)</f>
        <v>0.0424483954706884</v>
      </c>
      <c r="AB277" s="29" t="n">
        <v>36753</v>
      </c>
      <c r="AC277" s="0" t="n">
        <v>29</v>
      </c>
      <c r="AD277" s="0" t="n">
        <v>1484.43</v>
      </c>
      <c r="AE277" s="0" t="n">
        <f aca="false">LN(AC276/AC277)</f>
        <v>-0.0195695510122914</v>
      </c>
      <c r="AF277" s="0" t="n">
        <f aca="false">LN(AD276/AD277)</f>
        <v>-0.00309012889773914</v>
      </c>
      <c r="AR277" s="0" t="n">
        <v>82.125</v>
      </c>
      <c r="AS277" s="0" t="n">
        <f aca="false">LN(AR276/AR277)</f>
        <v>0.0227647800907289</v>
      </c>
    </row>
    <row r="278" customFormat="false" ht="11.25" hidden="false" customHeight="false" outlineLevel="0" collapsed="false">
      <c r="A278" s="29" t="n">
        <v>36752</v>
      </c>
      <c r="B278" s="0" t="n">
        <v>47.75</v>
      </c>
      <c r="D278" s="0" t="n">
        <f aca="false">(D277+D279)/2</f>
        <v>129.492</v>
      </c>
      <c r="F278" s="0" t="n">
        <v>30.5</v>
      </c>
      <c r="G278" s="0" t="n">
        <v>1491.56</v>
      </c>
      <c r="H278" s="0" t="n">
        <f aca="false">LN(B277/B278)</f>
        <v>-0.042787275205209</v>
      </c>
      <c r="J278" s="0" t="n">
        <f aca="false">LN(D277/D278)</f>
        <v>-0.00781472020546369</v>
      </c>
      <c r="M278" s="0" t="n">
        <f aca="false">LN(G277/G278)</f>
        <v>-0.00479169193595841</v>
      </c>
      <c r="O278" s="0" t="n">
        <f aca="false">($N$15*H278+$O$15*I278+$P$15*J278)/(1-$O$15)</f>
        <v>-0.0281893748665162</v>
      </c>
      <c r="AB278" s="29" t="n">
        <v>36752</v>
      </c>
      <c r="AC278" s="0" t="n">
        <v>30.5</v>
      </c>
      <c r="AD278" s="0" t="n">
        <v>1491.56</v>
      </c>
      <c r="AE278" s="0" t="n">
        <f aca="false">LN(AC277/AC278)</f>
        <v>-0.050430853626892</v>
      </c>
      <c r="AF278" s="0" t="n">
        <f aca="false">LN(AD277/AD278)</f>
        <v>-0.00479169193595841</v>
      </c>
      <c r="AR278" s="0" t="n">
        <v>84.25</v>
      </c>
      <c r="AS278" s="0" t="n">
        <f aca="false">LN(AR277/AR278)</f>
        <v>-0.0255460924276966</v>
      </c>
    </row>
    <row r="279" customFormat="false" ht="11.25" hidden="false" customHeight="false" outlineLevel="0" collapsed="false">
      <c r="A279" s="29" t="n">
        <v>36749</v>
      </c>
      <c r="B279" s="0" t="n">
        <v>44.813</v>
      </c>
      <c r="D279" s="0" t="n">
        <v>130.5</v>
      </c>
      <c r="F279" s="0" t="n">
        <v>29.938</v>
      </c>
      <c r="G279" s="0" t="n">
        <v>1471.84</v>
      </c>
      <c r="H279" s="0" t="n">
        <f aca="false">LN(B278/B279)</f>
        <v>0.0634807910280298</v>
      </c>
      <c r="J279" s="0" t="n">
        <f aca="false">LN(D278/D279)</f>
        <v>-0.00775412359315106</v>
      </c>
      <c r="M279" s="0" t="n">
        <f aca="false">LN(G278/G279)</f>
        <v>0.0133092333752646</v>
      </c>
      <c r="O279" s="0" t="n">
        <f aca="false">($N$15*H279+$O$15*I279+$P$15*J279)/(1-$O$15)</f>
        <v>0.033746612776459</v>
      </c>
      <c r="AB279" s="29" t="n">
        <v>36749</v>
      </c>
      <c r="AC279" s="0" t="n">
        <v>29.938</v>
      </c>
      <c r="AD279" s="0" t="n">
        <v>1471.84</v>
      </c>
      <c r="AE279" s="0" t="n">
        <f aca="false">LN(AC278/AC279)</f>
        <v>0.018598107120322</v>
      </c>
      <c r="AF279" s="0" t="n">
        <f aca="false">LN(AD278/AD279)</f>
        <v>0.0133092333752646</v>
      </c>
      <c r="AR279" s="0" t="n">
        <v>80.25</v>
      </c>
      <c r="AS279" s="0" t="n">
        <f aca="false">LN(AR278/AR279)</f>
        <v>0.0486418072223459</v>
      </c>
    </row>
    <row r="280" customFormat="false" ht="11.25" hidden="false" customHeight="false" outlineLevel="0" collapsed="false">
      <c r="A280" s="29" t="n">
        <v>36748</v>
      </c>
      <c r="B280" s="0" t="n">
        <v>42.625</v>
      </c>
      <c r="D280" s="0" t="n">
        <v>132.875</v>
      </c>
      <c r="F280" s="0" t="n">
        <v>30.563</v>
      </c>
      <c r="G280" s="0" t="n">
        <v>1460.25</v>
      </c>
      <c r="H280" s="0" t="n">
        <f aca="false">LN(B279/B280)</f>
        <v>0.0500573402950285</v>
      </c>
      <c r="J280" s="0" t="n">
        <f aca="false">LN(D279/D280)</f>
        <v>-0.0180356098993639</v>
      </c>
      <c r="M280" s="0" t="n">
        <f aca="false">LN(G279/G280)</f>
        <v>0.00790566480842823</v>
      </c>
      <c r="O280" s="0" t="n">
        <f aca="false">($N$15*H280+$O$15*I280+$P$15*J280)/(1-$O$15)</f>
        <v>0.0216346499679262</v>
      </c>
      <c r="AB280" s="29" t="n">
        <v>36748</v>
      </c>
      <c r="AC280" s="0" t="n">
        <v>30.563</v>
      </c>
      <c r="AD280" s="0" t="n">
        <v>1460.25</v>
      </c>
      <c r="AE280" s="0" t="n">
        <f aca="false">LN(AC279/AC280)</f>
        <v>-0.0206615505264252</v>
      </c>
      <c r="AF280" s="0" t="n">
        <f aca="false">LN(AD279/AD280)</f>
        <v>0.00790566480842823</v>
      </c>
      <c r="AR280" s="0" t="n">
        <v>80.766</v>
      </c>
      <c r="AS280" s="0" t="n">
        <f aca="false">LN(AR279/AR280)</f>
        <v>-0.00640932287988582</v>
      </c>
    </row>
    <row r="281" customFormat="false" ht="11.25" hidden="false" customHeight="false" outlineLevel="0" collapsed="false">
      <c r="A281" s="29" t="n">
        <v>36747</v>
      </c>
      <c r="B281" s="0" t="n">
        <v>52</v>
      </c>
      <c r="D281" s="0" t="n">
        <v>138.375</v>
      </c>
      <c r="F281" s="0" t="n">
        <v>36.188</v>
      </c>
      <c r="G281" s="0" t="n">
        <v>1472.87</v>
      </c>
      <c r="H281" s="0" t="n">
        <f aca="false">LN(B280/B281)</f>
        <v>-0.198802782977747</v>
      </c>
      <c r="J281" s="0" t="n">
        <f aca="false">LN(D280/D281)</f>
        <v>-0.0405585543666889</v>
      </c>
      <c r="M281" s="0" t="n">
        <f aca="false">LN(G280/G281)</f>
        <v>-0.00860522438611539</v>
      </c>
      <c r="O281" s="0" t="n">
        <f aca="false">($N$15*H281+$O$15*I281+$P$15*J281)/(1-$O$15)</f>
        <v>-0.132750031657336</v>
      </c>
      <c r="AB281" s="29" t="n">
        <v>36747</v>
      </c>
      <c r="AC281" s="0" t="n">
        <v>36.188</v>
      </c>
      <c r="AD281" s="0" t="n">
        <v>1472.87</v>
      </c>
      <c r="AE281" s="0" t="n">
        <f aca="false">LN(AC280/AC281)</f>
        <v>-0.168937445144026</v>
      </c>
      <c r="AF281" s="0" t="n">
        <f aca="false">LN(AD280/AD281)</f>
        <v>-0.00860522438611539</v>
      </c>
      <c r="AR281" s="0" t="n">
        <v>82.297</v>
      </c>
      <c r="AS281" s="0" t="n">
        <f aca="false">LN(AR280/AR281)</f>
        <v>-0.0187785701237623</v>
      </c>
    </row>
    <row r="282" customFormat="false" ht="11.25" hidden="false" customHeight="false" outlineLevel="0" collapsed="false">
      <c r="A282" s="29" t="n">
        <v>36746</v>
      </c>
      <c r="B282" s="0" t="n">
        <v>52.75</v>
      </c>
      <c r="D282" s="0" t="n">
        <v>125.672</v>
      </c>
      <c r="F282" s="0" t="n">
        <v>36</v>
      </c>
      <c r="G282" s="0" t="n">
        <v>1482.8</v>
      </c>
      <c r="H282" s="0" t="n">
        <f aca="false">LN(B281/B282)</f>
        <v>-0.0143200537747486</v>
      </c>
      <c r="J282" s="0" t="n">
        <f aca="false">LN(D281/D282)</f>
        <v>0.0962920528311624</v>
      </c>
      <c r="M282" s="0" t="n">
        <f aca="false">LN(G281/G282)</f>
        <v>-0.00671931397004304</v>
      </c>
      <c r="O282" s="0" t="n">
        <f aca="false">($N$15*H282+$O$15*I282+$P$15*J282)/(1-$O$15)</f>
        <v>0.0318505651147696</v>
      </c>
      <c r="AB282" s="29" t="n">
        <v>36746</v>
      </c>
      <c r="AC282" s="0" t="n">
        <v>36</v>
      </c>
      <c r="AD282" s="0" t="n">
        <v>1482.8</v>
      </c>
      <c r="AE282" s="0" t="n">
        <f aca="false">LN(AC281/AC282)</f>
        <v>0.00520863370738521</v>
      </c>
      <c r="AF282" s="0" t="n">
        <f aca="false">LN(AD281/AD282)</f>
        <v>-0.00671931397004304</v>
      </c>
      <c r="AR282" s="0" t="n">
        <v>82.438</v>
      </c>
      <c r="AS282" s="0" t="n">
        <f aca="false">LN(AR281/AR282)</f>
        <v>-0.00171184064627654</v>
      </c>
    </row>
    <row r="283" customFormat="false" ht="11.25" hidden="false" customHeight="false" outlineLevel="0" collapsed="false">
      <c r="A283" s="29" t="n">
        <v>36745</v>
      </c>
      <c r="D283" s="0" t="n">
        <v>140.625</v>
      </c>
      <c r="F283" s="0" t="n">
        <v>33.5</v>
      </c>
      <c r="G283" s="0" t="n">
        <v>1479.32</v>
      </c>
      <c r="J283" s="0" t="n">
        <f aca="false">LN(D282/D283)</f>
        <v>-0.112421434761046</v>
      </c>
      <c r="M283" s="0" t="n">
        <f aca="false">LN(G282/G283)</f>
        <v>0.00234966956171559</v>
      </c>
      <c r="AB283" s="29" t="n">
        <v>36745</v>
      </c>
      <c r="AC283" s="0" t="n">
        <v>33.5</v>
      </c>
      <c r="AD283" s="0" t="n">
        <v>1479.32</v>
      </c>
      <c r="AE283" s="0" t="n">
        <f aca="false">LN(AC282/AC283)</f>
        <v>0.0719734996250892</v>
      </c>
      <c r="AF283" s="0" t="n">
        <f aca="false">LN(AD282/AD283)</f>
        <v>0.00234966956171559</v>
      </c>
      <c r="AR283" s="0" t="n">
        <v>80.266</v>
      </c>
      <c r="AS283" s="0" t="n">
        <f aca="false">LN(AR282/AR283)</f>
        <v>0.0267003765758261</v>
      </c>
    </row>
    <row r="284" customFormat="false" ht="11.25" hidden="false" customHeight="false" outlineLevel="0" collapsed="false">
      <c r="A284" s="29" t="n">
        <v>36742</v>
      </c>
      <c r="D284" s="0" t="n">
        <v>156</v>
      </c>
      <c r="F284" s="0" t="n">
        <v>34</v>
      </c>
      <c r="G284" s="0" t="n">
        <v>1462.93</v>
      </c>
      <c r="J284" s="0" t="n">
        <f aca="false">LN(D283/D284)</f>
        <v>-0.103759234290852</v>
      </c>
      <c r="M284" s="0" t="n">
        <f aca="false">LN(G283/G284)</f>
        <v>0.0111412487293884</v>
      </c>
      <c r="AB284" s="29" t="n">
        <v>36742</v>
      </c>
      <c r="AC284" s="0" t="n">
        <v>34</v>
      </c>
      <c r="AD284" s="0" t="n">
        <v>1462.93</v>
      </c>
      <c r="AE284" s="0" t="n">
        <f aca="false">LN(AC283/AC284)</f>
        <v>-0.0148150857851406</v>
      </c>
      <c r="AF284" s="0" t="n">
        <f aca="false">LN(AD283/AD284)</f>
        <v>0.0111412487293884</v>
      </c>
      <c r="AR284" s="0" t="n">
        <v>78</v>
      </c>
      <c r="AS284" s="0" t="n">
        <f aca="false">LN(AR283/AR284)</f>
        <v>0.0286372923946319</v>
      </c>
    </row>
    <row r="285" customFormat="false" ht="11.25" hidden="false" customHeight="false" outlineLevel="0" collapsed="false">
      <c r="A285" s="29" t="n">
        <v>36741</v>
      </c>
      <c r="D285" s="0" t="n">
        <v>163.5</v>
      </c>
      <c r="F285" s="0" t="n">
        <v>34.188</v>
      </c>
      <c r="G285" s="0" t="n">
        <v>1452.56</v>
      </c>
      <c r="J285" s="0" t="n">
        <f aca="false">LN(D284/D285)</f>
        <v>-0.046956983087771</v>
      </c>
      <c r="M285" s="0" t="n">
        <f aca="false">LN(G284/G285)</f>
        <v>0.00711375702306168</v>
      </c>
      <c r="AB285" s="29" t="n">
        <v>36741</v>
      </c>
      <c r="AC285" s="0" t="n">
        <v>34.188</v>
      </c>
      <c r="AD285" s="0" t="n">
        <v>1452.56</v>
      </c>
      <c r="AE285" s="0" t="n">
        <f aca="false">LN(AC284/AC285)</f>
        <v>-0.00551418068761028</v>
      </c>
      <c r="AF285" s="0" t="n">
        <f aca="false">LN(AD284/AD285)</f>
        <v>0.00711375702306168</v>
      </c>
      <c r="AR285" s="0" t="n">
        <v>78.016</v>
      </c>
      <c r="AS285" s="0" t="n">
        <f aca="false">LN(AR284/AR285)</f>
        <v>-0.000205107169214711</v>
      </c>
    </row>
    <row r="286" customFormat="false" ht="11.25" hidden="false" customHeight="false" outlineLevel="0" collapsed="false">
      <c r="A286" s="29" t="n">
        <v>36740</v>
      </c>
      <c r="D286" s="0" t="n">
        <v>132</v>
      </c>
      <c r="F286" s="0" t="n">
        <v>34.125</v>
      </c>
      <c r="G286" s="0" t="n">
        <v>1438.7</v>
      </c>
      <c r="J286" s="0" t="n">
        <f aca="false">LN(D285/D286)</f>
        <v>0.214011067750937</v>
      </c>
      <c r="M286" s="0" t="n">
        <f aca="false">LN(G285/G286)</f>
        <v>0.00958758891942407</v>
      </c>
      <c r="AB286" s="29" t="n">
        <v>36740</v>
      </c>
      <c r="AC286" s="0" t="n">
        <v>34.125</v>
      </c>
      <c r="AD286" s="0" t="n">
        <v>1438.7</v>
      </c>
      <c r="AE286" s="0" t="n">
        <f aca="false">LN(AC285/AC286)</f>
        <v>0.00184445179864773</v>
      </c>
      <c r="AF286" s="0" t="n">
        <f aca="false">LN(AD285/AD286)</f>
        <v>0.00958758891942407</v>
      </c>
      <c r="AR286" s="0" t="n">
        <v>77.625</v>
      </c>
      <c r="AS286" s="0" t="n">
        <f aca="false">LN(AR285/AR286)</f>
        <v>0.00502439360516363</v>
      </c>
    </row>
    <row r="287" customFormat="false" ht="11.25" hidden="false" customHeight="false" outlineLevel="0" collapsed="false">
      <c r="A287" s="29" t="n">
        <v>36739</v>
      </c>
      <c r="D287" s="0" t="n">
        <v>107.5</v>
      </c>
      <c r="F287" s="0" t="n">
        <v>34.438</v>
      </c>
      <c r="G287" s="0" t="n">
        <v>1438.1</v>
      </c>
      <c r="J287" s="0" t="n">
        <f aca="false">LN(D286/D287)</f>
        <v>0.205311075018653</v>
      </c>
      <c r="M287" s="0" t="n">
        <f aca="false">LN(G286/G287)</f>
        <v>0.000417130150653487</v>
      </c>
      <c r="AB287" s="29" t="n">
        <v>36739</v>
      </c>
      <c r="AC287" s="0" t="n">
        <v>34.438</v>
      </c>
      <c r="AD287" s="0" t="n">
        <v>1438.1</v>
      </c>
      <c r="AE287" s="0" t="n">
        <f aca="false">LN(AC286/AC287)</f>
        <v>-0.00913035235887038</v>
      </c>
      <c r="AF287" s="0" t="n">
        <f aca="false">LN(AD286/AD287)</f>
        <v>0.000417130150653487</v>
      </c>
      <c r="AR287" s="0" t="n">
        <v>76</v>
      </c>
      <c r="AS287" s="0" t="n">
        <f aca="false">LN(AR286/AR287)</f>
        <v>0.0211561999673117</v>
      </c>
    </row>
    <row r="288" customFormat="false" ht="11.25" hidden="false" customHeight="false" outlineLevel="0" collapsed="false">
      <c r="A288" s="29" t="n">
        <v>36738</v>
      </c>
      <c r="D288" s="0" t="n">
        <v>98.375</v>
      </c>
      <c r="F288" s="0" t="n">
        <v>34.125</v>
      </c>
      <c r="G288" s="0" t="n">
        <v>1430.83</v>
      </c>
      <c r="J288" s="0" t="n">
        <f aca="false">LN(D287/D288)</f>
        <v>0.0887041408301501</v>
      </c>
      <c r="M288" s="0" t="n">
        <f aca="false">LN(G287/G288)</f>
        <v>0.00506810243625579</v>
      </c>
      <c r="AB288" s="29" t="n">
        <v>36738</v>
      </c>
      <c r="AC288" s="0" t="n">
        <v>34.125</v>
      </c>
      <c r="AD288" s="0" t="n">
        <v>1430.83</v>
      </c>
      <c r="AE288" s="0" t="n">
        <f aca="false">LN(AC287/AC288)</f>
        <v>0.00913035235887049</v>
      </c>
      <c r="AF288" s="0" t="n">
        <f aca="false">LN(AD287/AD288)</f>
        <v>0.00506810243625579</v>
      </c>
      <c r="AR288" s="0" t="n">
        <v>73.75</v>
      </c>
      <c r="AS288" s="0" t="n">
        <f aca="false">LN(AR287/AR288)</f>
        <v>0.0300523450664018</v>
      </c>
    </row>
    <row r="289" customFormat="false" ht="11.25" hidden="false" customHeight="false" outlineLevel="0" collapsed="false">
      <c r="A289" s="29" t="n">
        <v>36735</v>
      </c>
      <c r="D289" s="0" t="n">
        <v>96.75</v>
      </c>
      <c r="F289" s="0" t="n">
        <v>34.938</v>
      </c>
      <c r="G289" s="0" t="n">
        <v>1419.89</v>
      </c>
      <c r="J289" s="0" t="n">
        <f aca="false">LN(D288/D289)</f>
        <v>0.0166563748276761</v>
      </c>
      <c r="M289" s="0" t="n">
        <f aca="false">LN(G288/G289)</f>
        <v>0.00767529165005565</v>
      </c>
      <c r="AB289" s="29" t="n">
        <v>36735</v>
      </c>
      <c r="AC289" s="0" t="n">
        <v>34.938</v>
      </c>
      <c r="AD289" s="0" t="n">
        <v>1419.89</v>
      </c>
      <c r="AE289" s="0" t="n">
        <f aca="false">LN(AC288/AC289)</f>
        <v>-0.0235448085779142</v>
      </c>
      <c r="AF289" s="0" t="n">
        <f aca="false">LN(AD288/AD289)</f>
        <v>0.00767529165005565</v>
      </c>
      <c r="AR289" s="0" t="n">
        <v>75.188</v>
      </c>
      <c r="AS289" s="0" t="n">
        <f aca="false">LN(AR288/AR289)</f>
        <v>-0.0193106485344198</v>
      </c>
    </row>
    <row r="290" customFormat="false" ht="11.25" hidden="false" customHeight="false" outlineLevel="0" collapsed="false">
      <c r="A290" s="29"/>
      <c r="F290" s="0" t="n">
        <v>35</v>
      </c>
      <c r="AB290" s="29" t="n">
        <v>36734</v>
      </c>
      <c r="AC290" s="0" t="n">
        <v>35</v>
      </c>
      <c r="AD290" s="0" t="n">
        <v>1449.62</v>
      </c>
      <c r="AE290" s="0" t="n">
        <f aca="false">LN(AC289/AC290)</f>
        <v>-0.00177299940637575</v>
      </c>
      <c r="AF290" s="0" t="n">
        <f aca="false">LN(AD289/AD290)</f>
        <v>-0.0207220492970083</v>
      </c>
      <c r="AR290" s="0" t="n">
        <v>77</v>
      </c>
      <c r="AS290" s="0" t="n">
        <f aca="false">LN(AR289/AR290)</f>
        <v>-0.0238137780993349</v>
      </c>
    </row>
    <row r="291" customFormat="false" ht="11.25" hidden="false" customHeight="false" outlineLevel="0" collapsed="false">
      <c r="A291" s="29" t="s">
        <v>382</v>
      </c>
      <c r="F291" s="0" t="n">
        <v>34.188</v>
      </c>
      <c r="H291" s="0" t="n">
        <f aca="false">AVERAGE(H16:H289)</f>
        <v>-0.00811670322250731</v>
      </c>
      <c r="I291" s="0" t="n">
        <f aca="false">AVERAGE(I16:I289)</f>
        <v>-0.00286811327121306</v>
      </c>
      <c r="J291" s="0" t="n">
        <f aca="false">AVERAGE(J16:J289)</f>
        <v>-0.0121144794285202</v>
      </c>
      <c r="K291" s="0" t="n">
        <f aca="false">AVERAGE(K16:K289)</f>
        <v>-0.00873487179655757</v>
      </c>
      <c r="M291" s="0" t="n">
        <f aca="false">AVERAGE(M16:M289)</f>
        <v>-0.00077397963498753</v>
      </c>
      <c r="O291" s="0" t="n">
        <f aca="false">AVERAGE(O16:O289)</f>
        <v>-0.00930579675953184</v>
      </c>
      <c r="AB291" s="29" t="n">
        <v>36733</v>
      </c>
      <c r="AC291" s="0" t="n">
        <v>34.188</v>
      </c>
      <c r="AD291" s="0" t="n">
        <v>1452.42</v>
      </c>
      <c r="AE291" s="0" t="n">
        <f aca="false">LN(AC290/AC291)</f>
        <v>0.023473356185642</v>
      </c>
      <c r="AF291" s="0" t="n">
        <f aca="false">LN(AD290/AD291)</f>
        <v>-0.00192967765354936</v>
      </c>
      <c r="AR291" s="0" t="n">
        <v>72.344</v>
      </c>
      <c r="AS291" s="0" t="n">
        <f aca="false">LN(AR290/AR291)</f>
        <v>0.0623729024155049</v>
      </c>
    </row>
    <row r="292" customFormat="false" ht="11.25" hidden="false" customHeight="false" outlineLevel="0" collapsed="false">
      <c r="A292" s="29"/>
      <c r="F292" s="0" t="n">
        <v>33.875</v>
      </c>
      <c r="O292" s="0" t="n">
        <f aca="false">STDEV(O16:O282)*252</f>
        <v>15.7936762513884</v>
      </c>
      <c r="AB292" s="29" t="n">
        <v>36732</v>
      </c>
      <c r="AC292" s="0" t="n">
        <v>33.875</v>
      </c>
      <c r="AD292" s="0" t="n">
        <v>1474.47</v>
      </c>
      <c r="AE292" s="0" t="n">
        <f aca="false">LN(AC291/AC292)</f>
        <v>0.00919742610390658</v>
      </c>
      <c r="AF292" s="0" t="n">
        <f aca="false">LN(AD291/AD292)</f>
        <v>-0.0150674724118114</v>
      </c>
      <c r="AR292" s="0" t="n">
        <v>71.688</v>
      </c>
      <c r="AS292" s="0" t="n">
        <f aca="false">LN(AR291/AR292)</f>
        <v>0.00910914985626051</v>
      </c>
    </row>
    <row r="293" customFormat="false" ht="11.25" hidden="false" customHeight="false" outlineLevel="0" collapsed="false">
      <c r="A293" s="29"/>
      <c r="F293" s="0" t="n">
        <v>34.688</v>
      </c>
      <c r="AB293" s="29" t="n">
        <v>36731</v>
      </c>
      <c r="AC293" s="0" t="n">
        <v>34.688</v>
      </c>
      <c r="AD293" s="0" t="n">
        <v>1464.29</v>
      </c>
      <c r="AE293" s="0" t="n">
        <f aca="false">LN(AC292/AC293)</f>
        <v>-0.0237165266173162</v>
      </c>
      <c r="AF293" s="0" t="n">
        <f aca="false">LN(AD292/AD293)</f>
        <v>0.0069281198321653</v>
      </c>
      <c r="AR293" s="0" t="n">
        <v>73</v>
      </c>
      <c r="AS293" s="0" t="n">
        <f aca="false">LN(AR292/AR293)</f>
        <v>-0.0181360715664727</v>
      </c>
    </row>
    <row r="294" customFormat="false" ht="11.25" hidden="false" customHeight="false" outlineLevel="0" collapsed="false">
      <c r="A294" s="29"/>
      <c r="F294" s="0" t="n">
        <v>36.688</v>
      </c>
      <c r="AB294" s="29" t="n">
        <v>36728</v>
      </c>
      <c r="AC294" s="0" t="n">
        <v>36.688</v>
      </c>
      <c r="AD294" s="0" t="n">
        <v>1480.19</v>
      </c>
      <c r="AE294" s="0" t="n">
        <f aca="false">LN(AC293/AC294)</f>
        <v>-0.0560559202983676</v>
      </c>
      <c r="AF294" s="0" t="n">
        <f aca="false">LN(AD293/AD294)</f>
        <v>-0.0107999745605144</v>
      </c>
      <c r="AR294" s="0" t="n">
        <v>73</v>
      </c>
      <c r="AS294" s="0" t="n">
        <f aca="false">LN(AR293/AR294)</f>
        <v>0</v>
      </c>
    </row>
    <row r="295" customFormat="false" ht="11.25" hidden="false" customHeight="false" outlineLevel="0" collapsed="false">
      <c r="A295" s="29"/>
      <c r="F295" s="0" t="n">
        <v>38.063</v>
      </c>
      <c r="AB295" s="29" t="n">
        <v>36727</v>
      </c>
      <c r="AC295" s="0" t="n">
        <v>38.063</v>
      </c>
      <c r="AD295" s="0" t="n">
        <v>1495.57</v>
      </c>
      <c r="AE295" s="0" t="n">
        <f aca="false">LN(AC294/AC295)</f>
        <v>-0.0367929555572853</v>
      </c>
      <c r="AF295" s="0" t="n">
        <f aca="false">LN(AD294/AD295)</f>
        <v>-0.0103369471657752</v>
      </c>
      <c r="AR295" s="0" t="n">
        <v>71.25</v>
      </c>
      <c r="AS295" s="0" t="n">
        <f aca="false">LN(AR294/AR295)</f>
        <v>0.0242646219996313</v>
      </c>
    </row>
    <row r="296" customFormat="false" ht="11.25" hidden="false" customHeight="false" outlineLevel="0" collapsed="false">
      <c r="A296" s="29"/>
      <c r="F296" s="0" t="n">
        <v>37.813</v>
      </c>
      <c r="AB296" s="29" t="n">
        <v>36726</v>
      </c>
      <c r="AC296" s="0" t="n">
        <v>37.813</v>
      </c>
      <c r="AD296" s="0" t="n">
        <v>1481.96</v>
      </c>
      <c r="AE296" s="0" t="n">
        <f aca="false">LN(AC295/AC296)</f>
        <v>0.00658972282870274</v>
      </c>
      <c r="AF296" s="0" t="n">
        <f aca="false">LN(AD295/AD296)</f>
        <v>0.0091418691240413</v>
      </c>
      <c r="AR296" s="0" t="n">
        <v>72.563</v>
      </c>
      <c r="AS296" s="0" t="n">
        <f aca="false">LN(AR295/AR296)</f>
        <v>-0.018260330897152</v>
      </c>
    </row>
    <row r="297" customFormat="false" ht="11.25" hidden="false" customHeight="false" outlineLevel="0" collapsed="false">
      <c r="A297" s="29"/>
      <c r="F297" s="0" t="n">
        <v>39.063</v>
      </c>
      <c r="AB297" s="29" t="n">
        <v>36725</v>
      </c>
      <c r="AC297" s="0" t="n">
        <v>39.063</v>
      </c>
      <c r="AD297" s="0" t="n">
        <v>1493.74</v>
      </c>
      <c r="AE297" s="0" t="n">
        <f aca="false">LN(AC296/AC297)</f>
        <v>-0.0325227685705698</v>
      </c>
      <c r="AF297" s="0" t="n">
        <f aca="false">LN(AD296/AD297)</f>
        <v>-0.00791750615826836</v>
      </c>
      <c r="AR297" s="0" t="n">
        <v>72.5</v>
      </c>
      <c r="AS297" s="0" t="n">
        <f aca="false">LN(AR296/AR297)</f>
        <v>0.000868588185282768</v>
      </c>
    </row>
    <row r="298" customFormat="false" ht="11.25" hidden="false" customHeight="false" outlineLevel="0" collapsed="false">
      <c r="A298" s="29"/>
      <c r="F298" s="0" t="n">
        <v>40.375</v>
      </c>
      <c r="AB298" s="29" t="n">
        <v>36724</v>
      </c>
      <c r="AC298" s="0" t="n">
        <v>40.375</v>
      </c>
      <c r="AD298" s="0" t="n">
        <v>1510.49</v>
      </c>
      <c r="AE298" s="0" t="n">
        <f aca="false">LN(AC297/AC298)</f>
        <v>-0.0330350541281195</v>
      </c>
      <c r="AF298" s="0" t="n">
        <f aca="false">LN(AD297/AD298)</f>
        <v>-0.0111510593836737</v>
      </c>
      <c r="AR298" s="0" t="n">
        <v>72.406</v>
      </c>
      <c r="AS298" s="0" t="n">
        <f aca="false">LN(AR297/AR298)</f>
        <v>0.00129739297455283</v>
      </c>
    </row>
    <row r="299" customFormat="false" ht="11.25" hidden="false" customHeight="false" outlineLevel="0" collapsed="false">
      <c r="A299" s="29"/>
      <c r="F299" s="0" t="n">
        <v>39.375</v>
      </c>
      <c r="AB299" s="29" t="n">
        <v>36721</v>
      </c>
      <c r="AC299" s="0" t="n">
        <v>39.375</v>
      </c>
      <c r="AD299" s="0" t="n">
        <v>1509.98</v>
      </c>
      <c r="AE299" s="0" t="n">
        <f aca="false">LN(AC298/AC299)</f>
        <v>0.0250796843970234</v>
      </c>
      <c r="AF299" s="0" t="n">
        <f aca="false">LN(AD298/AD299)</f>
        <v>0.00033769579227505</v>
      </c>
      <c r="AR299" s="0" t="n">
        <v>71.875</v>
      </c>
      <c r="AS299" s="0" t="n">
        <f aca="false">LN(AR298/AR299)</f>
        <v>0.00736066976856169</v>
      </c>
    </row>
    <row r="300" customFormat="false" ht="11.25" hidden="false" customHeight="false" outlineLevel="0" collapsed="false">
      <c r="A300" s="29"/>
      <c r="F300" s="0" t="n">
        <v>39.563</v>
      </c>
      <c r="AB300" s="29" t="n">
        <v>36720</v>
      </c>
      <c r="AC300" s="0" t="n">
        <v>39.563</v>
      </c>
      <c r="AD300" s="0" t="n">
        <v>1495.84</v>
      </c>
      <c r="AE300" s="0" t="n">
        <f aca="false">LN(AC299/AC300)</f>
        <v>-0.00476324090938381</v>
      </c>
      <c r="AF300" s="0" t="n">
        <f aca="false">LN(AD299/AD300)</f>
        <v>0.00940848374513569</v>
      </c>
      <c r="AR300" s="0" t="n">
        <v>71.5</v>
      </c>
      <c r="AS300" s="0" t="n">
        <f aca="false">LN(AR299/AR300)</f>
        <v>0.0052310494175525</v>
      </c>
    </row>
    <row r="301" customFormat="false" ht="11.25" hidden="false" customHeight="false" outlineLevel="0" collapsed="false">
      <c r="A301" s="29"/>
      <c r="F301" s="0" t="n">
        <v>38.875</v>
      </c>
      <c r="AB301" s="29" t="n">
        <v>36719</v>
      </c>
      <c r="AC301" s="0" t="n">
        <v>38.875</v>
      </c>
      <c r="AD301" s="0" t="n">
        <v>1492.92</v>
      </c>
      <c r="AE301" s="0" t="n">
        <f aca="false">LN(AC300/AC301)</f>
        <v>0.0175429675557829</v>
      </c>
      <c r="AF301" s="0" t="n">
        <f aca="false">LN(AD300/AD301)</f>
        <v>0.00195398822860541</v>
      </c>
      <c r="AR301" s="0" t="n">
        <v>71.313</v>
      </c>
      <c r="AS301" s="0" t="n">
        <f aca="false">LN(AR300/AR301)</f>
        <v>0.00261881070873276</v>
      </c>
    </row>
    <row r="302" customFormat="false" ht="11.25" hidden="false" customHeight="false" outlineLevel="0" collapsed="false">
      <c r="A302" s="29"/>
      <c r="F302" s="0" t="n">
        <v>38.25</v>
      </c>
      <c r="AB302" s="29" t="n">
        <v>36718</v>
      </c>
      <c r="AC302" s="0" t="n">
        <v>38.25</v>
      </c>
      <c r="AD302" s="0" t="n">
        <v>1480.88</v>
      </c>
      <c r="AE302" s="0" t="n">
        <f aca="false">LN(AC301/AC302)</f>
        <v>0.0162078102268533</v>
      </c>
      <c r="AF302" s="0" t="n">
        <f aca="false">LN(AD301/AD302)</f>
        <v>0.00809742806297025</v>
      </c>
      <c r="AR302" s="0" t="n">
        <v>70.75</v>
      </c>
      <c r="AS302" s="0" t="n">
        <f aca="false">LN(AR301/AR302)</f>
        <v>0.0079261024678822</v>
      </c>
    </row>
    <row r="303" customFormat="false" ht="11.25" hidden="false" customHeight="false" outlineLevel="0" collapsed="false">
      <c r="A303" s="29"/>
      <c r="F303" s="0" t="n">
        <v>37.25</v>
      </c>
      <c r="AB303" s="29" t="n">
        <v>36717</v>
      </c>
      <c r="AC303" s="0" t="n">
        <v>37.25</v>
      </c>
      <c r="AD303" s="0" t="n">
        <v>1475.62</v>
      </c>
      <c r="AE303" s="0" t="n">
        <f aca="false">LN(AC302/AC303)</f>
        <v>0.0264916154469763</v>
      </c>
      <c r="AF303" s="0" t="n">
        <f aca="false">LN(AD302/AD303)</f>
        <v>0.00355826521214101</v>
      </c>
      <c r="AR303" s="0" t="n">
        <v>68.875</v>
      </c>
      <c r="AS303" s="0" t="n">
        <f aca="false">LN(AR302/AR303)</f>
        <v>0.0268592690502685</v>
      </c>
    </row>
    <row r="304" customFormat="false" ht="11.25" hidden="false" customHeight="false" outlineLevel="0" collapsed="false">
      <c r="A304" s="29"/>
      <c r="F304" s="0" t="n">
        <v>36.063</v>
      </c>
      <c r="AB304" s="29" t="n">
        <v>36714</v>
      </c>
      <c r="AC304" s="0" t="n">
        <v>36.063</v>
      </c>
      <c r="AD304" s="0" t="n">
        <v>1478.9</v>
      </c>
      <c r="AE304" s="0" t="n">
        <f aca="false">LN(AC303/AC304)</f>
        <v>0.0323845358353416</v>
      </c>
      <c r="AF304" s="0" t="n">
        <f aca="false">LN(AD303/AD304)</f>
        <v>-0.00222032773343473</v>
      </c>
      <c r="AR304" s="0" t="n">
        <v>67.625</v>
      </c>
      <c r="AS304" s="0" t="n">
        <f aca="false">LN(AR303/AR304)</f>
        <v>0.018315530306433</v>
      </c>
    </row>
    <row r="305" customFormat="false" ht="11.25" hidden="false" customHeight="false" outlineLevel="0" collapsed="false">
      <c r="A305" s="29"/>
      <c r="F305" s="0" t="n">
        <v>35.438</v>
      </c>
      <c r="AB305" s="29" t="n">
        <v>36713</v>
      </c>
      <c r="AC305" s="0" t="n">
        <v>35.438</v>
      </c>
      <c r="AD305" s="0" t="n">
        <v>1456.67</v>
      </c>
      <c r="AE305" s="0" t="n">
        <f aca="false">LN(AC304/AC305)</f>
        <v>0.0174827182543493</v>
      </c>
      <c r="AF305" s="0" t="n">
        <f aca="false">LN(AD304/AD305)</f>
        <v>0.0151455594242959</v>
      </c>
      <c r="AR305" s="0" t="n">
        <v>67.063</v>
      </c>
      <c r="AS305" s="0" t="n">
        <f aca="false">LN(AR304/AR305)</f>
        <v>0.00834526107192859</v>
      </c>
    </row>
    <row r="306" customFormat="false" ht="11.25" hidden="false" customHeight="false" outlineLevel="0" collapsed="false">
      <c r="A306" s="29"/>
      <c r="F306" s="0" t="n">
        <v>35.563</v>
      </c>
      <c r="AB306" s="29" t="n">
        <v>36712</v>
      </c>
      <c r="AC306" s="0" t="n">
        <v>35.563</v>
      </c>
      <c r="AD306" s="0" t="n">
        <v>1446.23</v>
      </c>
      <c r="AE306" s="0" t="n">
        <f aca="false">LN(AC305/AC306)</f>
        <v>-0.00352108080578902</v>
      </c>
      <c r="AF306" s="0" t="n">
        <f aca="false">LN(AD305/AD306)</f>
        <v>0.00719283820392226</v>
      </c>
      <c r="AR306" s="0" t="n">
        <v>66.438</v>
      </c>
      <c r="AS306" s="0" t="n">
        <f aca="false">LN(AR305/AR306)</f>
        <v>0.00936329415069092</v>
      </c>
    </row>
    <row r="307" customFormat="false" ht="11.25" hidden="false" customHeight="false" outlineLevel="0" collapsed="false">
      <c r="A307" s="29"/>
      <c r="F307" s="0" t="n">
        <v>37.25</v>
      </c>
      <c r="AB307" s="29" t="n">
        <v>36710</v>
      </c>
      <c r="AC307" s="0" t="n">
        <v>37.25</v>
      </c>
      <c r="AD307" s="0" t="n">
        <v>1469.54</v>
      </c>
      <c r="AE307" s="0" t="n">
        <f aca="false">LN(AC306/AC307)</f>
        <v>-0.0463461732839019</v>
      </c>
      <c r="AF307" s="0" t="n">
        <f aca="false">LN(AD306/AD307)</f>
        <v>-0.0159892560869112</v>
      </c>
      <c r="AR307" s="0" t="n">
        <v>68</v>
      </c>
      <c r="AS307" s="0" t="n">
        <f aca="false">LN(AR306/AR307)</f>
        <v>-0.0232385232320804</v>
      </c>
    </row>
    <row r="308" customFormat="false" ht="11.25" hidden="false" customHeight="false" outlineLevel="0" collapsed="false">
      <c r="A308" s="29"/>
      <c r="F308" s="0" t="n">
        <v>38</v>
      </c>
      <c r="AB308" s="29" t="n">
        <v>36707</v>
      </c>
      <c r="AC308" s="0" t="n">
        <v>38</v>
      </c>
      <c r="AD308" s="0" t="n">
        <v>1454.6</v>
      </c>
      <c r="AE308" s="0" t="n">
        <f aca="false">LN(AC307/AC308)</f>
        <v>-0.0199342149008173</v>
      </c>
      <c r="AF308" s="0" t="n">
        <f aca="false">LN(AD307/AD308)</f>
        <v>0.0102184779109761</v>
      </c>
      <c r="AR308" s="0" t="n">
        <v>64.5</v>
      </c>
      <c r="AS308" s="0" t="n">
        <f aca="false">LN(AR307/AR308)</f>
        <v>0.05284248137438</v>
      </c>
    </row>
    <row r="309" customFormat="false" ht="11.25" hidden="false" customHeight="false" outlineLevel="0" collapsed="false">
      <c r="F309" s="0" t="n">
        <v>35.625</v>
      </c>
      <c r="AB309" s="29" t="n">
        <v>36706</v>
      </c>
      <c r="AC309" s="0" t="n">
        <v>35.625</v>
      </c>
      <c r="AD309" s="0" t="n">
        <v>1442.39</v>
      </c>
      <c r="AE309" s="0" t="n">
        <f aca="false">LN(AC308/AC309)</f>
        <v>0.0645385211375712</v>
      </c>
      <c r="AF309" s="0" t="n">
        <f aca="false">LN(AD308/AD309)</f>
        <v>0.00842948874499358</v>
      </c>
      <c r="AR309" s="0" t="n">
        <v>68.5</v>
      </c>
      <c r="AS309" s="0" t="n">
        <f aca="false">LN(AR308/AR309)</f>
        <v>-0.0601685214664528</v>
      </c>
    </row>
    <row r="310" customFormat="false" ht="11.25" hidden="false" customHeight="false" outlineLevel="0" collapsed="false">
      <c r="F310" s="0" t="n">
        <v>35</v>
      </c>
      <c r="AB310" s="29" t="n">
        <v>36705</v>
      </c>
      <c r="AC310" s="0" t="n">
        <v>35</v>
      </c>
      <c r="AD310" s="0" t="n">
        <v>1454.82</v>
      </c>
      <c r="AE310" s="0" t="n">
        <f aca="false">LN(AC309/AC310)</f>
        <v>0.0176995770994009</v>
      </c>
      <c r="AF310" s="0" t="n">
        <f aca="false">LN(AD309/AD310)</f>
        <v>-0.00858072163706099</v>
      </c>
      <c r="AR310" s="0" t="n">
        <v>68.813</v>
      </c>
      <c r="AS310" s="0" t="n">
        <f aca="false">LN(AR309/AR310)</f>
        <v>-0.00455893531002857</v>
      </c>
    </row>
    <row r="311" customFormat="false" ht="11.25" hidden="false" customHeight="false" outlineLevel="0" collapsed="false">
      <c r="F311" s="0" t="n">
        <v>35.5</v>
      </c>
      <c r="AB311" s="29" t="n">
        <v>36704</v>
      </c>
      <c r="AC311" s="0" t="n">
        <v>35.5</v>
      </c>
      <c r="AD311" s="0" t="n">
        <v>1450.55</v>
      </c>
      <c r="AE311" s="0" t="n">
        <f aca="false">LN(AC310/AC311)</f>
        <v>-0.0141846349919564</v>
      </c>
      <c r="AF311" s="0" t="n">
        <f aca="false">LN(AD310/AD311)</f>
        <v>0.00293938677304278</v>
      </c>
      <c r="AR311" s="0" t="n">
        <v>68.75</v>
      </c>
      <c r="AS311" s="0" t="n">
        <f aca="false">LN(AR310/AR311)</f>
        <v>0.000915944031527423</v>
      </c>
    </row>
    <row r="312" customFormat="false" ht="11.25" hidden="false" customHeight="false" outlineLevel="0" collapsed="false">
      <c r="F312" s="0" t="n">
        <v>35.813</v>
      </c>
      <c r="AB312" s="29" t="n">
        <v>36703</v>
      </c>
      <c r="AC312" s="0" t="n">
        <v>35.813</v>
      </c>
      <c r="AD312" s="0" t="n">
        <v>1455.31</v>
      </c>
      <c r="AE312" s="0" t="n">
        <f aca="false">LN(AC311/AC312)</f>
        <v>-0.00877825950171058</v>
      </c>
      <c r="AF312" s="0" t="n">
        <f aca="false">LN(AD311/AD312)</f>
        <v>-0.0032761414916503</v>
      </c>
      <c r="AR312" s="0" t="n">
        <v>69.625</v>
      </c>
      <c r="AS312" s="0" t="n">
        <f aca="false">LN(AR311/AR312)</f>
        <v>-0.0126469617007674</v>
      </c>
    </row>
    <row r="313" customFormat="false" ht="11.25" hidden="false" customHeight="false" outlineLevel="0" collapsed="false">
      <c r="F313" s="0" t="n">
        <v>33</v>
      </c>
      <c r="AB313" s="29" t="n">
        <v>36700</v>
      </c>
      <c r="AC313" s="0" t="n">
        <v>33</v>
      </c>
      <c r="AD313" s="0" t="n">
        <v>1441.48</v>
      </c>
      <c r="AE313" s="0" t="n">
        <f aca="false">LN(AC312/AC313)</f>
        <v>0.0818033945166005</v>
      </c>
      <c r="AF313" s="0" t="n">
        <f aca="false">LN(AD312/AD313)</f>
        <v>0.00954857278526025</v>
      </c>
      <c r="AR313" s="0" t="n">
        <v>73.188</v>
      </c>
      <c r="AS313" s="0" t="n">
        <f aca="false">LN(AR312/AR313)</f>
        <v>-0.0499077748548715</v>
      </c>
    </row>
    <row r="314" customFormat="false" ht="11.25" hidden="false" customHeight="false" outlineLevel="0" collapsed="false">
      <c r="F314" s="0" t="n">
        <v>32.813</v>
      </c>
      <c r="AB314" s="29" t="n">
        <v>36699</v>
      </c>
      <c r="AC314" s="0" t="n">
        <v>32.813</v>
      </c>
      <c r="AD314" s="0" t="n">
        <v>1452.18</v>
      </c>
      <c r="AE314" s="0" t="n">
        <f aca="false">LN(AC313/AC314)</f>
        <v>0.00568278313549816</v>
      </c>
      <c r="AF314" s="0" t="n">
        <f aca="false">LN(AD313/AD314)</f>
        <v>-0.00739551209776886</v>
      </c>
      <c r="AR314" s="0" t="n">
        <v>73.438</v>
      </c>
      <c r="AS314" s="0" t="n">
        <f aca="false">LN(AR313/AR314)</f>
        <v>-0.003410039723619</v>
      </c>
    </row>
    <row r="315" customFormat="false" ht="11.25" hidden="false" customHeight="false" outlineLevel="0" collapsed="false">
      <c r="F315" s="0" t="n">
        <v>33.313</v>
      </c>
      <c r="AB315" s="29" t="n">
        <v>36698</v>
      </c>
      <c r="AC315" s="0" t="n">
        <v>33.313</v>
      </c>
      <c r="AD315" s="0" t="n">
        <v>1479.13</v>
      </c>
      <c r="AE315" s="0" t="n">
        <f aca="false">LN(AC314/AC315)</f>
        <v>-0.0151229328633047</v>
      </c>
      <c r="AF315" s="0" t="n">
        <f aca="false">LN(AD314/AD315)</f>
        <v>-0.0183882014322977</v>
      </c>
      <c r="AR315" s="0" t="n">
        <v>74.188</v>
      </c>
      <c r="AS315" s="0" t="n">
        <f aca="false">LN(AR314/AR315)</f>
        <v>-0.0101608992011019</v>
      </c>
    </row>
    <row r="316" customFormat="false" ht="11.25" hidden="false" customHeight="false" outlineLevel="0" collapsed="false">
      <c r="F316" s="0" t="n">
        <v>33</v>
      </c>
      <c r="AB316" s="29" t="n">
        <v>36697</v>
      </c>
      <c r="AC316" s="0" t="n">
        <v>33</v>
      </c>
      <c r="AD316" s="0" t="n">
        <v>1475.95</v>
      </c>
      <c r="AE316" s="0" t="n">
        <f aca="false">LN(AC315/AC316)</f>
        <v>0.00944014972780664</v>
      </c>
      <c r="AF316" s="0" t="n">
        <f aca="false">LN(AD315/AD316)</f>
        <v>0.00215222682803925</v>
      </c>
      <c r="AR316" s="0" t="n">
        <v>72.688</v>
      </c>
      <c r="AS316" s="0" t="n">
        <f aca="false">LN(AR315/AR316)</f>
        <v>0.0204261030099931</v>
      </c>
    </row>
    <row r="317" customFormat="false" ht="11.25" hidden="false" customHeight="false" outlineLevel="0" collapsed="false">
      <c r="F317" s="0" t="n">
        <v>33.875</v>
      </c>
      <c r="AB317" s="29" t="n">
        <v>36696</v>
      </c>
      <c r="AC317" s="0" t="n">
        <v>33.875</v>
      </c>
      <c r="AD317" s="0" t="n">
        <v>1486</v>
      </c>
      <c r="AE317" s="0" t="n">
        <f aca="false">LN(AC316/AC317)</f>
        <v>-0.0261697177333847</v>
      </c>
      <c r="AF317" s="0" t="n">
        <f aca="false">LN(AD316/AD317)</f>
        <v>-0.0067860960298223</v>
      </c>
      <c r="AR317" s="0" t="n">
        <v>71.063</v>
      </c>
      <c r="AS317" s="0" t="n">
        <f aca="false">LN(AR316/AR317)</f>
        <v>0.0226095014712392</v>
      </c>
    </row>
    <row r="318" customFormat="false" ht="11.25" hidden="false" customHeight="false" outlineLevel="0" collapsed="false">
      <c r="F318" s="0" t="n">
        <v>34.625</v>
      </c>
      <c r="AB318" s="29" t="n">
        <v>36693</v>
      </c>
      <c r="AC318" s="0" t="n">
        <v>34.625</v>
      </c>
      <c r="AD318" s="0" t="n">
        <v>1464.46</v>
      </c>
      <c r="AE318" s="0" t="n">
        <f aca="false">LN(AC317/AC318)</f>
        <v>-0.0218986853076376</v>
      </c>
      <c r="AF318" s="0" t="n">
        <f aca="false">LN(AD317/AD318)</f>
        <v>0.0146013724590604</v>
      </c>
      <c r="AR318" s="0" t="n">
        <v>71.625</v>
      </c>
      <c r="AS318" s="0" t="n">
        <f aca="false">LN(AR317/AR318)</f>
        <v>-0.00787736748909526</v>
      </c>
    </row>
    <row r="319" customFormat="false" ht="11.25" hidden="false" customHeight="false" outlineLevel="0" collapsed="false">
      <c r="F319" s="0" t="n">
        <v>33.688</v>
      </c>
      <c r="AB319" s="29" t="n">
        <v>36692</v>
      </c>
      <c r="AC319" s="0" t="n">
        <v>33.688</v>
      </c>
      <c r="AD319" s="0" t="n">
        <v>1478.73</v>
      </c>
      <c r="AE319" s="0" t="n">
        <f aca="false">LN(AC318/AC319)</f>
        <v>0.0274342736478759</v>
      </c>
      <c r="AF319" s="0" t="n">
        <f aca="false">LN(AD318/AD319)</f>
        <v>-0.00969703744588777</v>
      </c>
      <c r="AR319" s="0" t="n">
        <v>71.25</v>
      </c>
      <c r="AS319" s="0" t="n">
        <f aca="false">LN(AR318/AR319)</f>
        <v>0.00524935588614375</v>
      </c>
    </row>
    <row r="320" customFormat="false" ht="11.25" hidden="false" customHeight="false" outlineLevel="0" collapsed="false">
      <c r="F320" s="0" t="n">
        <v>31.813</v>
      </c>
      <c r="AB320" s="29" t="n">
        <v>36691</v>
      </c>
      <c r="AC320" s="0" t="n">
        <v>31.813</v>
      </c>
      <c r="AD320" s="0" t="n">
        <v>1470.54</v>
      </c>
      <c r="AE320" s="0" t="n">
        <f aca="false">LN(AC319/AC320)</f>
        <v>0.0572666795800595</v>
      </c>
      <c r="AF320" s="0" t="n">
        <f aca="false">LN(AD319/AD320)</f>
        <v>0.00555393100834208</v>
      </c>
      <c r="AR320" s="0" t="n">
        <v>72</v>
      </c>
      <c r="AS320" s="0" t="n">
        <f aca="false">LN(AR319/AR320)</f>
        <v>-0.0104712998672954</v>
      </c>
    </row>
    <row r="321" customFormat="false" ht="11.25" hidden="false" customHeight="false" outlineLevel="0" collapsed="false">
      <c r="F321" s="0" t="n">
        <v>30.781</v>
      </c>
      <c r="AB321" s="29" t="n">
        <v>36690</v>
      </c>
      <c r="AC321" s="0" t="n">
        <v>30.781</v>
      </c>
      <c r="AD321" s="0" t="n">
        <v>1469.44</v>
      </c>
      <c r="AE321" s="0" t="n">
        <f aca="false">LN(AC320/AC321)</f>
        <v>0.0329773947675983</v>
      </c>
      <c r="AF321" s="0" t="n">
        <f aca="false">LN(AD320/AD321)</f>
        <v>0.000748304445152354</v>
      </c>
      <c r="AR321" s="0" t="n">
        <v>74</v>
      </c>
      <c r="AS321" s="0" t="n">
        <f aca="false">LN(AR320/AR321)</f>
        <v>-0.0273989741881144</v>
      </c>
    </row>
    <row r="322" customFormat="false" ht="11.25" hidden="false" customHeight="false" outlineLevel="0" collapsed="false">
      <c r="F322" s="0" t="n">
        <v>29.906</v>
      </c>
      <c r="AB322" s="29" t="n">
        <v>36689</v>
      </c>
      <c r="AC322" s="0" t="n">
        <v>29.906</v>
      </c>
      <c r="AD322" s="0" t="n">
        <v>1446</v>
      </c>
      <c r="AE322" s="0" t="n">
        <f aca="false">LN(AC321/AC322)</f>
        <v>0.0288384873503169</v>
      </c>
      <c r="AF322" s="0" t="n">
        <f aca="false">LN(AD321/AD322)</f>
        <v>0.0160802520923277</v>
      </c>
      <c r="AR322" s="0" t="n">
        <v>73.25</v>
      </c>
      <c r="AS322" s="0" t="n">
        <f aca="false">LN(AR321/AR322)</f>
        <v>0.010186845306993</v>
      </c>
    </row>
    <row r="323" customFormat="false" ht="11.25" hidden="false" customHeight="false" outlineLevel="0" collapsed="false">
      <c r="F323" s="0" t="n">
        <v>29.688</v>
      </c>
      <c r="AB323" s="29" t="n">
        <v>36686</v>
      </c>
      <c r="AC323" s="0" t="n">
        <v>29.688</v>
      </c>
      <c r="AD323" s="0" t="n">
        <v>1456.95</v>
      </c>
      <c r="AE323" s="0" t="n">
        <f aca="false">LN(AC322/AC323)</f>
        <v>0.0073162054033555</v>
      </c>
      <c r="AF323" s="0" t="n">
        <f aca="false">LN(AD322/AD323)</f>
        <v>-0.00754408579773926</v>
      </c>
      <c r="AR323" s="0" t="n">
        <v>71.5</v>
      </c>
      <c r="AS323" s="0" t="n">
        <f aca="false">LN(AR322/AR323)</f>
        <v>0.0241807981972146</v>
      </c>
    </row>
    <row r="324" customFormat="false" ht="11.25" hidden="false" customHeight="false" outlineLevel="0" collapsed="false">
      <c r="F324" s="0" t="n">
        <v>29.469</v>
      </c>
      <c r="AB324" s="29" t="n">
        <v>36685</v>
      </c>
      <c r="AC324" s="0" t="n">
        <v>29.469</v>
      </c>
      <c r="AD324" s="0" t="n">
        <v>1461.67</v>
      </c>
      <c r="AE324" s="0" t="n">
        <f aca="false">LN(AC323/AC324)</f>
        <v>0.00740406039745424</v>
      </c>
      <c r="AF324" s="0" t="n">
        <f aca="false">LN(AD323/AD324)</f>
        <v>-0.00323440812083452</v>
      </c>
      <c r="AR324" s="0" t="n">
        <v>73.063</v>
      </c>
      <c r="AS324" s="0" t="n">
        <f aca="false">LN(AR323/AR324)</f>
        <v>-0.0216246329648542</v>
      </c>
    </row>
    <row r="325" customFormat="false" ht="11.25" hidden="false" customHeight="false" outlineLevel="0" collapsed="false">
      <c r="F325" s="0" t="n">
        <v>28.563</v>
      </c>
      <c r="AB325" s="29" t="n">
        <v>36684</v>
      </c>
      <c r="AC325" s="0" t="n">
        <v>28.563</v>
      </c>
      <c r="AD325" s="0" t="n">
        <v>1471.36</v>
      </c>
      <c r="AE325" s="0" t="n">
        <f aca="false">LN(AC324/AC325)</f>
        <v>0.0312266893891783</v>
      </c>
      <c r="AF325" s="0" t="n">
        <f aca="false">LN(AD324/AD325)</f>
        <v>-0.00660752549747816</v>
      </c>
      <c r="AR325" s="0" t="n">
        <v>71.375</v>
      </c>
      <c r="AS325" s="0" t="n">
        <f aca="false">LN(AR324/AR325)</f>
        <v>0.0233744146886419</v>
      </c>
    </row>
    <row r="326" customFormat="false" ht="11.25" hidden="false" customHeight="false" outlineLevel="0" collapsed="false">
      <c r="F326" s="0" t="n">
        <v>28.75</v>
      </c>
      <c r="AB326" s="29" t="n">
        <v>36683</v>
      </c>
      <c r="AC326" s="0" t="n">
        <v>28.75</v>
      </c>
      <c r="AD326" s="0" t="n">
        <v>1457.84</v>
      </c>
      <c r="AE326" s="0" t="n">
        <f aca="false">LN(AC325/AC326)</f>
        <v>-0.00652559327169547</v>
      </c>
      <c r="AF326" s="0" t="n">
        <f aca="false">LN(AD325/AD326)</f>
        <v>0.00923125495696223</v>
      </c>
      <c r="AR326" s="0" t="n">
        <v>70.188</v>
      </c>
      <c r="AS326" s="0" t="n">
        <f aca="false">LN(AR325/AR326)</f>
        <v>0.0167703117272852</v>
      </c>
    </row>
    <row r="327" customFormat="false" ht="11.25" hidden="false" customHeight="false" outlineLevel="0" collapsed="false">
      <c r="F327" s="0" t="n">
        <v>28.344</v>
      </c>
      <c r="AB327" s="29" t="n">
        <v>36682</v>
      </c>
      <c r="AC327" s="0" t="n">
        <v>28.344</v>
      </c>
      <c r="AD327" s="0" t="n">
        <v>1467.63</v>
      </c>
      <c r="AE327" s="0" t="n">
        <f aca="false">LN(AC326/AC327)</f>
        <v>0.0142223996801886</v>
      </c>
      <c r="AF327" s="0" t="n">
        <f aca="false">LN(AD326/AD327)</f>
        <v>-0.00669296663160566</v>
      </c>
      <c r="AR327" s="0" t="n">
        <v>66</v>
      </c>
      <c r="AS327" s="0" t="n">
        <f aca="false">LN(AR326/AR327)</f>
        <v>0.0615226142224635</v>
      </c>
    </row>
    <row r="328" customFormat="false" ht="11.25" hidden="false" customHeight="false" outlineLevel="0" collapsed="false">
      <c r="F328" s="0" t="n">
        <v>28.125</v>
      </c>
      <c r="AB328" s="29" t="n">
        <v>36679</v>
      </c>
      <c r="AC328" s="0" t="n">
        <v>28.125</v>
      </c>
      <c r="AD328" s="0" t="n">
        <v>1477.26</v>
      </c>
      <c r="AE328" s="0" t="n">
        <f aca="false">LN(AC327/AC328)</f>
        <v>0.00775650703858661</v>
      </c>
      <c r="AF328" s="0" t="n">
        <f aca="false">LN(AD327/AD328)</f>
        <v>-0.00654016572837966</v>
      </c>
      <c r="AR328" s="0" t="n">
        <v>69.5</v>
      </c>
      <c r="AS328" s="0" t="n">
        <f aca="false">LN(AR327/AR328)</f>
        <v>-0.0516720105443209</v>
      </c>
    </row>
    <row r="329" customFormat="false" ht="11.25" hidden="false" customHeight="false" outlineLevel="0" collapsed="false">
      <c r="F329" s="0" t="n">
        <v>30.406</v>
      </c>
      <c r="AB329" s="29" t="n">
        <v>36678</v>
      </c>
      <c r="AC329" s="0" t="n">
        <v>30.406</v>
      </c>
      <c r="AD329" s="0" t="n">
        <v>1448.81</v>
      </c>
      <c r="AE329" s="0" t="n">
        <f aca="false">LN(AC328/AC329)</f>
        <v>-0.07798109683406</v>
      </c>
      <c r="AF329" s="0" t="n">
        <f aca="false">LN(AD328/AD329)</f>
        <v>0.0194464907284594</v>
      </c>
      <c r="AR329" s="0" t="n">
        <v>71.125</v>
      </c>
      <c r="AS329" s="0" t="n">
        <f aca="false">LN(AR328/AR329)</f>
        <v>-0.0231121398757485</v>
      </c>
    </row>
    <row r="330" customFormat="false" ht="11.25" hidden="false" customHeight="false" outlineLevel="0" collapsed="false">
      <c r="F330" s="0" t="n">
        <v>29.344</v>
      </c>
      <c r="AB330" s="29" t="n">
        <v>36677</v>
      </c>
      <c r="AC330" s="0" t="n">
        <v>29.344</v>
      </c>
      <c r="AD330" s="0" t="n">
        <v>1420.6</v>
      </c>
      <c r="AE330" s="0" t="n">
        <f aca="false">LN(AC329/AC330)</f>
        <v>0.0355518612845897</v>
      </c>
      <c r="AF330" s="0" t="n">
        <f aca="false">LN(AD329/AD330)</f>
        <v>0.0196632122456162</v>
      </c>
      <c r="AR330" s="0" t="n">
        <v>72.875</v>
      </c>
      <c r="AS330" s="0" t="n">
        <f aca="false">LN(AR329/AR330)</f>
        <v>-0.0243067522241614</v>
      </c>
    </row>
    <row r="331" customFormat="false" ht="11.25" hidden="false" customHeight="false" outlineLevel="0" collapsed="false">
      <c r="F331" s="0" t="n">
        <v>28.594</v>
      </c>
      <c r="AB331" s="29" t="n">
        <v>36676</v>
      </c>
      <c r="AC331" s="0" t="n">
        <v>28.594</v>
      </c>
      <c r="AD331" s="0" t="n">
        <v>1422.45</v>
      </c>
      <c r="AE331" s="0" t="n">
        <f aca="false">LN(AC330/AC331)</f>
        <v>0.025891190467082</v>
      </c>
      <c r="AF331" s="0" t="n">
        <f aca="false">LN(AD330/AD331)</f>
        <v>-0.00130141943413664</v>
      </c>
      <c r="AR331" s="0" t="n">
        <v>69.875</v>
      </c>
      <c r="AS331" s="0" t="n">
        <f aca="false">LN(AR330/AR331)</f>
        <v>0.0420377131953933</v>
      </c>
    </row>
    <row r="332" customFormat="false" ht="11.25" hidden="false" customHeight="false" outlineLevel="0" collapsed="false">
      <c r="F332" s="0" t="n">
        <v>28.438</v>
      </c>
      <c r="AB332" s="29" t="n">
        <v>36672</v>
      </c>
      <c r="AC332" s="0" t="n">
        <v>28.438</v>
      </c>
      <c r="AD332" s="0" t="n">
        <v>1378.02</v>
      </c>
      <c r="AE332" s="0" t="n">
        <f aca="false">LN(AC331/AC332)</f>
        <v>0.00547062663278977</v>
      </c>
      <c r="AF332" s="0" t="n">
        <f aca="false">LN(AD331/AD332)</f>
        <v>0.0317330507414675</v>
      </c>
      <c r="AR332" s="0" t="n">
        <v>69.938</v>
      </c>
      <c r="AS332" s="0" t="n">
        <f aca="false">LN(AR331/AR332)</f>
        <v>-0.000901203811718315</v>
      </c>
    </row>
    <row r="333" customFormat="false" ht="11.25" hidden="false" customHeight="false" outlineLevel="0" collapsed="false">
      <c r="F333" s="0" t="n">
        <v>28.281</v>
      </c>
      <c r="AB333" s="29" t="n">
        <v>36671</v>
      </c>
      <c r="AC333" s="0" t="n">
        <v>28.281</v>
      </c>
      <c r="AD333" s="0" t="n">
        <v>1381.52</v>
      </c>
      <c r="AE333" s="0" t="n">
        <f aca="false">LN(AC332/AC333)</f>
        <v>0.0055360778920598</v>
      </c>
      <c r="AF333" s="0" t="n">
        <f aca="false">LN(AD332/AD333)</f>
        <v>-0.00253665602003599</v>
      </c>
      <c r="AR333" s="0" t="n">
        <v>69</v>
      </c>
      <c r="AS333" s="0" t="n">
        <f aca="false">LN(AR332/AR333)</f>
        <v>0.0135026306897221</v>
      </c>
    </row>
    <row r="334" customFormat="false" ht="11.25" hidden="false" customHeight="false" outlineLevel="0" collapsed="false">
      <c r="F334" s="0" t="n">
        <v>29.25</v>
      </c>
      <c r="AB334" s="29" t="n">
        <v>36670</v>
      </c>
      <c r="AC334" s="0" t="n">
        <v>29.25</v>
      </c>
      <c r="AD334" s="0" t="n">
        <v>1399.05</v>
      </c>
      <c r="AE334" s="0" t="n">
        <f aca="false">LN(AC333/AC334)</f>
        <v>-0.0336893725957425</v>
      </c>
      <c r="AF334" s="0" t="n">
        <f aca="false">LN(AD333/AD334)</f>
        <v>-0.0126090925645676</v>
      </c>
      <c r="AR334" s="0" t="n">
        <v>67.438</v>
      </c>
      <c r="AS334" s="0" t="n">
        <f aca="false">LN(AR333/AR334)</f>
        <v>0.0228978473339169</v>
      </c>
    </row>
    <row r="335" customFormat="false" ht="11.25" hidden="false" customHeight="false" outlineLevel="0" collapsed="false">
      <c r="F335" s="0" t="n">
        <v>29.813</v>
      </c>
      <c r="AB335" s="29" t="n">
        <v>36669</v>
      </c>
      <c r="AC335" s="0" t="n">
        <v>29.813</v>
      </c>
      <c r="AD335" s="0" t="n">
        <v>1373.86</v>
      </c>
      <c r="AE335" s="0" t="n">
        <f aca="false">LN(AC334/AC335)</f>
        <v>-0.0190649663185242</v>
      </c>
      <c r="AF335" s="0" t="n">
        <f aca="false">LN(AD334/AD335)</f>
        <v>0.0181691385353576</v>
      </c>
      <c r="AR335" s="0" t="n">
        <v>69.875</v>
      </c>
      <c r="AS335" s="0" t="n">
        <f aca="false">LN(AR334/AR335)</f>
        <v>-0.0354992742119208</v>
      </c>
    </row>
    <row r="336" customFormat="false" ht="11.25" hidden="false" customHeight="false" outlineLevel="0" collapsed="false">
      <c r="F336" s="0" t="n">
        <v>30.375</v>
      </c>
      <c r="AB336" s="29" t="n">
        <v>36668</v>
      </c>
      <c r="AC336" s="0" t="n">
        <v>30.375</v>
      </c>
      <c r="AD336" s="0" t="n">
        <v>1400.72</v>
      </c>
      <c r="AE336" s="0" t="n">
        <f aca="false">LN(AC335/AC336)</f>
        <v>-0.0186753616643229</v>
      </c>
      <c r="AF336" s="0" t="n">
        <f aca="false">LN(AD335/AD336)</f>
        <v>-0.0193620938124368</v>
      </c>
      <c r="AR336" s="0" t="n">
        <v>73.25</v>
      </c>
      <c r="AS336" s="0" t="n">
        <f aca="false">LN(AR335/AR336)</f>
        <v>-0.0471703164219135</v>
      </c>
    </row>
    <row r="337" customFormat="false" ht="11.25" hidden="false" customHeight="false" outlineLevel="0" collapsed="false">
      <c r="F337" s="0" t="n">
        <v>31.031</v>
      </c>
      <c r="AB337" s="29" t="n">
        <v>36665</v>
      </c>
      <c r="AC337" s="0" t="n">
        <v>31.031</v>
      </c>
      <c r="AD337" s="0" t="n">
        <v>1406.95</v>
      </c>
      <c r="AE337" s="0" t="n">
        <f aca="false">LN(AC336/AC337)</f>
        <v>-0.0213668031575172</v>
      </c>
      <c r="AF337" s="0" t="n">
        <f aca="false">LN(AD336/AD337)</f>
        <v>-0.00443785076218695</v>
      </c>
      <c r="AR337" s="0" t="n">
        <v>76.625</v>
      </c>
      <c r="AS337" s="0" t="n">
        <f aca="false">LN(AR336/AR337)</f>
        <v>-0.0450451463591988</v>
      </c>
    </row>
    <row r="338" customFormat="false" ht="11.25" hidden="false" customHeight="false" outlineLevel="0" collapsed="false">
      <c r="F338" s="0" t="n">
        <v>31.281</v>
      </c>
      <c r="AB338" s="29" t="n">
        <v>36664</v>
      </c>
      <c r="AC338" s="0" t="n">
        <v>31.281</v>
      </c>
      <c r="AD338" s="0" t="n">
        <v>1437.21</v>
      </c>
      <c r="AE338" s="0" t="n">
        <f aca="false">LN(AC337/AC338)</f>
        <v>-0.00802417965733596</v>
      </c>
      <c r="AF338" s="0" t="n">
        <f aca="false">LN(AD337/AD338)</f>
        <v>-0.0212794933087468</v>
      </c>
      <c r="AR338" s="0" t="n">
        <v>77.125</v>
      </c>
      <c r="AS338" s="0" t="n">
        <f aca="false">LN(AR337/AR338)</f>
        <v>-0.00650408796917638</v>
      </c>
    </row>
    <row r="339" customFormat="false" ht="11.25" hidden="false" customHeight="false" outlineLevel="0" collapsed="false">
      <c r="F339" s="0" t="n">
        <v>31.875</v>
      </c>
      <c r="AB339" s="29" t="n">
        <v>36663</v>
      </c>
      <c r="AC339" s="0" t="n">
        <v>31.875</v>
      </c>
      <c r="AD339" s="0" t="n">
        <v>1447.8</v>
      </c>
      <c r="AE339" s="0" t="n">
        <f aca="false">LN(AC338/AC339)</f>
        <v>-0.0188111190030245</v>
      </c>
      <c r="AF339" s="0" t="n">
        <f aca="false">LN(AD338/AD339)</f>
        <v>-0.0073414286700459</v>
      </c>
      <c r="AR339" s="0" t="n">
        <v>77.5</v>
      </c>
      <c r="AS339" s="0" t="n">
        <f aca="false">LN(AR338/AR339)</f>
        <v>-0.00485045413374947</v>
      </c>
    </row>
    <row r="340" customFormat="false" ht="11.25" hidden="false" customHeight="false" outlineLevel="0" collapsed="false">
      <c r="F340" s="0" t="n">
        <v>32.375</v>
      </c>
      <c r="AB340" s="29" t="n">
        <v>36662</v>
      </c>
      <c r="AC340" s="0" t="n">
        <v>32.375</v>
      </c>
      <c r="AD340" s="0" t="n">
        <v>1466.04</v>
      </c>
      <c r="AE340" s="0" t="n">
        <f aca="false">LN(AC339/AC340)</f>
        <v>-0.0155645165411116</v>
      </c>
      <c r="AF340" s="0" t="n">
        <f aca="false">LN(AD339/AD340)</f>
        <v>-0.0125197253449277</v>
      </c>
      <c r="AR340" s="0" t="n">
        <v>77.875</v>
      </c>
      <c r="AS340" s="0" t="n">
        <f aca="false">LN(AR339/AR340)</f>
        <v>-0.00482704074831587</v>
      </c>
    </row>
    <row r="341" customFormat="false" ht="11.25" hidden="false" customHeight="false" outlineLevel="0" collapsed="false">
      <c r="F341" s="0" t="n">
        <v>32.688</v>
      </c>
      <c r="AB341" s="29" t="n">
        <v>36661</v>
      </c>
      <c r="AC341" s="0" t="n">
        <v>32.688</v>
      </c>
      <c r="AD341" s="0" t="n">
        <v>1452.36</v>
      </c>
      <c r="AE341" s="0" t="n">
        <f aca="false">LN(AC340/AC341)</f>
        <v>-0.00962151805556452</v>
      </c>
      <c r="AF341" s="0" t="n">
        <f aca="false">LN(AD340/AD341)</f>
        <v>0.0093750686654561</v>
      </c>
      <c r="AR341" s="0" t="n">
        <v>76.938</v>
      </c>
      <c r="AS341" s="0" t="n">
        <f aca="false">LN(AR340/AR341)</f>
        <v>0.0121050744025834</v>
      </c>
    </row>
    <row r="342" customFormat="false" ht="11.25" hidden="false" customHeight="false" outlineLevel="0" collapsed="false">
      <c r="F342" s="0" t="n">
        <v>31.656</v>
      </c>
      <c r="AB342" s="29" t="n">
        <v>36658</v>
      </c>
      <c r="AC342" s="0" t="n">
        <v>31.656</v>
      </c>
      <c r="AD342" s="0" t="n">
        <v>1420.96</v>
      </c>
      <c r="AE342" s="0" t="n">
        <f aca="false">LN(AC341/AC342)</f>
        <v>0.0320803339921431</v>
      </c>
      <c r="AF342" s="0" t="n">
        <f aca="false">LN(AD341/AD342)</f>
        <v>0.0218571200283188</v>
      </c>
      <c r="AR342" s="0" t="n">
        <v>75.563</v>
      </c>
      <c r="AS342" s="0" t="n">
        <f aca="false">LN(AR341/AR342)</f>
        <v>0.0180331573130398</v>
      </c>
    </row>
    <row r="343" customFormat="false" ht="11.25" hidden="false" customHeight="false" outlineLevel="0" collapsed="false">
      <c r="F343" s="0" t="n">
        <v>31.844</v>
      </c>
      <c r="AB343" s="29" t="n">
        <v>36657</v>
      </c>
      <c r="AC343" s="0" t="n">
        <v>31.844</v>
      </c>
      <c r="AD343" s="0" t="n">
        <v>1407.81</v>
      </c>
      <c r="AE343" s="0" t="n">
        <f aca="false">LN(AC342/AC343)</f>
        <v>-0.00592127714320868</v>
      </c>
      <c r="AF343" s="0" t="n">
        <f aca="false">LN(AD342/AD343)</f>
        <v>0.00929739407967484</v>
      </c>
      <c r="AR343" s="0" t="n">
        <v>77</v>
      </c>
      <c r="AS343" s="0" t="n">
        <f aca="false">LN(AR342/AR343)</f>
        <v>-0.0188386764616898</v>
      </c>
    </row>
    <row r="344" customFormat="false" ht="11.25" hidden="false" customHeight="false" outlineLevel="0" collapsed="false">
      <c r="F344" s="0" t="n">
        <v>31.031</v>
      </c>
      <c r="AB344" s="29" t="n">
        <v>36656</v>
      </c>
      <c r="AC344" s="0" t="n">
        <v>31.031</v>
      </c>
      <c r="AD344" s="0" t="n">
        <v>1383.05</v>
      </c>
      <c r="AE344" s="0" t="n">
        <f aca="false">LN(AC343/AC344)</f>
        <v>0.0258622764081021</v>
      </c>
      <c r="AF344" s="0" t="n">
        <f aca="false">LN(AD343/AD344)</f>
        <v>0.0177441001293259</v>
      </c>
      <c r="AR344" s="0" t="n">
        <v>74.75</v>
      </c>
      <c r="AS344" s="0" t="n">
        <f aca="false">LN(AR343/AR344)</f>
        <v>0.029656209582888</v>
      </c>
    </row>
    <row r="345" customFormat="false" ht="11.25" hidden="false" customHeight="false" outlineLevel="0" collapsed="false">
      <c r="F345" s="0" t="n">
        <v>29.969</v>
      </c>
      <c r="AB345" s="29" t="n">
        <v>36655</v>
      </c>
      <c r="AC345" s="0" t="n">
        <v>29.969</v>
      </c>
      <c r="AD345" s="0" t="n">
        <v>1412.14</v>
      </c>
      <c r="AE345" s="0" t="n">
        <f aca="false">LN(AC344/AC345)</f>
        <v>0.0348231907463719</v>
      </c>
      <c r="AF345" s="0" t="n">
        <f aca="false">LN(AD344/AD345)</f>
        <v>-0.0208150789785869</v>
      </c>
      <c r="AR345" s="0" t="n">
        <v>72.563</v>
      </c>
      <c r="AS345" s="0" t="n">
        <f aca="false">LN(AR344/AR345)</f>
        <v>0.0296940622248839</v>
      </c>
    </row>
    <row r="346" customFormat="false" ht="11.25" hidden="false" customHeight="false" outlineLevel="0" collapsed="false">
      <c r="F346" s="0" t="n">
        <v>30</v>
      </c>
      <c r="AB346" s="29" t="n">
        <v>36654</v>
      </c>
      <c r="AC346" s="0" t="n">
        <v>30</v>
      </c>
      <c r="AD346" s="0" t="n">
        <v>1424.17</v>
      </c>
      <c r="AE346" s="0" t="n">
        <f aca="false">LN(AC345/AC346)</f>
        <v>-0.00103386759029762</v>
      </c>
      <c r="AF346" s="0" t="n">
        <f aca="false">LN(AD345/AD346)</f>
        <v>-0.00848290358914644</v>
      </c>
      <c r="AR346" s="0" t="n">
        <v>75.125</v>
      </c>
      <c r="AS346" s="0" t="n">
        <f aca="false">LN(AR345/AR346)</f>
        <v>-0.0346982428094598</v>
      </c>
    </row>
    <row r="347" customFormat="false" ht="11.25" hidden="false" customHeight="false" outlineLevel="0" collapsed="false">
      <c r="F347" s="0" t="n">
        <v>30.563</v>
      </c>
      <c r="AB347" s="29" t="n">
        <v>36651</v>
      </c>
      <c r="AC347" s="0" t="n">
        <v>30.563</v>
      </c>
      <c r="AD347" s="0" t="n">
        <v>1432.63</v>
      </c>
      <c r="AE347" s="0" t="n">
        <f aca="false">LN(AC346/AC347)</f>
        <v>-0.0185927453573138</v>
      </c>
      <c r="AF347" s="0" t="n">
        <f aca="false">LN(AD346/AD347)</f>
        <v>-0.00592272803869663</v>
      </c>
      <c r="AR347" s="0" t="n">
        <v>74.25</v>
      </c>
      <c r="AS347" s="0" t="n">
        <f aca="false">LN(AR346/AR347)</f>
        <v>0.0117156151725625</v>
      </c>
    </row>
    <row r="348" customFormat="false" ht="11.25" hidden="false" customHeight="false" outlineLevel="0" collapsed="false">
      <c r="F348" s="0" t="n">
        <v>29.531</v>
      </c>
      <c r="AB348" s="29" t="n">
        <v>36650</v>
      </c>
      <c r="AC348" s="0" t="n">
        <v>29.531</v>
      </c>
      <c r="AD348" s="0" t="n">
        <v>1409.57</v>
      </c>
      <c r="AE348" s="0" t="n">
        <f aca="false">LN(AC347/AC348)</f>
        <v>0.0343495679697521</v>
      </c>
      <c r="AF348" s="0" t="n">
        <f aca="false">LN(AD347/AD348)</f>
        <v>0.0162272225855577</v>
      </c>
      <c r="AR348" s="0" t="n">
        <v>74.375</v>
      </c>
      <c r="AS348" s="0" t="n">
        <f aca="false">LN(AR347/AR348)</f>
        <v>-0.00168208618298483</v>
      </c>
    </row>
    <row r="349" customFormat="false" ht="11.25" hidden="false" customHeight="false" outlineLevel="0" collapsed="false">
      <c r="F349" s="0" t="n">
        <v>29.344</v>
      </c>
      <c r="AB349" s="29" t="n">
        <v>36649</v>
      </c>
      <c r="AC349" s="0" t="n">
        <v>29.344</v>
      </c>
      <c r="AD349" s="0" t="n">
        <v>1415.1</v>
      </c>
      <c r="AE349" s="0" t="n">
        <f aca="false">LN(AC348/AC349)</f>
        <v>0.00635246297566275</v>
      </c>
      <c r="AF349" s="0" t="n">
        <f aca="false">LN(AD348/AD349)</f>
        <v>-0.00391550663626019</v>
      </c>
      <c r="AR349" s="0" t="n">
        <v>74.625</v>
      </c>
      <c r="AS349" s="0" t="n">
        <f aca="false">LN(AR348/AR349)</f>
        <v>-0.0033557078469723</v>
      </c>
    </row>
    <row r="350" customFormat="false" ht="11.25" hidden="false" customHeight="false" outlineLevel="0" collapsed="false">
      <c r="F350" s="0" t="n">
        <v>29.594</v>
      </c>
      <c r="AB350" s="29" t="n">
        <v>36648</v>
      </c>
      <c r="AC350" s="0" t="n">
        <v>29.594</v>
      </c>
      <c r="AD350" s="0" t="n">
        <v>1446.29</v>
      </c>
      <c r="AE350" s="0" t="n">
        <f aca="false">LN(AC349/AC350)</f>
        <v>-0.00848354200628818</v>
      </c>
      <c r="AF350" s="0" t="n">
        <f aca="false">LN(AD349/AD350)</f>
        <v>-0.0218014569026155</v>
      </c>
      <c r="AR350" s="0" t="n">
        <v>76</v>
      </c>
      <c r="AS350" s="0" t="n">
        <f aca="false">LN(AR349/AR350)</f>
        <v>-0.0182577685735649</v>
      </c>
    </row>
    <row r="351" customFormat="false" ht="11.25" hidden="false" customHeight="false" outlineLevel="0" collapsed="false">
      <c r="F351" s="0" t="n">
        <v>29.719</v>
      </c>
      <c r="AB351" s="29" t="n">
        <v>36647</v>
      </c>
      <c r="AC351" s="0" t="n">
        <v>29.719</v>
      </c>
      <c r="AD351" s="0" t="n">
        <v>1468.25</v>
      </c>
      <c r="AE351" s="0" t="n">
        <f aca="false">LN(AC350/AC351)</f>
        <v>-0.00421493382762563</v>
      </c>
      <c r="AF351" s="0" t="n">
        <f aca="false">LN(AD350/AD351)</f>
        <v>-0.0150695585416877</v>
      </c>
      <c r="AR351" s="0" t="n">
        <v>72.313</v>
      </c>
      <c r="AS351" s="0" t="n">
        <f aca="false">LN(AR350/AR351)</f>
        <v>0.0497294209224595</v>
      </c>
    </row>
    <row r="352" customFormat="false" ht="11.25" hidden="false" customHeight="false" outlineLevel="0" collapsed="false">
      <c r="F352" s="0" t="n">
        <v>29.125</v>
      </c>
      <c r="AB352" s="29" t="n">
        <v>36644</v>
      </c>
      <c r="AC352" s="0" t="n">
        <v>29.125</v>
      </c>
      <c r="AD352" s="0" t="n">
        <v>1452.43</v>
      </c>
      <c r="AE352" s="0" t="n">
        <f aca="false">LN(AC351/AC352)</f>
        <v>0.0201896600221035</v>
      </c>
      <c r="AF352" s="0" t="n">
        <f aca="false">LN(AD351/AD352)</f>
        <v>0.0108331996089558</v>
      </c>
      <c r="AR352" s="0" t="n">
        <v>69.688</v>
      </c>
      <c r="AS352" s="0" t="n">
        <f aca="false">LN(AR351/AR352)</f>
        <v>0.0369757828472807</v>
      </c>
    </row>
    <row r="353" customFormat="false" ht="11.25" hidden="false" customHeight="false" outlineLevel="0" collapsed="false">
      <c r="F353" s="0" t="n">
        <v>29.125</v>
      </c>
      <c r="AB353" s="29" t="n">
        <v>36643</v>
      </c>
      <c r="AC353" s="0" t="n">
        <v>29.125</v>
      </c>
      <c r="AD353" s="0" t="n">
        <v>1464.92</v>
      </c>
      <c r="AE353" s="0" t="n">
        <f aca="false">LN(AC352/AC353)</f>
        <v>0</v>
      </c>
      <c r="AF353" s="0" t="n">
        <f aca="false">LN(AD352/AD353)</f>
        <v>-0.00856261765791795</v>
      </c>
      <c r="AR353" s="0" t="n">
        <v>71.938</v>
      </c>
      <c r="AS353" s="0" t="n">
        <f aca="false">LN(AR352/AR353)</f>
        <v>-0.0317765004192014</v>
      </c>
    </row>
    <row r="354" customFormat="false" ht="11.25" hidden="false" customHeight="false" outlineLevel="0" collapsed="false">
      <c r="F354" s="0" t="n">
        <v>28.844</v>
      </c>
      <c r="AB354" s="29" t="n">
        <v>36642</v>
      </c>
      <c r="AC354" s="0" t="n">
        <v>28.844</v>
      </c>
      <c r="AD354" s="0" t="n">
        <v>1460.99</v>
      </c>
      <c r="AE354" s="0" t="n">
        <f aca="false">LN(AC353/AC354)</f>
        <v>0.00969491283135144</v>
      </c>
      <c r="AF354" s="0" t="n">
        <f aca="false">LN(AD353/AD354)</f>
        <v>0.00268634535128388</v>
      </c>
      <c r="AR354" s="0" t="n">
        <v>72.938</v>
      </c>
      <c r="AS354" s="0" t="n">
        <f aca="false">LN(AR353/AR354)</f>
        <v>-0.0138051282717189</v>
      </c>
    </row>
    <row r="355" customFormat="false" ht="11.25" hidden="false" customHeight="false" outlineLevel="0" collapsed="false">
      <c r="F355" s="0" t="n">
        <v>28.281</v>
      </c>
      <c r="AB355" s="29" t="n">
        <v>36641</v>
      </c>
      <c r="AC355" s="0" t="n">
        <v>28.281</v>
      </c>
      <c r="AD355" s="0" t="n">
        <v>1477.44</v>
      </c>
      <c r="AE355" s="0" t="n">
        <f aca="false">LN(AC354/AC355)</f>
        <v>0.0197117979723901</v>
      </c>
      <c r="AF355" s="0" t="n">
        <f aca="false">LN(AD354/AD355)</f>
        <v>-0.0111965722183171</v>
      </c>
      <c r="AR355" s="0" t="n">
        <v>73.75</v>
      </c>
      <c r="AS355" s="0" t="n">
        <f aca="false">LN(AR354/AR355)</f>
        <v>-0.0110712300124181</v>
      </c>
    </row>
    <row r="356" customFormat="false" ht="11.25" hidden="false" customHeight="false" outlineLevel="0" collapsed="false">
      <c r="F356" s="0" t="n">
        <v>27.219</v>
      </c>
      <c r="AB356" s="29" t="n">
        <v>36640</v>
      </c>
      <c r="AC356" s="0" t="n">
        <v>27.219</v>
      </c>
      <c r="AD356" s="0" t="n">
        <v>1429.86</v>
      </c>
      <c r="AE356" s="0" t="n">
        <f aca="false">LN(AC355/AC356)</f>
        <v>0.0382749422265213</v>
      </c>
      <c r="AF356" s="0" t="n">
        <f aca="false">LN(AD355/AD356)</f>
        <v>0.0327343229552964</v>
      </c>
      <c r="AR356" s="0" t="n">
        <v>70.5</v>
      </c>
      <c r="AS356" s="0" t="n">
        <f aca="false">LN(AR355/AR356)</f>
        <v>0.0450682854017063</v>
      </c>
    </row>
    <row r="357" customFormat="false" ht="11.25" hidden="false" customHeight="false" outlineLevel="0" collapsed="false">
      <c r="F357" s="0" t="n">
        <v>26.688</v>
      </c>
      <c r="AB357" s="29" t="n">
        <v>36636</v>
      </c>
      <c r="AC357" s="0" t="n">
        <v>26.688</v>
      </c>
      <c r="AD357" s="0" t="n">
        <v>1434.54</v>
      </c>
      <c r="AE357" s="0" t="n">
        <f aca="false">LN(AC356/AC357)</f>
        <v>0.0197012326792655</v>
      </c>
      <c r="AF357" s="0" t="n">
        <f aca="false">LN(AD356/AD357)</f>
        <v>-0.00326770294956958</v>
      </c>
      <c r="AR357" s="0" t="n">
        <v>71</v>
      </c>
      <c r="AS357" s="0" t="n">
        <f aca="false">LN(AR356/AR357)</f>
        <v>-0.00706716722309244</v>
      </c>
    </row>
    <row r="358" customFormat="false" ht="11.25" hidden="false" customHeight="false" outlineLevel="0" collapsed="false">
      <c r="F358" s="0" t="n">
        <v>25.531</v>
      </c>
      <c r="AB358" s="29" t="n">
        <v>36635</v>
      </c>
      <c r="AC358" s="0" t="n">
        <v>25.531</v>
      </c>
      <c r="AD358" s="0" t="n">
        <v>1427.47</v>
      </c>
      <c r="AE358" s="0" t="n">
        <f aca="false">LN(AC357/AC358)</f>
        <v>0.0443206260856657</v>
      </c>
      <c r="AF358" s="0" t="n">
        <f aca="false">LN(AD357/AD358)</f>
        <v>0.00494059376538747</v>
      </c>
      <c r="AR358" s="0" t="n">
        <v>70.5</v>
      </c>
      <c r="AS358" s="0" t="n">
        <f aca="false">LN(AR357/AR358)</f>
        <v>0.00706716722309235</v>
      </c>
    </row>
    <row r="359" customFormat="false" ht="11.25" hidden="false" customHeight="false" outlineLevel="0" collapsed="false">
      <c r="F359" s="0" t="n">
        <v>24.719</v>
      </c>
      <c r="AB359" s="29" t="n">
        <v>36634</v>
      </c>
      <c r="AC359" s="0" t="n">
        <v>24.719</v>
      </c>
      <c r="AD359" s="0" t="n">
        <v>1441.61</v>
      </c>
      <c r="AE359" s="0" t="n">
        <f aca="false">LN(AC358/AC359)</f>
        <v>0.0323212213938617</v>
      </c>
      <c r="AF359" s="0" t="n">
        <f aca="false">LN(AD358/AD359)</f>
        <v>-0.00985689801946354</v>
      </c>
      <c r="AR359" s="0" t="n">
        <v>68</v>
      </c>
      <c r="AS359" s="0" t="n">
        <f aca="false">LN(AR358/AR359)</f>
        <v>0.0361050046421164</v>
      </c>
    </row>
    <row r="360" customFormat="false" ht="11.25" hidden="false" customHeight="false" outlineLevel="0" collapsed="false">
      <c r="F360" s="0" t="n">
        <v>23.188</v>
      </c>
      <c r="AB360" s="29" t="n">
        <v>36633</v>
      </c>
      <c r="AC360" s="0" t="n">
        <v>23.188</v>
      </c>
      <c r="AD360" s="0" t="n">
        <v>1401.44</v>
      </c>
      <c r="AE360" s="0" t="n">
        <f aca="false">LN(AC359/AC360)</f>
        <v>0.0639372752193224</v>
      </c>
      <c r="AF360" s="0" t="n">
        <f aca="false">LN(AD359/AD360)</f>
        <v>0.0282602651521944</v>
      </c>
      <c r="AR360" s="0" t="n">
        <v>66.75</v>
      </c>
      <c r="AS360" s="0" t="n">
        <f aca="false">LN(AR359/AR360)</f>
        <v>0.0185534078957478</v>
      </c>
    </row>
    <row r="361" customFormat="false" ht="11.25" hidden="false" customHeight="false" outlineLevel="0" collapsed="false">
      <c r="F361" s="0" t="n">
        <v>25.688</v>
      </c>
      <c r="AB361" s="29" t="n">
        <v>36630</v>
      </c>
      <c r="AC361" s="0" t="n">
        <v>25.688</v>
      </c>
      <c r="AD361" s="0" t="n">
        <v>1356.56</v>
      </c>
      <c r="AE361" s="0" t="n">
        <f aca="false">LN(AC360/AC361)</f>
        <v>-0.102389053309726</v>
      </c>
      <c r="AF361" s="0" t="n">
        <f aca="false">LN(AD360/AD361)</f>
        <v>0.0325481958159069</v>
      </c>
      <c r="AR361" s="0" t="n">
        <v>69.75</v>
      </c>
      <c r="AS361" s="0" t="n">
        <f aca="false">LN(AR360/AR361)</f>
        <v>-0.0439631234211161</v>
      </c>
    </row>
    <row r="362" customFormat="false" ht="11.25" hidden="false" customHeight="false" outlineLevel="0" collapsed="false">
      <c r="F362" s="0" t="n">
        <v>26.25</v>
      </c>
      <c r="AB362" s="29" t="n">
        <v>36629</v>
      </c>
      <c r="AC362" s="0" t="n">
        <v>26.25</v>
      </c>
      <c r="AD362" s="0" t="n">
        <v>1440.51</v>
      </c>
      <c r="AE362" s="0" t="n">
        <f aca="false">LN(AC361/AC362)</f>
        <v>-0.02164203225042</v>
      </c>
      <c r="AF362" s="0" t="n">
        <f aca="false">LN(AD361/AD362)</f>
        <v>-0.0600451339356313</v>
      </c>
      <c r="AR362" s="0" t="n">
        <v>73.813</v>
      </c>
      <c r="AS362" s="0" t="n">
        <f aca="false">LN(AR361/AR362)</f>
        <v>-0.0566174471535697</v>
      </c>
    </row>
    <row r="363" customFormat="false" ht="11.25" hidden="false" customHeight="false" outlineLevel="0" collapsed="false">
      <c r="F363" s="0" t="n">
        <v>25.938</v>
      </c>
      <c r="AB363" s="29" t="n">
        <v>36628</v>
      </c>
      <c r="AC363" s="0" t="n">
        <v>25.938</v>
      </c>
      <c r="AD363" s="0" t="n">
        <v>1467.17</v>
      </c>
      <c r="AE363" s="0" t="n">
        <f aca="false">LN(AC362/AC363)</f>
        <v>0.0119569141240831</v>
      </c>
      <c r="AF363" s="0" t="n">
        <f aca="false">LN(AD362/AD363)</f>
        <v>-0.0183381576485103</v>
      </c>
      <c r="AR363" s="0" t="n">
        <v>71.125</v>
      </c>
      <c r="AS363" s="0" t="n">
        <f aca="false">LN(AR362/AR363)</f>
        <v>0.0370959754085496</v>
      </c>
    </row>
    <row r="364" customFormat="false" ht="11.25" hidden="false" customHeight="false" outlineLevel="0" collapsed="false">
      <c r="F364" s="0" t="n">
        <v>24.313</v>
      </c>
      <c r="AB364" s="29" t="n">
        <v>36627</v>
      </c>
      <c r="AC364" s="0" t="n">
        <v>24.313</v>
      </c>
      <c r="AD364" s="0" t="n">
        <v>1500.59</v>
      </c>
      <c r="AE364" s="0" t="n">
        <f aca="false">LN(AC363/AC364)</f>
        <v>0.0646978881936535</v>
      </c>
      <c r="AF364" s="0" t="n">
        <f aca="false">LN(AD363/AD364)</f>
        <v>-0.0225229889053439</v>
      </c>
      <c r="AR364" s="0" t="n">
        <v>69.125</v>
      </c>
      <c r="AS364" s="0" t="n">
        <f aca="false">LN(AR363/AR364)</f>
        <v>0.0285224326039961</v>
      </c>
    </row>
    <row r="365" customFormat="false" ht="11.25" hidden="false" customHeight="false" outlineLevel="0" collapsed="false">
      <c r="F365" s="0" t="n">
        <v>24.563</v>
      </c>
      <c r="AB365" s="29" t="n">
        <v>36626</v>
      </c>
      <c r="AC365" s="0" t="n">
        <v>24.563</v>
      </c>
      <c r="AD365" s="0" t="n">
        <v>1504.46</v>
      </c>
      <c r="AE365" s="0" t="n">
        <f aca="false">LN(AC364/AC365)</f>
        <v>-0.0102300589364952</v>
      </c>
      <c r="AF365" s="0" t="n">
        <f aca="false">LN(AD364/AD365)</f>
        <v>-0.0025756657223555</v>
      </c>
      <c r="AR365" s="0" t="n">
        <v>70.25</v>
      </c>
      <c r="AS365" s="0" t="n">
        <f aca="false">LN(AR364/AR365)</f>
        <v>-0.0161438483713563</v>
      </c>
    </row>
    <row r="366" customFormat="false" ht="11.25" hidden="false" customHeight="false" outlineLevel="0" collapsed="false">
      <c r="F366" s="0" t="n">
        <v>26.156</v>
      </c>
      <c r="AB366" s="29" t="n">
        <v>36623</v>
      </c>
      <c r="AC366" s="0" t="n">
        <v>26.156</v>
      </c>
      <c r="AD366" s="0" t="n">
        <v>1516.35</v>
      </c>
      <c r="AE366" s="0" t="n">
        <f aca="false">LN(AC365/AC366)</f>
        <v>-0.0628373640426382</v>
      </c>
      <c r="AF366" s="0" t="n">
        <f aca="false">LN(AD365/AD366)</f>
        <v>-0.0078721014574632</v>
      </c>
      <c r="AR366" s="0" t="n">
        <v>69.938</v>
      </c>
      <c r="AS366" s="0" t="n">
        <f aca="false">LN(AR365/AR366)</f>
        <v>0.00445117292687357</v>
      </c>
    </row>
    <row r="367" customFormat="false" ht="11.25" hidden="false" customHeight="false" outlineLevel="0" collapsed="false">
      <c r="F367" s="0" t="n">
        <v>25.844</v>
      </c>
      <c r="AB367" s="29" t="n">
        <v>36622</v>
      </c>
      <c r="AC367" s="0" t="n">
        <v>25.844</v>
      </c>
      <c r="AD367" s="0" t="n">
        <v>1501.34</v>
      </c>
      <c r="AE367" s="0" t="n">
        <f aca="false">LN(AC366/AC367)</f>
        <v>0.0120001440031103</v>
      </c>
      <c r="AF367" s="0" t="n">
        <f aca="false">LN(AD366/AD367)</f>
        <v>0.00994808862928292</v>
      </c>
      <c r="AR367" s="0" t="n">
        <v>67.938</v>
      </c>
      <c r="AS367" s="0" t="n">
        <f aca="false">LN(AR366/AR367)</f>
        <v>0.029013610727024</v>
      </c>
    </row>
    <row r="368" customFormat="false" ht="11.25" hidden="false" customHeight="false" outlineLevel="0" collapsed="false">
      <c r="F368" s="0" t="n">
        <v>25.313</v>
      </c>
      <c r="AB368" s="29" t="n">
        <v>36621</v>
      </c>
      <c r="AC368" s="0" t="n">
        <v>25.313</v>
      </c>
      <c r="AD368" s="0" t="n">
        <v>1487.37</v>
      </c>
      <c r="AE368" s="0" t="n">
        <f aca="false">LN(AC367/AC368)</f>
        <v>0.0207603679378311</v>
      </c>
      <c r="AF368" s="0" t="n">
        <f aca="false">LN(AD367/AD368)</f>
        <v>0.00934858299625365</v>
      </c>
      <c r="AR368" s="0" t="n">
        <v>66.563</v>
      </c>
      <c r="AS368" s="0" t="n">
        <f aca="false">LN(AR367/AR368)</f>
        <v>0.0204466569473369</v>
      </c>
    </row>
    <row r="369" customFormat="false" ht="11.25" hidden="false" customHeight="false" outlineLevel="0" collapsed="false">
      <c r="F369" s="0" t="n">
        <v>26.156</v>
      </c>
      <c r="AB369" s="29" t="n">
        <v>36620</v>
      </c>
      <c r="AC369" s="0" t="n">
        <v>26.156</v>
      </c>
      <c r="AD369" s="0" t="n">
        <v>1494.73</v>
      </c>
      <c r="AE369" s="0" t="n">
        <f aca="false">LN(AC368/AC369)</f>
        <v>-0.0327605119409415</v>
      </c>
      <c r="AF369" s="0" t="n">
        <f aca="false">LN(AD368/AD369)</f>
        <v>-0.00493612886495188</v>
      </c>
      <c r="AR369" s="0" t="n">
        <v>65.438</v>
      </c>
      <c r="AS369" s="0" t="n">
        <f aca="false">LN(AR368/AR369)</f>
        <v>0.0170457381323551</v>
      </c>
    </row>
    <row r="370" customFormat="false" ht="11.25" hidden="false" customHeight="false" outlineLevel="0" collapsed="false">
      <c r="F370" s="0" t="n">
        <v>27.438</v>
      </c>
      <c r="AB370" s="29" t="n">
        <v>36619</v>
      </c>
      <c r="AC370" s="0" t="n">
        <v>27.438</v>
      </c>
      <c r="AD370" s="0" t="n">
        <v>1505.97</v>
      </c>
      <c r="AE370" s="0" t="n">
        <f aca="false">LN(AC369/AC370)</f>
        <v>-0.0478503042049436</v>
      </c>
      <c r="AF370" s="0" t="n">
        <f aca="false">LN(AD369/AD370)</f>
        <v>-0.00749162033510997</v>
      </c>
      <c r="AR370" s="0" t="n">
        <v>73.563</v>
      </c>
      <c r="AS370" s="0" t="n">
        <f aca="false">LN(AR369/AR370)</f>
        <v>-0.117039052458507</v>
      </c>
    </row>
    <row r="371" customFormat="false" ht="11.25" hidden="false" customHeight="false" outlineLevel="0" collapsed="false">
      <c r="F371" s="0" t="n">
        <v>28.438</v>
      </c>
      <c r="AB371" s="29" t="n">
        <v>36616</v>
      </c>
      <c r="AC371" s="0" t="n">
        <v>28.438</v>
      </c>
      <c r="AD371" s="0" t="n">
        <v>1498.58</v>
      </c>
      <c r="AE371" s="0" t="n">
        <f aca="false">LN(AC370/AC371)</f>
        <v>-0.0357973650702096</v>
      </c>
      <c r="AF371" s="0" t="n">
        <f aca="false">LN(AD370/AD371)</f>
        <v>0.00491921579095064</v>
      </c>
      <c r="AR371" s="0" t="n">
        <v>74.875</v>
      </c>
      <c r="AS371" s="0" t="n">
        <f aca="false">LN(AR370/AR371)</f>
        <v>-0.0176778744968407</v>
      </c>
    </row>
    <row r="372" customFormat="false" ht="11.25" hidden="false" customHeight="false" outlineLevel="0" collapsed="false">
      <c r="F372" s="0" t="n">
        <v>27.406</v>
      </c>
      <c r="AB372" s="29" t="n">
        <v>36615</v>
      </c>
      <c r="AC372" s="0" t="n">
        <v>27.406</v>
      </c>
      <c r="AD372" s="0" t="n">
        <v>1487.92</v>
      </c>
      <c r="AE372" s="0" t="n">
        <f aca="false">LN(AC371/AC372)</f>
        <v>0.0369643114501735</v>
      </c>
      <c r="AF372" s="0" t="n">
        <f aca="false">LN(AD371/AD372)</f>
        <v>0.00713882154487963</v>
      </c>
      <c r="AR372" s="0" t="n">
        <v>72.063</v>
      </c>
      <c r="AS372" s="0" t="n">
        <f aca="false">LN(AR371/AR372)</f>
        <v>0.0382793200088972</v>
      </c>
    </row>
    <row r="373" customFormat="false" ht="11.25" hidden="false" customHeight="false" outlineLevel="0" collapsed="false">
      <c r="F373" s="0" t="n">
        <v>26.563</v>
      </c>
      <c r="AB373" s="29" t="n">
        <v>36614</v>
      </c>
      <c r="AC373" s="0" t="n">
        <v>26.563</v>
      </c>
      <c r="AD373" s="0" t="n">
        <v>1508.52</v>
      </c>
      <c r="AE373" s="0" t="n">
        <f aca="false">LN(AC372/AC373)</f>
        <v>0.0312426974871222</v>
      </c>
      <c r="AF373" s="0" t="n">
        <f aca="false">LN(AD372/AD373)</f>
        <v>-0.0137498662078686</v>
      </c>
      <c r="AR373" s="0" t="n">
        <v>76.5</v>
      </c>
      <c r="AS373" s="0" t="n">
        <f aca="false">LN(AR372/AR373)</f>
        <v>-0.0597500044057739</v>
      </c>
    </row>
    <row r="374" customFormat="false" ht="11.25" hidden="false" customHeight="false" outlineLevel="0" collapsed="false">
      <c r="F374" s="0" t="n">
        <v>26.281</v>
      </c>
      <c r="AB374" s="29" t="n">
        <v>36613</v>
      </c>
      <c r="AC374" s="0" t="n">
        <v>26.281</v>
      </c>
      <c r="AD374" s="0" t="n">
        <v>1507.73</v>
      </c>
      <c r="AE374" s="0" t="n">
        <f aca="false">LN(AC373/AC374)</f>
        <v>0.0106730253940463</v>
      </c>
      <c r="AF374" s="0" t="n">
        <f aca="false">LN(AD373/AD374)</f>
        <v>0.000523829270162905</v>
      </c>
      <c r="AR374" s="0" t="n">
        <v>72.813</v>
      </c>
      <c r="AS374" s="0" t="n">
        <f aca="false">LN(AR373/AR374)</f>
        <v>0.0493962301432581</v>
      </c>
    </row>
    <row r="375" customFormat="false" ht="11.25" hidden="false" customHeight="false" outlineLevel="0" collapsed="false">
      <c r="F375" s="0" t="n">
        <v>27.156</v>
      </c>
      <c r="AB375" s="29" t="n">
        <v>36612</v>
      </c>
      <c r="AC375" s="0" t="n">
        <v>27.156</v>
      </c>
      <c r="AD375" s="0" t="n">
        <v>1523.86</v>
      </c>
      <c r="AE375" s="0" t="n">
        <f aca="false">LN(AC374/AC375)</f>
        <v>-0.0327517717965599</v>
      </c>
      <c r="AF375" s="0" t="n">
        <f aca="false">LN(AD374/AD375)</f>
        <v>-0.0106413810652427</v>
      </c>
      <c r="AR375" s="0" t="n">
        <v>75.313</v>
      </c>
      <c r="AS375" s="0" t="n">
        <f aca="false">LN(AR374/AR375)</f>
        <v>-0.0337582519778534</v>
      </c>
    </row>
    <row r="376" customFormat="false" ht="11.25" hidden="false" customHeight="false" outlineLevel="0" collapsed="false">
      <c r="F376" s="0" t="n">
        <v>26.594</v>
      </c>
      <c r="AB376" s="29" t="n">
        <v>36609</v>
      </c>
      <c r="AC376" s="0" t="n">
        <v>26.594</v>
      </c>
      <c r="AD376" s="0" t="n">
        <v>1527.46</v>
      </c>
      <c r="AE376" s="0" t="n">
        <f aca="false">LN(AC375/AC376)</f>
        <v>0.0209123900048864</v>
      </c>
      <c r="AF376" s="0" t="n">
        <f aca="false">LN(AD375/AD376)</f>
        <v>-0.00235963561367808</v>
      </c>
      <c r="AR376" s="0" t="n">
        <v>72</v>
      </c>
      <c r="AS376" s="0" t="n">
        <f aca="false">LN(AR375/AR376)</f>
        <v>0.0449866436510302</v>
      </c>
    </row>
    <row r="377" customFormat="false" ht="11.25" hidden="false" customHeight="false" outlineLevel="0" collapsed="false">
      <c r="F377" s="0" t="n">
        <v>26.75</v>
      </c>
      <c r="AB377" s="29" t="n">
        <v>36608</v>
      </c>
      <c r="AC377" s="0" t="n">
        <v>26.75</v>
      </c>
      <c r="AD377" s="0" t="n">
        <v>1527.35</v>
      </c>
      <c r="AE377" s="0" t="n">
        <f aca="false">LN(AC376/AC377)</f>
        <v>-0.00584884690750138</v>
      </c>
      <c r="AF377" s="0" t="n">
        <f aca="false">LN(AD376/AD377)</f>
        <v>7.2017572318942E-005</v>
      </c>
      <c r="AR377" s="0" t="n">
        <v>73</v>
      </c>
      <c r="AS377" s="0" t="n">
        <f aca="false">LN(AR376/AR377)</f>
        <v>-0.0137933221323359</v>
      </c>
    </row>
    <row r="378" customFormat="false" ht="11.25" hidden="false" customHeight="false" outlineLevel="0" collapsed="false">
      <c r="F378" s="0" t="n">
        <v>26.5</v>
      </c>
      <c r="AB378" s="29" t="n">
        <v>36607</v>
      </c>
      <c r="AC378" s="0" t="n">
        <v>26.5</v>
      </c>
      <c r="AD378" s="0" t="n">
        <v>1500.64</v>
      </c>
      <c r="AE378" s="0" t="n">
        <f aca="false">LN(AC377/AC378)</f>
        <v>0.00938974034983914</v>
      </c>
      <c r="AF378" s="0" t="n">
        <f aca="false">LN(AD377/AD378)</f>
        <v>0.0176425237905507</v>
      </c>
      <c r="AR378" s="0" t="n">
        <v>75.063</v>
      </c>
      <c r="AS378" s="0" t="n">
        <f aca="false">LN(AR377/AR378)</f>
        <v>-0.0278683197853629</v>
      </c>
    </row>
    <row r="379" customFormat="false" ht="11.25" hidden="false" customHeight="false" outlineLevel="0" collapsed="false">
      <c r="F379" s="0" t="n">
        <v>25.438</v>
      </c>
      <c r="AB379" s="29" t="n">
        <v>36606</v>
      </c>
      <c r="AC379" s="0" t="n">
        <v>25.438</v>
      </c>
      <c r="AD379" s="0" t="n">
        <v>1493.87</v>
      </c>
      <c r="AE379" s="0" t="n">
        <f aca="false">LN(AC378/AC379)</f>
        <v>0.0409006139628838</v>
      </c>
      <c r="AF379" s="0" t="n">
        <f aca="false">LN(AD378/AD379)</f>
        <v>0.00452161557943562</v>
      </c>
      <c r="AR379" s="0" t="n">
        <v>71.75</v>
      </c>
      <c r="AS379" s="0" t="n">
        <f aca="false">LN(AR378/AR379)</f>
        <v>0.0451399062940236</v>
      </c>
    </row>
    <row r="380" customFormat="false" ht="11.25" hidden="false" customHeight="false" outlineLevel="0" collapsed="false">
      <c r="F380" s="0" t="n">
        <v>25.719</v>
      </c>
      <c r="AB380" s="29" t="n">
        <v>36605</v>
      </c>
      <c r="AC380" s="0" t="n">
        <v>25.719</v>
      </c>
      <c r="AD380" s="0" t="n">
        <v>1456.63</v>
      </c>
      <c r="AE380" s="0" t="n">
        <f aca="false">LN(AC379/AC380)</f>
        <v>-0.010985899335436</v>
      </c>
      <c r="AF380" s="0" t="n">
        <f aca="false">LN(AD379/AD380)</f>
        <v>0.0252445197011911</v>
      </c>
      <c r="AR380" s="0" t="n">
        <v>68.563</v>
      </c>
      <c r="AS380" s="0" t="n">
        <f aca="false">LN(AR379/AR380)</f>
        <v>0.0454348240146463</v>
      </c>
    </row>
    <row r="381" customFormat="false" ht="11.25" hidden="false" customHeight="false" outlineLevel="0" collapsed="false">
      <c r="F381" s="0" t="n">
        <v>25.75</v>
      </c>
      <c r="AB381" s="29" t="n">
        <v>36602</v>
      </c>
      <c r="AC381" s="0" t="n">
        <v>25.75</v>
      </c>
      <c r="AD381" s="0" t="n">
        <v>1464.47</v>
      </c>
      <c r="AE381" s="0" t="n">
        <f aca="false">LN(AC380/AC381)</f>
        <v>-0.00120460874501649</v>
      </c>
      <c r="AF381" s="0" t="n">
        <f aca="false">LN(AD380/AD381)</f>
        <v>-0.00536785377086871</v>
      </c>
      <c r="AR381" s="0" t="n">
        <v>69.25</v>
      </c>
      <c r="AS381" s="0" t="n">
        <f aca="false">LN(AR380/AR381)</f>
        <v>-0.00997011444236373</v>
      </c>
    </row>
    <row r="382" customFormat="false" ht="11.25" hidden="false" customHeight="false" outlineLevel="0" collapsed="false">
      <c r="F382" s="0" t="n">
        <v>26.125</v>
      </c>
      <c r="AB382" s="29" t="n">
        <v>36601</v>
      </c>
      <c r="AC382" s="0" t="n">
        <v>26.125</v>
      </c>
      <c r="AD382" s="0" t="n">
        <v>1458.47</v>
      </c>
      <c r="AE382" s="0" t="n">
        <f aca="false">LN(AC381/AC382)</f>
        <v>-0.0144580831752299</v>
      </c>
      <c r="AF382" s="0" t="n">
        <f aca="false">LN(AD381/AD382)</f>
        <v>0.0041054612324602</v>
      </c>
      <c r="AR382" s="0" t="n">
        <v>69.438</v>
      </c>
      <c r="AS382" s="0" t="n">
        <f aca="false">LN(AR381/AR382)</f>
        <v>-0.00271112302654789</v>
      </c>
    </row>
    <row r="383" customFormat="false" ht="11.25" hidden="false" customHeight="false" outlineLevel="0" collapsed="false">
      <c r="F383" s="0" t="n">
        <v>24.906</v>
      </c>
      <c r="AB383" s="29" t="n">
        <v>36600</v>
      </c>
      <c r="AC383" s="0" t="n">
        <v>24.906</v>
      </c>
      <c r="AD383" s="0" t="n">
        <v>1392.14</v>
      </c>
      <c r="AE383" s="0" t="n">
        <f aca="false">LN(AC382/AC383)</f>
        <v>0.0477839719860185</v>
      </c>
      <c r="AF383" s="0" t="n">
        <f aca="false">LN(AD382/AD383)</f>
        <v>0.0465458094686986</v>
      </c>
      <c r="AR383" s="0" t="n">
        <v>68.438</v>
      </c>
      <c r="AS383" s="0" t="n">
        <f aca="false">LN(AR382/AR383)</f>
        <v>0.0145060421737908</v>
      </c>
    </row>
    <row r="384" customFormat="false" ht="11.25" hidden="false" customHeight="false" outlineLevel="0" collapsed="false">
      <c r="F384" s="0" t="n">
        <v>25.219</v>
      </c>
      <c r="AB384" s="29" t="n">
        <v>36599</v>
      </c>
      <c r="AC384" s="0" t="n">
        <v>25.219</v>
      </c>
      <c r="AD384" s="0" t="n">
        <v>1359.15</v>
      </c>
      <c r="AE384" s="0" t="n">
        <f aca="false">LN(AC383/AC384)</f>
        <v>-0.0124889403811135</v>
      </c>
      <c r="AF384" s="0" t="n">
        <f aca="false">LN(AD383/AD384)</f>
        <v>0.0239826272135319</v>
      </c>
      <c r="AR384" s="0" t="n">
        <v>65.188</v>
      </c>
      <c r="AS384" s="0" t="n">
        <f aca="false">LN(AR383/AR384)</f>
        <v>0.0486528230064625</v>
      </c>
    </row>
    <row r="385" customFormat="false" ht="11.25" hidden="false" customHeight="false" outlineLevel="0" collapsed="false">
      <c r="F385" s="0" t="n">
        <v>25.625</v>
      </c>
      <c r="AB385" s="29" t="n">
        <v>36598</v>
      </c>
      <c r="AC385" s="0" t="n">
        <v>25.625</v>
      </c>
      <c r="AD385" s="0" t="n">
        <v>1383.62</v>
      </c>
      <c r="AE385" s="0" t="n">
        <f aca="false">LN(AC384/AC385)</f>
        <v>-0.0159707587785021</v>
      </c>
      <c r="AF385" s="0" t="n">
        <f aca="false">LN(AD384/AD385)</f>
        <v>-0.0178437486671716</v>
      </c>
      <c r="AR385" s="0" t="n">
        <v>66</v>
      </c>
      <c r="AS385" s="0" t="n">
        <f aca="false">LN(AR384/AR385)</f>
        <v>-0.0123793391126832</v>
      </c>
    </row>
    <row r="386" customFormat="false" ht="11.25" hidden="false" customHeight="false" outlineLevel="0" collapsed="false">
      <c r="F386" s="0" t="n">
        <v>26.25</v>
      </c>
      <c r="AB386" s="29" t="n">
        <v>36595</v>
      </c>
      <c r="AC386" s="0" t="n">
        <v>26.25</v>
      </c>
      <c r="AD386" s="0" t="n">
        <v>1395.07</v>
      </c>
      <c r="AE386" s="0" t="n">
        <f aca="false">LN(AC385/AC386)</f>
        <v>-0.0240975515790605</v>
      </c>
      <c r="AF386" s="0" t="n">
        <f aca="false">LN(AD385/AD386)</f>
        <v>-0.00824134020464996</v>
      </c>
      <c r="AR386" s="0" t="n">
        <v>68.125</v>
      </c>
      <c r="AS386" s="0" t="n">
        <f aca="false">LN(AR385/AR386)</f>
        <v>-0.0316895109569825</v>
      </c>
    </row>
    <row r="387" customFormat="false" ht="11.25" hidden="false" customHeight="false" outlineLevel="0" collapsed="false">
      <c r="F387" s="0" t="n">
        <v>26.031</v>
      </c>
      <c r="AB387" s="29" t="n">
        <v>36594</v>
      </c>
      <c r="AC387" s="0" t="n">
        <v>26.031</v>
      </c>
      <c r="AD387" s="0" t="n">
        <v>1401.69</v>
      </c>
      <c r="AE387" s="0" t="n">
        <f aca="false">LN(AC386/AC387)</f>
        <v>0.00837785355817041</v>
      </c>
      <c r="AF387" s="0" t="n">
        <f aca="false">LN(AD386/AD387)</f>
        <v>-0.0047340582413698</v>
      </c>
      <c r="AR387" s="0" t="n">
        <v>65.938</v>
      </c>
      <c r="AS387" s="0" t="n">
        <f aca="false">LN(AR386/AR387)</f>
        <v>0.0326293464033843</v>
      </c>
    </row>
    <row r="388" customFormat="false" ht="11.25" hidden="false" customHeight="false" outlineLevel="0" collapsed="false">
      <c r="F388" s="0" t="n">
        <v>25.094</v>
      </c>
      <c r="AB388" s="29" t="n">
        <v>36593</v>
      </c>
      <c r="AC388" s="0" t="n">
        <v>25.094</v>
      </c>
      <c r="AD388" s="0" t="n">
        <v>1366.7</v>
      </c>
      <c r="AE388" s="0" t="n">
        <f aca="false">LN(AC387/AC388)</f>
        <v>0.0366593617419542</v>
      </c>
      <c r="AF388" s="0" t="n">
        <f aca="false">LN(AD387/AD388)</f>
        <v>0.025279576478616</v>
      </c>
      <c r="AR388" s="0" t="n">
        <v>67.188</v>
      </c>
      <c r="AS388" s="0" t="n">
        <f aca="false">LN(AR387/AR388)</f>
        <v>-0.0187797535747326</v>
      </c>
    </row>
    <row r="389" customFormat="false" ht="11.25" hidden="false" customHeight="false" outlineLevel="0" collapsed="false">
      <c r="F389" s="0" t="n">
        <v>24.594</v>
      </c>
      <c r="AB389" s="29" t="n">
        <v>36592</v>
      </c>
      <c r="AC389" s="0" t="n">
        <v>24.594</v>
      </c>
      <c r="AD389" s="0" t="n">
        <v>1355.62</v>
      </c>
      <c r="AE389" s="0" t="n">
        <f aca="false">LN(AC388/AC389)</f>
        <v>0.0201262629872525</v>
      </c>
      <c r="AF389" s="0" t="n">
        <f aca="false">LN(AD388/AD389)</f>
        <v>0.0081401607320566</v>
      </c>
      <c r="AR389" s="0" t="n">
        <v>71.313</v>
      </c>
      <c r="AS389" s="0" t="n">
        <f aca="false">LN(AR388/AR389)</f>
        <v>-0.0595839788364726</v>
      </c>
    </row>
    <row r="390" customFormat="false" ht="11.25" hidden="false" customHeight="false" outlineLevel="0" collapsed="false">
      <c r="F390" s="0" t="n">
        <v>23.906</v>
      </c>
      <c r="AB390" s="29" t="n">
        <v>36591</v>
      </c>
      <c r="AC390" s="0" t="n">
        <v>23.906</v>
      </c>
      <c r="AD390" s="0" t="n">
        <v>1391.28</v>
      </c>
      <c r="AE390" s="0" t="n">
        <f aca="false">LN(AC389/AC390)</f>
        <v>0.0283730372944665</v>
      </c>
      <c r="AF390" s="0" t="n">
        <f aca="false">LN(AD389/AD390)</f>
        <v>-0.0259652724608889</v>
      </c>
      <c r="AR390" s="0" t="n">
        <v>68.75</v>
      </c>
      <c r="AS390" s="0" t="n">
        <f aca="false">LN(AR389/AR390)</f>
        <v>0.0366019024445485</v>
      </c>
    </row>
    <row r="391" customFormat="false" ht="11.25" hidden="false" customHeight="false" outlineLevel="0" collapsed="false">
      <c r="F391" s="0" t="n">
        <v>23.906</v>
      </c>
      <c r="AB391" s="29" t="n">
        <v>36588</v>
      </c>
      <c r="AC391" s="0" t="n">
        <v>23.906</v>
      </c>
      <c r="AD391" s="0" t="n">
        <v>1409.17</v>
      </c>
      <c r="AE391" s="0" t="n">
        <f aca="false">LN(AC390/AC391)</f>
        <v>0</v>
      </c>
      <c r="AF391" s="0" t="n">
        <f aca="false">LN(AD390/AD391)</f>
        <v>-0.0127766918664633</v>
      </c>
      <c r="AR391" s="0" t="n">
        <v>68.5</v>
      </c>
      <c r="AS391" s="0" t="n">
        <f aca="false">LN(AR390/AR391)</f>
        <v>0.00364299127850101</v>
      </c>
    </row>
    <row r="392" customFormat="false" ht="11.25" hidden="false" customHeight="false" outlineLevel="0" collapsed="false">
      <c r="F392" s="0" t="n">
        <v>23.625</v>
      </c>
      <c r="AB392" s="29" t="n">
        <v>36587</v>
      </c>
      <c r="AC392" s="0" t="n">
        <v>23.625</v>
      </c>
      <c r="AD392" s="0" t="n">
        <v>1381.76</v>
      </c>
      <c r="AE392" s="0" t="n">
        <f aca="false">LN(AC391/AC392)</f>
        <v>0.0118240000759827</v>
      </c>
      <c r="AF392" s="0" t="n">
        <f aca="false">LN(AD391/AD392)</f>
        <v>0.0196428296796625</v>
      </c>
      <c r="AR392" s="0" t="n">
        <v>68.375</v>
      </c>
      <c r="AS392" s="0" t="n">
        <f aca="false">LN(AR391/AR392)</f>
        <v>0.00182648452603428</v>
      </c>
    </row>
    <row r="393" customFormat="false" ht="11.25" hidden="false" customHeight="false" outlineLevel="0" collapsed="false">
      <c r="F393" s="0" t="n">
        <v>23.5</v>
      </c>
      <c r="AB393" s="29" t="n">
        <v>36586</v>
      </c>
      <c r="AC393" s="0" t="n">
        <v>23.5</v>
      </c>
      <c r="AD393" s="0" t="n">
        <v>1379.19</v>
      </c>
      <c r="AE393" s="0" t="n">
        <f aca="false">LN(AC392/AC393)</f>
        <v>0.0053050522296931</v>
      </c>
      <c r="AF393" s="0" t="n">
        <f aca="false">LN(AD392/AD393)</f>
        <v>0.00186167858329103</v>
      </c>
      <c r="AR393" s="0" t="n">
        <v>69</v>
      </c>
      <c r="AS393" s="0" t="n">
        <f aca="false">LN(AR392/AR393)</f>
        <v>-0.00909924385511415</v>
      </c>
    </row>
    <row r="394" customFormat="false" ht="11.25" hidden="false" customHeight="false" outlineLevel="0" collapsed="false">
      <c r="F394" s="0" t="n">
        <v>23.469</v>
      </c>
      <c r="AB394" s="29" t="n">
        <v>36585</v>
      </c>
      <c r="AC394" s="0" t="n">
        <v>23.469</v>
      </c>
      <c r="AD394" s="0" t="n">
        <v>1366.42</v>
      </c>
      <c r="AE394" s="0" t="n">
        <f aca="false">LN(AC393/AC394)</f>
        <v>0.0013200197790599</v>
      </c>
      <c r="AF394" s="0" t="n">
        <f aca="false">LN(AD393/AD394)</f>
        <v>0.00930218937356926</v>
      </c>
      <c r="AR394" s="0" t="n">
        <v>68.75</v>
      </c>
      <c r="AS394" s="0" t="n">
        <f aca="false">LN(AR393/AR394)</f>
        <v>0.00362976805057873</v>
      </c>
    </row>
    <row r="395" customFormat="false" ht="11.25" hidden="false" customHeight="false" outlineLevel="0" collapsed="false">
      <c r="F395" s="0" t="n">
        <v>22.313</v>
      </c>
      <c r="AB395" s="29" t="n">
        <v>36584</v>
      </c>
      <c r="AC395" s="0" t="n">
        <v>22.313</v>
      </c>
      <c r="AD395" s="0" t="n">
        <v>1348.05</v>
      </c>
      <c r="AE395" s="0" t="n">
        <f aca="false">LN(AC394/AC395)</f>
        <v>0.0505109331186872</v>
      </c>
      <c r="AF395" s="0" t="n">
        <f aca="false">LN(AD394/AD395)</f>
        <v>0.0135350771570355</v>
      </c>
      <c r="AR395" s="0" t="n">
        <v>64.813</v>
      </c>
      <c r="AS395" s="0" t="n">
        <f aca="false">LN(AR394/AR395)</f>
        <v>0.0589705360254573</v>
      </c>
    </row>
    <row r="396" customFormat="false" ht="11.25" hidden="false" customHeight="false" outlineLevel="0" collapsed="false">
      <c r="F396" s="0" t="n">
        <v>22.5</v>
      </c>
      <c r="AB396" s="29" t="n">
        <v>36581</v>
      </c>
      <c r="AC396" s="0" t="n">
        <v>22.5</v>
      </c>
      <c r="AD396" s="0" t="n">
        <v>1333.36</v>
      </c>
      <c r="AE396" s="0" t="n">
        <f aca="false">LN(AC395/AC396)</f>
        <v>-0.0083458409580083</v>
      </c>
      <c r="AF396" s="0" t="n">
        <f aca="false">LN(AD395/AD396)</f>
        <v>0.0109570315385716</v>
      </c>
      <c r="AR396" s="0" t="n">
        <v>65.625</v>
      </c>
      <c r="AS396" s="0" t="n">
        <f aca="false">LN(AR395/AR396)</f>
        <v>-0.0124505203905645</v>
      </c>
    </row>
    <row r="397" customFormat="false" ht="11.25" hidden="false" customHeight="false" outlineLevel="0" collapsed="false">
      <c r="F397" s="0" t="n">
        <v>22.25</v>
      </c>
      <c r="AB397" s="29" t="n">
        <v>36580</v>
      </c>
      <c r="AC397" s="0" t="n">
        <v>22.25</v>
      </c>
      <c r="AD397" s="0" t="n">
        <v>1353.43</v>
      </c>
      <c r="AE397" s="0" t="n">
        <f aca="false">LN(AC396/AC397)</f>
        <v>0.0111733005981253</v>
      </c>
      <c r="AF397" s="0" t="n">
        <f aca="false">LN(AD396/AD397)</f>
        <v>-0.0149400387142777</v>
      </c>
      <c r="AR397" s="0" t="n">
        <v>65.563</v>
      </c>
      <c r="AS397" s="0" t="n">
        <f aca="false">LN(AR396/AR397)</f>
        <v>0.000945208473579835</v>
      </c>
    </row>
    <row r="398" customFormat="false" ht="11.25" hidden="false" customHeight="false" outlineLevel="0" collapsed="false">
      <c r="F398" s="0" t="n">
        <v>22.063</v>
      </c>
      <c r="AB398" s="29" t="n">
        <v>36579</v>
      </c>
      <c r="AC398" s="0" t="n">
        <v>22.063</v>
      </c>
      <c r="AD398" s="0" t="n">
        <v>1360.69</v>
      </c>
      <c r="AE398" s="0" t="n">
        <f aca="false">LN(AC397/AC398)</f>
        <v>0.00844001128601477</v>
      </c>
      <c r="AF398" s="0" t="n">
        <f aca="false">LN(AD397/AD398)</f>
        <v>-0.00534981306308797</v>
      </c>
      <c r="AR398" s="0" t="n">
        <v>65.438</v>
      </c>
      <c r="AS398" s="0" t="n">
        <f aca="false">LN(AR397/AR398)</f>
        <v>0.00190838295794266</v>
      </c>
    </row>
    <row r="399" customFormat="false" ht="11.25" hidden="false" customHeight="false" outlineLevel="0" collapsed="false">
      <c r="F399" s="0" t="n">
        <v>21.813</v>
      </c>
      <c r="AB399" s="29" t="n">
        <v>36578</v>
      </c>
      <c r="AC399" s="0" t="n">
        <v>21.813</v>
      </c>
      <c r="AD399" s="0" t="n">
        <v>1352.17</v>
      </c>
      <c r="AE399" s="0" t="n">
        <f aca="false">LN(AC398/AC399)</f>
        <v>0.011395874990205</v>
      </c>
      <c r="AF399" s="0" t="n">
        <f aca="false">LN(AD398/AD399)</f>
        <v>0.0062812146679729</v>
      </c>
      <c r="AR399" s="0" t="n">
        <v>66</v>
      </c>
      <c r="AS399" s="0" t="n">
        <f aca="false">LN(AR398/AR399)</f>
        <v>-0.0085516125461602</v>
      </c>
    </row>
    <row r="400" customFormat="false" ht="11.25" hidden="false" customHeight="false" outlineLevel="0" collapsed="false">
      <c r="F400" s="0" t="n">
        <v>23</v>
      </c>
      <c r="AB400" s="29" t="n">
        <v>36574</v>
      </c>
      <c r="AC400" s="0" t="n">
        <v>23</v>
      </c>
      <c r="AD400" s="0" t="n">
        <v>1346.09</v>
      </c>
      <c r="AE400" s="0" t="n">
        <f aca="false">LN(AC399/AC400)</f>
        <v>-0.0529880935931203</v>
      </c>
      <c r="AF400" s="0" t="n">
        <f aca="false">LN(AD399/AD400)</f>
        <v>0.00450661558944363</v>
      </c>
      <c r="AR400" s="0" t="n">
        <v>69.188</v>
      </c>
      <c r="AS400" s="0" t="n">
        <f aca="false">LN(AR399/AR400)</f>
        <v>-0.0471726951552515</v>
      </c>
    </row>
    <row r="401" customFormat="false" ht="11.25" hidden="false" customHeight="false" outlineLevel="0" collapsed="false">
      <c r="F401" s="0" t="n">
        <v>23.375</v>
      </c>
      <c r="AB401" s="29" t="n">
        <v>36573</v>
      </c>
      <c r="AC401" s="0" t="n">
        <v>23.375</v>
      </c>
      <c r="AD401" s="0" t="n">
        <v>1388.26</v>
      </c>
      <c r="AE401" s="0" t="n">
        <f aca="false">LN(AC400/AC401)</f>
        <v>-0.016172859245601</v>
      </c>
      <c r="AF401" s="0" t="n">
        <f aca="false">LN(AD400/AD401)</f>
        <v>-0.0308470706554273</v>
      </c>
      <c r="AR401" s="0" t="n">
        <v>70.313</v>
      </c>
      <c r="AS401" s="0" t="n">
        <f aca="false">LN(AR400/AR401)</f>
        <v>-0.0161292663028896</v>
      </c>
    </row>
    <row r="402" customFormat="false" ht="11.25" hidden="false" customHeight="false" outlineLevel="0" collapsed="false">
      <c r="F402" s="0" t="n">
        <v>23.25</v>
      </c>
      <c r="AB402" s="29" t="n">
        <v>36572</v>
      </c>
      <c r="AC402" s="0" t="n">
        <v>23.25</v>
      </c>
      <c r="AD402" s="0" t="n">
        <v>1387.67</v>
      </c>
      <c r="AE402" s="0" t="n">
        <f aca="false">LN(AC401/AC402)</f>
        <v>0.00536194314138537</v>
      </c>
      <c r="AF402" s="0" t="n">
        <f aca="false">LN(AD401/AD402)</f>
        <v>0.000425082771456057</v>
      </c>
      <c r="AR402" s="0" t="n">
        <v>69.875</v>
      </c>
      <c r="AS402" s="0" t="n">
        <f aca="false">LN(AR401/AR402)</f>
        <v>0.00624877200930329</v>
      </c>
    </row>
    <row r="403" customFormat="false" ht="11.25" hidden="false" customHeight="false" outlineLevel="0" collapsed="false">
      <c r="F403" s="0" t="n">
        <v>22.656</v>
      </c>
      <c r="AB403" s="29" t="n">
        <v>36571</v>
      </c>
      <c r="AC403" s="0" t="n">
        <v>22.656</v>
      </c>
      <c r="AD403" s="0" t="n">
        <v>1402.05</v>
      </c>
      <c r="AE403" s="0" t="n">
        <f aca="false">LN(AC402/AC403)</f>
        <v>0.0258804145220561</v>
      </c>
      <c r="AF403" s="0" t="n">
        <f aca="false">LN(AD402/AD403)</f>
        <v>-0.0103093696588612</v>
      </c>
      <c r="AR403" s="0" t="n">
        <v>68.938</v>
      </c>
      <c r="AS403" s="0" t="n">
        <f aca="false">LN(AR402/AR403)</f>
        <v>0.013500381541335</v>
      </c>
    </row>
    <row r="404" customFormat="false" ht="11.25" hidden="false" customHeight="false" outlineLevel="0" collapsed="false">
      <c r="F404" s="0" t="n">
        <v>22.281</v>
      </c>
      <c r="AB404" s="29" t="n">
        <v>36570</v>
      </c>
      <c r="AC404" s="0" t="n">
        <v>22.281</v>
      </c>
      <c r="AD404" s="0" t="n">
        <v>1389.94</v>
      </c>
      <c r="AE404" s="0" t="n">
        <f aca="false">LN(AC403/AC404)</f>
        <v>0.0166904201560403</v>
      </c>
      <c r="AF404" s="0" t="n">
        <f aca="false">LN(AD403/AD404)</f>
        <v>0.00867487057124609</v>
      </c>
      <c r="AR404" s="0" t="n">
        <v>67.813</v>
      </c>
      <c r="AS404" s="0" t="n">
        <f aca="false">LN(AR403/AR404)</f>
        <v>0.0164536329544425</v>
      </c>
    </row>
    <row r="405" customFormat="false" ht="11.25" hidden="false" customHeight="false" outlineLevel="0" collapsed="false">
      <c r="F405" s="0" t="n">
        <v>22.156</v>
      </c>
      <c r="AB405" s="29" t="n">
        <v>36567</v>
      </c>
      <c r="AC405" s="0" t="n">
        <v>22.156</v>
      </c>
      <c r="AD405" s="0" t="n">
        <v>1387.12</v>
      </c>
      <c r="AE405" s="0" t="n">
        <f aca="false">LN(AC404/AC405)</f>
        <v>0.00562595718441171</v>
      </c>
      <c r="AF405" s="0" t="n">
        <f aca="false">LN(AD404/AD405)</f>
        <v>0.00203092548903855</v>
      </c>
      <c r="AR405" s="0" t="n">
        <v>65.875</v>
      </c>
      <c r="AS405" s="0" t="n">
        <f aca="false">LN(AR404/AR405)</f>
        <v>0.0289949101179592</v>
      </c>
    </row>
    <row r="406" customFormat="false" ht="11.25" hidden="false" customHeight="false" outlineLevel="0" collapsed="false">
      <c r="F406" s="0" t="n">
        <v>21.906</v>
      </c>
      <c r="AB406" s="29" t="n">
        <v>36566</v>
      </c>
      <c r="AC406" s="0" t="n">
        <v>21.906</v>
      </c>
      <c r="AD406" s="0" t="n">
        <v>1416.83</v>
      </c>
      <c r="AE406" s="0" t="n">
        <f aca="false">LN(AC405/AC406)</f>
        <v>0.0113477682693026</v>
      </c>
      <c r="AF406" s="0" t="n">
        <f aca="false">LN(AD405/AD406)</f>
        <v>-0.0211923264857265</v>
      </c>
      <c r="AR406" s="0" t="n">
        <v>67.625</v>
      </c>
      <c r="AS406" s="0" t="n">
        <f aca="false">LN(AR405/AR406)</f>
        <v>-0.0262187303051192</v>
      </c>
    </row>
    <row r="407" customFormat="false" ht="11.25" hidden="false" customHeight="false" outlineLevel="0" collapsed="false">
      <c r="F407" s="0" t="n">
        <v>21.219</v>
      </c>
      <c r="AB407" s="29" t="n">
        <v>36565</v>
      </c>
      <c r="AC407" s="0" t="n">
        <v>21.219</v>
      </c>
      <c r="AD407" s="0" t="n">
        <v>1411.71</v>
      </c>
      <c r="AE407" s="0" t="n">
        <f aca="false">LN(AC406/AC407)</f>
        <v>0.0318635651795921</v>
      </c>
      <c r="AF407" s="0" t="n">
        <f aca="false">LN(AD406/AD407)</f>
        <v>0.00362024619907782</v>
      </c>
      <c r="AR407" s="0" t="n">
        <v>66.438</v>
      </c>
      <c r="AS407" s="0" t="n">
        <f aca="false">LN(AR406/AR407)</f>
        <v>0.0177085552226194</v>
      </c>
    </row>
    <row r="408" customFormat="false" ht="11.25" hidden="false" customHeight="false" outlineLevel="0" collapsed="false">
      <c r="F408" s="0" t="n">
        <v>20.688</v>
      </c>
      <c r="AB408" s="29" t="n">
        <v>36564</v>
      </c>
      <c r="AC408" s="0" t="n">
        <v>20.688</v>
      </c>
      <c r="AD408" s="0" t="n">
        <v>1441.72</v>
      </c>
      <c r="AE408" s="0" t="n">
        <f aca="false">LN(AC407/AC408)</f>
        <v>0.0253431846924611</v>
      </c>
      <c r="AF408" s="0" t="n">
        <f aca="false">LN(AD407/AD408)</f>
        <v>-0.021035109710188</v>
      </c>
      <c r="AR408" s="0" t="n">
        <v>66.125</v>
      </c>
      <c r="AS408" s="0" t="n">
        <f aca="false">LN(AR407/AR408)</f>
        <v>0.00472229176556274</v>
      </c>
    </row>
    <row r="409" customFormat="false" ht="11.25" hidden="false" customHeight="false" outlineLevel="0" collapsed="false">
      <c r="F409" s="0" t="n">
        <v>20.313</v>
      </c>
      <c r="AB409" s="29" t="n">
        <v>36563</v>
      </c>
      <c r="AC409" s="0" t="n">
        <v>20.313</v>
      </c>
      <c r="AD409" s="0" t="n">
        <v>1424.24</v>
      </c>
      <c r="AE409" s="0" t="n">
        <f aca="false">LN(AC408/AC409)</f>
        <v>0.0182927468578836</v>
      </c>
      <c r="AF409" s="0" t="n">
        <f aca="false">LN(AD408/AD409)</f>
        <v>0.0121985071366468</v>
      </c>
      <c r="AR409" s="0" t="n">
        <v>62.5</v>
      </c>
      <c r="AS409" s="0" t="n">
        <f aca="false">LN(AR408/AR409)</f>
        <v>0.0563803334361077</v>
      </c>
    </row>
    <row r="410" customFormat="false" ht="11.25" hidden="false" customHeight="false" outlineLevel="0" collapsed="false">
      <c r="F410" s="0" t="n">
        <v>20.344</v>
      </c>
      <c r="AB410" s="29" t="n">
        <v>36560</v>
      </c>
      <c r="AC410" s="0" t="n">
        <v>20.344</v>
      </c>
      <c r="AD410" s="0" t="n">
        <v>1424.37</v>
      </c>
      <c r="AE410" s="0" t="n">
        <f aca="false">LN(AC409/AC410)</f>
        <v>-0.00152495294820065</v>
      </c>
      <c r="AF410" s="0" t="n">
        <f aca="false">LN(AD409/AD410)</f>
        <v>-9.12725856401156E-005</v>
      </c>
      <c r="AR410" s="0" t="n">
        <v>61.75</v>
      </c>
      <c r="AS410" s="0" t="n">
        <f aca="false">LN(AR409/AR410)</f>
        <v>0.0120725812342692</v>
      </c>
    </row>
    <row r="411" customFormat="false" ht="11.25" hidden="false" customHeight="false" outlineLevel="0" collapsed="false">
      <c r="F411" s="0" t="n">
        <v>20.438</v>
      </c>
      <c r="AB411" s="29" t="n">
        <v>36559</v>
      </c>
      <c r="AC411" s="0" t="n">
        <v>20.438</v>
      </c>
      <c r="AD411" s="0" t="n">
        <v>1424.97</v>
      </c>
      <c r="AE411" s="0" t="n">
        <f aca="false">LN(AC410/AC411)</f>
        <v>-0.00460988507019868</v>
      </c>
      <c r="AF411" s="0" t="n">
        <f aca="false">LN(AD410/AD411)</f>
        <v>-0.000421150167314908</v>
      </c>
      <c r="AR411" s="0" t="n">
        <v>63.688</v>
      </c>
      <c r="AS411" s="0" t="n">
        <f aca="false">LN(AR410/AR411)</f>
        <v>-0.0309021862781905</v>
      </c>
    </row>
    <row r="412" customFormat="false" ht="11.25" hidden="false" customHeight="false" outlineLevel="0" collapsed="false">
      <c r="F412" s="0" t="n">
        <v>19.688</v>
      </c>
      <c r="AB412" s="29" t="n">
        <v>36558</v>
      </c>
      <c r="AC412" s="0" t="n">
        <v>19.688</v>
      </c>
      <c r="AD412" s="0" t="n">
        <v>1409.12</v>
      </c>
      <c r="AE412" s="0" t="n">
        <f aca="false">LN(AC411/AC412)</f>
        <v>0.0373866001012625</v>
      </c>
      <c r="AF412" s="0" t="n">
        <f aca="false">LN(AD411/AD412)</f>
        <v>0.0111853647924129</v>
      </c>
      <c r="AR412" s="0" t="n">
        <v>62.875</v>
      </c>
      <c r="AS412" s="0" t="n">
        <f aca="false">LN(AR411/AR412)</f>
        <v>0.0128475333663737</v>
      </c>
    </row>
    <row r="413" customFormat="false" ht="11.25" hidden="false" customHeight="false" outlineLevel="0" collapsed="false">
      <c r="F413" s="0" t="n">
        <v>19.75</v>
      </c>
      <c r="AB413" s="29" t="n">
        <v>36557</v>
      </c>
      <c r="AC413" s="0" t="n">
        <v>19.75</v>
      </c>
      <c r="AD413" s="0" t="n">
        <v>1409.28</v>
      </c>
      <c r="AE413" s="0" t="n">
        <f aca="false">LN(AC412/AC413)</f>
        <v>-0.00314417825837621</v>
      </c>
      <c r="AF413" s="0" t="n">
        <f aca="false">LN(AD412/AD413)</f>
        <v>-0.000113539597056502</v>
      </c>
      <c r="AR413" s="0" t="n">
        <v>64.5</v>
      </c>
      <c r="AS413" s="0" t="n">
        <f aca="false">LN(AR412/AR413)</f>
        <v>-0.0255165953818236</v>
      </c>
    </row>
    <row r="414" customFormat="false" ht="11.25" hidden="false" customHeight="false" outlineLevel="0" collapsed="false">
      <c r="F414" s="0" t="n">
        <v>19.813</v>
      </c>
      <c r="AB414" s="29" t="n">
        <v>36556</v>
      </c>
      <c r="AC414" s="0" t="n">
        <v>19.813</v>
      </c>
      <c r="AD414" s="0" t="n">
        <v>1394.46</v>
      </c>
      <c r="AE414" s="0" t="n">
        <f aca="false">LN(AC413/AC414)</f>
        <v>-0.00318479656499097</v>
      </c>
      <c r="AF414" s="0" t="n">
        <f aca="false">LN(AD413/AD414)</f>
        <v>0.0105716921142298</v>
      </c>
      <c r="AR414" s="0" t="n">
        <v>67.875</v>
      </c>
      <c r="AS414" s="0" t="n">
        <f aca="false">LN(AR413/AR414)</f>
        <v>-0.0510025544523727</v>
      </c>
    </row>
    <row r="415" customFormat="false" ht="11.25" hidden="false" customHeight="false" outlineLevel="0" collapsed="false">
      <c r="F415" s="0" t="n">
        <v>19.75</v>
      </c>
      <c r="AB415" s="29" t="n">
        <v>36553</v>
      </c>
      <c r="AC415" s="0" t="n">
        <v>19.75</v>
      </c>
      <c r="AD415" s="0" t="n">
        <v>1360.16</v>
      </c>
      <c r="AE415" s="0" t="n">
        <f aca="false">LN(AC414/AC415)</f>
        <v>0.00318479656499083</v>
      </c>
      <c r="AF415" s="0" t="n">
        <f aca="false">LN(AD414/AD415)</f>
        <v>0.024904903670927</v>
      </c>
      <c r="AR415" s="0" t="n">
        <v>60.188</v>
      </c>
      <c r="AS415" s="0" t="n">
        <f aca="false">LN(AR414/AR415)</f>
        <v>0.120194781357468</v>
      </c>
    </row>
    <row r="416" customFormat="false" ht="11.25" hidden="false" customHeight="false" outlineLevel="0" collapsed="false">
      <c r="F416" s="0" t="n">
        <v>19.906</v>
      </c>
      <c r="AB416" s="29" t="n">
        <v>36552</v>
      </c>
      <c r="AC416" s="0" t="n">
        <v>19.906</v>
      </c>
      <c r="AD416" s="0" t="n">
        <v>1398.56</v>
      </c>
      <c r="AE416" s="0" t="n">
        <f aca="false">LN(AC415/AC416)</f>
        <v>-0.00786770247674083</v>
      </c>
      <c r="AF416" s="0" t="n">
        <f aca="false">LN(AD415/AD416)</f>
        <v>-0.027840795963129</v>
      </c>
      <c r="AR416" s="0" t="n">
        <v>61</v>
      </c>
      <c r="AS416" s="0" t="n">
        <f aca="false">LN(AR415/AR416)</f>
        <v>-0.0134008672766796</v>
      </c>
    </row>
    <row r="417" customFormat="false" ht="11.25" hidden="false" customHeight="false" outlineLevel="0" collapsed="false">
      <c r="F417" s="0" t="n">
        <v>20.219</v>
      </c>
      <c r="AB417" s="29" t="n">
        <v>36551</v>
      </c>
      <c r="AC417" s="0" t="n">
        <v>20.219</v>
      </c>
      <c r="AD417" s="0" t="n">
        <v>1404.09</v>
      </c>
      <c r="AE417" s="0" t="n">
        <f aca="false">LN(AC416/AC417)</f>
        <v>-0.0156015625612921</v>
      </c>
      <c r="AF417" s="0" t="n">
        <f aca="false">LN(AD416/AD417)</f>
        <v>-0.00394627026319962</v>
      </c>
      <c r="AR417" s="0" t="n">
        <v>61.125</v>
      </c>
      <c r="AS417" s="0" t="n">
        <f aca="false">LN(AR416/AR417)</f>
        <v>-0.0020470836217248</v>
      </c>
    </row>
    <row r="418" customFormat="false" ht="11.25" hidden="false" customHeight="false" outlineLevel="0" collapsed="false">
      <c r="F418" s="0" t="n">
        <v>20.125</v>
      </c>
      <c r="AB418" s="29" t="n">
        <v>36550</v>
      </c>
      <c r="AC418" s="0" t="n">
        <v>20.125</v>
      </c>
      <c r="AD418" s="0" t="n">
        <v>1410.03</v>
      </c>
      <c r="AE418" s="0" t="n">
        <f aca="false">LN(AC417/AC418)</f>
        <v>0.00465993308053685</v>
      </c>
      <c r="AF418" s="0" t="n">
        <f aca="false">LN(AD417/AD418)</f>
        <v>-0.00422157464623766</v>
      </c>
      <c r="AR418" s="0" t="n">
        <v>61.25</v>
      </c>
      <c r="AS418" s="0" t="n">
        <f aca="false">LN(AR417/AR418)</f>
        <v>-0.00204290162980029</v>
      </c>
    </row>
    <row r="419" customFormat="false" ht="11.25" hidden="false" customHeight="false" outlineLevel="0" collapsed="false">
      <c r="F419" s="0" t="n">
        <v>20.313</v>
      </c>
      <c r="AB419" s="29" t="n">
        <v>36549</v>
      </c>
      <c r="AC419" s="0" t="n">
        <v>20.313</v>
      </c>
      <c r="AD419" s="0" t="n">
        <v>1401.53</v>
      </c>
      <c r="AE419" s="0" t="n">
        <f aca="false">LN(AC418/AC419)</f>
        <v>-0.00929825186699086</v>
      </c>
      <c r="AF419" s="0" t="n">
        <f aca="false">LN(AD418/AD419)</f>
        <v>0.00604648372905179</v>
      </c>
      <c r="AR419" s="0" t="n">
        <v>65</v>
      </c>
      <c r="AS419" s="0" t="n">
        <f aca="false">LN(AR418/AR419)</f>
        <v>-0.0594234204708008</v>
      </c>
    </row>
    <row r="420" customFormat="false" ht="11.25" hidden="false" customHeight="false" outlineLevel="0" collapsed="false">
      <c r="F420" s="0" t="n">
        <v>20.438</v>
      </c>
      <c r="AB420" s="29" t="n">
        <v>36546</v>
      </c>
      <c r="AC420" s="0" t="n">
        <v>20.438</v>
      </c>
      <c r="AD420" s="0" t="n">
        <v>1441.36</v>
      </c>
      <c r="AE420" s="0" t="n">
        <f aca="false">LN(AC419/AC420)</f>
        <v>-0.00613483801839934</v>
      </c>
      <c r="AF420" s="0" t="n">
        <f aca="false">LN(AD419/AD420)</f>
        <v>-0.0280226152948814</v>
      </c>
      <c r="AR420" s="0" t="n">
        <v>71.625</v>
      </c>
      <c r="AS420" s="0" t="n">
        <f aca="false">LN(AR419/AR420)</f>
        <v>-0.0970569051392665</v>
      </c>
    </row>
    <row r="421" customFormat="false" ht="11.25" hidden="false" customHeight="false" outlineLevel="0" collapsed="false">
      <c r="F421" s="0" t="n">
        <v>20.156</v>
      </c>
      <c r="AB421" s="29" t="n">
        <v>36545</v>
      </c>
      <c r="AC421" s="0" t="n">
        <v>20.156</v>
      </c>
      <c r="AD421" s="0" t="n">
        <v>1445.57</v>
      </c>
      <c r="AE421" s="0" t="n">
        <f aca="false">LN(AC420/AC421)</f>
        <v>0.0138939023716658</v>
      </c>
      <c r="AF421" s="0" t="n">
        <f aca="false">LN(AD420/AD421)</f>
        <v>-0.00291659512656897</v>
      </c>
      <c r="AR421" s="0" t="n">
        <v>67.375</v>
      </c>
      <c r="AS421" s="0" t="n">
        <f aca="false">LN(AR420/AR421)</f>
        <v>0.0611701458057424</v>
      </c>
    </row>
    <row r="422" customFormat="false" ht="11.25" hidden="false" customHeight="false" outlineLevel="0" collapsed="false">
      <c r="F422" s="0" t="n">
        <v>20</v>
      </c>
      <c r="AB422" s="29" t="n">
        <v>36544</v>
      </c>
      <c r="AC422" s="0" t="n">
        <v>20</v>
      </c>
      <c r="AD422" s="0" t="n">
        <v>1455.9</v>
      </c>
      <c r="AE422" s="0" t="n">
        <f aca="false">LN(AC421/AC422)</f>
        <v>0.00776973726436069</v>
      </c>
      <c r="AF422" s="0" t="n">
        <f aca="false">LN(AD421/AD422)</f>
        <v>-0.00712055864526668</v>
      </c>
      <c r="AR422" s="0" t="n">
        <v>53.5</v>
      </c>
      <c r="AS422" s="0" t="n">
        <f aca="false">LN(AR421/AR422)</f>
        <v>0.2305923753272</v>
      </c>
    </row>
    <row r="423" customFormat="false" ht="11.25" hidden="false" customHeight="false" outlineLevel="0" collapsed="false">
      <c r="F423" s="0" t="n">
        <v>19.5</v>
      </c>
      <c r="AB423" s="29" t="n">
        <v>36543</v>
      </c>
      <c r="AC423" s="0" t="n">
        <v>19.5</v>
      </c>
      <c r="AD423" s="0" t="n">
        <v>1455.14</v>
      </c>
      <c r="AE423" s="0" t="n">
        <f aca="false">LN(AC422/AC423)</f>
        <v>0.0253178079842898</v>
      </c>
      <c r="AF423" s="0" t="n">
        <f aca="false">LN(AD422/AD423)</f>
        <v>0.00052215017125654</v>
      </c>
      <c r="AR423" s="0" t="n">
        <v>55.5</v>
      </c>
      <c r="AS423" s="0" t="n">
        <f aca="false">LN(AR422/AR423)</f>
        <v>-0.0367013668504279</v>
      </c>
    </row>
    <row r="424" customFormat="false" ht="11.25" hidden="false" customHeight="false" outlineLevel="0" collapsed="false">
      <c r="F424" s="0" t="n">
        <v>19.438</v>
      </c>
      <c r="AB424" s="29" t="n">
        <v>36539</v>
      </c>
      <c r="AC424" s="0" t="n">
        <v>19.438</v>
      </c>
      <c r="AD424" s="0" t="n">
        <v>1465.15</v>
      </c>
      <c r="AE424" s="0" t="n">
        <f aca="false">LN(AC423/AC424)</f>
        <v>0.00318455248842234</v>
      </c>
      <c r="AF424" s="0" t="n">
        <f aca="false">LN(AD423/AD424)</f>
        <v>-0.00685551038023836</v>
      </c>
      <c r="AR424" s="0" t="n">
        <v>56.375</v>
      </c>
      <c r="AS424" s="0" t="n">
        <f aca="false">LN(AR423/AR424)</f>
        <v>-0.0156427770704536</v>
      </c>
    </row>
    <row r="425" customFormat="false" ht="11.25" hidden="false" customHeight="false" outlineLevel="0" collapsed="false">
      <c r="F425" s="0" t="n">
        <v>19.281</v>
      </c>
      <c r="AB425" s="29" t="n">
        <v>36538</v>
      </c>
      <c r="AC425" s="0" t="n">
        <v>19.281</v>
      </c>
      <c r="AD425" s="0" t="n">
        <v>1449.68</v>
      </c>
      <c r="AE425" s="0" t="n">
        <f aca="false">LN(AC424/AC425)</f>
        <v>0.00810975802401996</v>
      </c>
      <c r="AF425" s="0" t="n">
        <f aca="false">LN(AD424/AD425)</f>
        <v>0.0106147838843598</v>
      </c>
      <c r="AR425" s="0" t="n">
        <v>53.375</v>
      </c>
      <c r="AS425" s="0" t="n">
        <f aca="false">LN(AR424/AR425)</f>
        <v>0.0546833262740539</v>
      </c>
    </row>
    <row r="426" customFormat="false" ht="11.25" hidden="false" customHeight="false" outlineLevel="0" collapsed="false">
      <c r="F426" s="0" t="n">
        <v>18.656</v>
      </c>
      <c r="AB426" s="29" t="n">
        <v>36537</v>
      </c>
      <c r="AC426" s="0" t="n">
        <v>18.656</v>
      </c>
      <c r="AD426" s="0" t="n">
        <v>1432.25</v>
      </c>
      <c r="AE426" s="0" t="n">
        <f aca="false">LN(AC425/AC426)</f>
        <v>0.0329523448891771</v>
      </c>
      <c r="AF426" s="0" t="n">
        <f aca="false">LN(AD425/AD426)</f>
        <v>0.0120962081152152</v>
      </c>
      <c r="AR426" s="0" t="n">
        <v>51.5</v>
      </c>
      <c r="AS426" s="0" t="n">
        <f aca="false">LN(AR425/AR426)</f>
        <v>0.0357606638790983</v>
      </c>
    </row>
    <row r="427" customFormat="false" ht="11.25" hidden="false" customHeight="false" outlineLevel="0" collapsed="false">
      <c r="F427" s="0" t="n">
        <v>18.063</v>
      </c>
      <c r="AB427" s="29" t="n">
        <v>36536</v>
      </c>
      <c r="AC427" s="0" t="n">
        <v>18.063</v>
      </c>
      <c r="AD427" s="0" t="n">
        <v>1438.56</v>
      </c>
      <c r="AE427" s="0" t="n">
        <f aca="false">LN(AC426/AC427)</f>
        <v>0.0323021630176615</v>
      </c>
      <c r="AF427" s="0" t="n">
        <f aca="false">LN(AD426/AD427)</f>
        <v>-0.00439597894777558</v>
      </c>
      <c r="AR427" s="0" t="n">
        <v>47.625</v>
      </c>
      <c r="AS427" s="0" t="n">
        <f aca="false">LN(AR426/AR427)</f>
        <v>0.0782239742228254</v>
      </c>
    </row>
    <row r="428" customFormat="false" ht="11.25" hidden="false" customHeight="false" outlineLevel="0" collapsed="false">
      <c r="F428" s="0" t="n">
        <v>18.469</v>
      </c>
      <c r="AB428" s="29" t="n">
        <v>36535</v>
      </c>
      <c r="AC428" s="0" t="n">
        <v>18.469</v>
      </c>
      <c r="AD428" s="0" t="n">
        <v>1457.6</v>
      </c>
      <c r="AE428" s="0" t="n">
        <f aca="false">LN(AC427/AC428)</f>
        <v>-0.022228003743354</v>
      </c>
      <c r="AF428" s="0" t="n">
        <f aca="false">LN(AD427/AD428)</f>
        <v>-0.0131486342692311</v>
      </c>
      <c r="AR428" s="0" t="n">
        <v>47.313</v>
      </c>
      <c r="AS428" s="0" t="n">
        <f aca="false">LN(AR427/AR428)</f>
        <v>0.00657273427333455</v>
      </c>
    </row>
    <row r="429" customFormat="false" ht="11.25" hidden="false" customHeight="false" outlineLevel="0" collapsed="false">
      <c r="F429" s="0" t="n">
        <v>18.5</v>
      </c>
      <c r="AB429" s="29" t="n">
        <v>36532</v>
      </c>
      <c r="AC429" s="0" t="n">
        <v>18.5</v>
      </c>
      <c r="AD429" s="0" t="n">
        <v>1441.47</v>
      </c>
      <c r="AE429" s="0" t="n">
        <f aca="false">LN(AC428/AC429)</f>
        <v>-0.00167708119050476</v>
      </c>
      <c r="AF429" s="0" t="n">
        <f aca="false">LN(AD428/AD429)</f>
        <v>0.011127821298329</v>
      </c>
      <c r="AR429" s="0" t="n">
        <v>49.063</v>
      </c>
      <c r="AS429" s="0" t="n">
        <f aca="false">LN(AR428/AR429)</f>
        <v>-0.0363200873999706</v>
      </c>
    </row>
    <row r="430" customFormat="false" ht="11.25" hidden="false" customHeight="false" outlineLevel="0" collapsed="false">
      <c r="F430" s="0" t="n">
        <v>17.938</v>
      </c>
      <c r="AB430" s="29" t="n">
        <v>36531</v>
      </c>
      <c r="AC430" s="0" t="n">
        <v>17.938</v>
      </c>
      <c r="AD430" s="0" t="n">
        <v>1403.45</v>
      </c>
      <c r="AE430" s="0" t="n">
        <f aca="false">LN(AC429/AC430)</f>
        <v>0.0308493643884678</v>
      </c>
      <c r="AF430" s="0" t="n">
        <f aca="false">LN(AD429/AD430)</f>
        <v>0.0267299352626786</v>
      </c>
      <c r="AR430" s="0" t="n">
        <v>47.938</v>
      </c>
      <c r="AS430" s="0" t="n">
        <f aca="false">LN(AR429/AR430)</f>
        <v>0.0231966772527024</v>
      </c>
    </row>
    <row r="431" customFormat="false" ht="11.25" hidden="false" customHeight="false" outlineLevel="0" collapsed="false">
      <c r="F431" s="0" t="n">
        <v>17</v>
      </c>
      <c r="AB431" s="29" t="n">
        <v>36530</v>
      </c>
      <c r="AC431" s="0" t="n">
        <v>17</v>
      </c>
      <c r="AD431" s="0" t="n">
        <v>1402.11</v>
      </c>
      <c r="AE431" s="0" t="n">
        <f aca="false">LN(AC430/AC431)</f>
        <v>0.0537080236395951</v>
      </c>
      <c r="AF431" s="0" t="n">
        <f aca="false">LN(AD430/AD431)</f>
        <v>0.000955246084129742</v>
      </c>
      <c r="AR431" s="0" t="n">
        <v>44</v>
      </c>
      <c r="AS431" s="0" t="n">
        <f aca="false">LN(AR430/AR431)</f>
        <v>0.0857188754025376</v>
      </c>
    </row>
    <row r="432" customFormat="false" ht="11.25" hidden="false" customHeight="false" outlineLevel="0" collapsed="false">
      <c r="F432" s="0" t="n">
        <v>17.281</v>
      </c>
      <c r="AB432" s="29" t="n">
        <v>36529</v>
      </c>
      <c r="AC432" s="0" t="n">
        <v>17.281</v>
      </c>
      <c r="AD432" s="0" t="n">
        <v>1399.42</v>
      </c>
      <c r="AE432" s="0" t="n">
        <f aca="false">LN(AC431/AC432)</f>
        <v>-0.0163942880156385</v>
      </c>
      <c r="AF432" s="0" t="n">
        <f aca="false">LN(AD431/AD432)</f>
        <v>0.00192037981152784</v>
      </c>
      <c r="AR432" s="0" t="n">
        <v>42.5</v>
      </c>
      <c r="AS432" s="0" t="n">
        <f aca="false">LN(AR431/AR432)</f>
        <v>0.0346855579878901</v>
      </c>
    </row>
    <row r="433" customFormat="false" ht="11.25" hidden="false" customHeight="false" outlineLevel="0" collapsed="false">
      <c r="F433" s="0" t="n">
        <v>18.25</v>
      </c>
      <c r="AB433" s="29" t="n">
        <v>36528</v>
      </c>
      <c r="AC433" s="0" t="n">
        <v>18.25</v>
      </c>
      <c r="AD433" s="0" t="n">
        <v>1455.22</v>
      </c>
      <c r="AE433" s="0" t="n">
        <f aca="false">LN(AC432/AC433)</f>
        <v>-0.0545574479566459</v>
      </c>
      <c r="AF433" s="0" t="n">
        <f aca="false">LN(AD432/AD433)</f>
        <v>-0.0390992268757215</v>
      </c>
      <c r="AR433" s="0" t="n">
        <v>43.438</v>
      </c>
      <c r="AS433" s="0" t="n">
        <f aca="false">LN(AR432/AR433)</f>
        <v>-0.0218305581197581</v>
      </c>
    </row>
    <row r="434" customFormat="false" ht="11.25" hidden="false" customHeight="false" outlineLevel="0" collapsed="false">
      <c r="F434" s="0" t="n">
        <v>18.875</v>
      </c>
      <c r="AB434" s="29" t="n">
        <v>36525</v>
      </c>
      <c r="AC434" s="0" t="n">
        <v>18.875</v>
      </c>
      <c r="AD434" s="0" t="n">
        <v>1469.25</v>
      </c>
      <c r="AE434" s="0" t="n">
        <f aca="false">LN(AC433/AC434)</f>
        <v>-0.0336732151065878</v>
      </c>
      <c r="AF434" s="0" t="n">
        <f aca="false">LN(AD433/AD434)</f>
        <v>-0.00959497456800959</v>
      </c>
      <c r="AR434" s="0" t="n">
        <v>44.375</v>
      </c>
      <c r="AS434" s="0" t="n">
        <f aca="false">LN(AR433/AR434)</f>
        <v>-0.0213416137454506</v>
      </c>
    </row>
    <row r="435" customFormat="false" ht="11.25" hidden="false" customHeight="false" outlineLevel="0" collapsed="false">
      <c r="F435" s="0" t="n">
        <v>19.031</v>
      </c>
      <c r="AB435" s="29" t="n">
        <v>36524</v>
      </c>
      <c r="AC435" s="0" t="n">
        <v>19.031</v>
      </c>
      <c r="AD435" s="0" t="n">
        <v>1464.47</v>
      </c>
      <c r="AE435" s="0" t="n">
        <f aca="false">LN(AC434/AC435)</f>
        <v>-0.00823093339980187</v>
      </c>
      <c r="AF435" s="0" t="n">
        <f aca="false">LN(AD434/AD435)</f>
        <v>0.00325866424188949</v>
      </c>
      <c r="AR435" s="0" t="n">
        <v>44.25</v>
      </c>
      <c r="AS435" s="0" t="n">
        <f aca="false">LN(AR434/AR435)</f>
        <v>0.00282087634164126</v>
      </c>
    </row>
    <row r="436" customFormat="false" ht="11.25" hidden="false" customHeight="false" outlineLevel="0" collapsed="false">
      <c r="F436" s="0" t="n">
        <v>18</v>
      </c>
      <c r="AB436" s="29" t="n">
        <v>36523</v>
      </c>
      <c r="AC436" s="0" t="n">
        <v>18</v>
      </c>
      <c r="AD436" s="0" t="n">
        <v>1463.46</v>
      </c>
      <c r="AE436" s="0" t="n">
        <f aca="false">LN(AC435/AC436)</f>
        <v>0.0556974706387256</v>
      </c>
      <c r="AF436" s="0" t="n">
        <f aca="false">LN(AD435/AD436)</f>
        <v>0.000689907231430417</v>
      </c>
      <c r="AR436" s="0" t="n">
        <v>43.313</v>
      </c>
      <c r="AS436" s="0" t="n">
        <f aca="false">LN(AR435/AR436)</f>
        <v>0.0214025505589041</v>
      </c>
    </row>
    <row r="437" customFormat="false" ht="11.25" hidden="false" customHeight="false" outlineLevel="0" collapsed="false">
      <c r="F437" s="0" t="n">
        <v>18.375</v>
      </c>
      <c r="AB437" s="29" t="n">
        <v>36522</v>
      </c>
      <c r="AC437" s="0" t="n">
        <v>18.375</v>
      </c>
      <c r="AD437" s="0" t="n">
        <v>1457.66</v>
      </c>
      <c r="AE437" s="0" t="n">
        <f aca="false">LN(AC436/AC437)</f>
        <v>-0.0206192872027357</v>
      </c>
      <c r="AF437" s="0" t="n">
        <f aca="false">LN(AD436/AD437)</f>
        <v>0.00397108480441054</v>
      </c>
      <c r="AR437" s="0" t="n">
        <v>42.875</v>
      </c>
      <c r="AS437" s="0" t="n">
        <f aca="false">LN(AR436/AR437)</f>
        <v>0.0101639154089304</v>
      </c>
    </row>
    <row r="438" customFormat="false" ht="11.25" hidden="false" customHeight="false" outlineLevel="0" collapsed="false">
      <c r="F438" s="0" t="n">
        <v>18.594</v>
      </c>
      <c r="AB438" s="29" t="n">
        <v>36521</v>
      </c>
      <c r="AC438" s="0" t="n">
        <v>18.594</v>
      </c>
      <c r="AD438" s="0" t="n">
        <v>1457.1</v>
      </c>
      <c r="AE438" s="0" t="n">
        <f aca="false">LN(AC437/AC438)</f>
        <v>-0.0118479029347659</v>
      </c>
      <c r="AF438" s="0" t="n">
        <f aca="false">LN(AD437/AD438)</f>
        <v>0.000384251195220604</v>
      </c>
      <c r="AR438" s="0" t="n">
        <v>42.688</v>
      </c>
      <c r="AS438" s="0" t="n">
        <f aca="false">LN(AR437/AR438)</f>
        <v>0.00437105519294548</v>
      </c>
    </row>
    <row r="439" customFormat="false" ht="11.25" hidden="false" customHeight="false" outlineLevel="0" collapsed="false">
      <c r="F439" s="0" t="n">
        <v>18.219</v>
      </c>
      <c r="AB439" s="29" t="n">
        <v>36517</v>
      </c>
      <c r="AC439" s="0" t="n">
        <v>18.219</v>
      </c>
      <c r="AD439" s="0" t="n">
        <v>1458.34</v>
      </c>
      <c r="AE439" s="0" t="n">
        <f aca="false">LN(AC438/AC439)</f>
        <v>0.0203739424501182</v>
      </c>
      <c r="AF439" s="0" t="n">
        <f aca="false">LN(AD438/AD439)</f>
        <v>-0.000850643521918772</v>
      </c>
      <c r="AR439" s="0" t="n">
        <v>40.063</v>
      </c>
      <c r="AS439" s="0" t="n">
        <f aca="false">LN(AR438/AR439)</f>
        <v>0.0634646351909304</v>
      </c>
    </row>
    <row r="440" customFormat="false" ht="11.25" hidden="false" customHeight="false" outlineLevel="0" collapsed="false">
      <c r="F440" s="0" t="n">
        <v>17.938</v>
      </c>
      <c r="AB440" s="29" t="n">
        <v>36516</v>
      </c>
      <c r="AC440" s="0" t="n">
        <v>17.938</v>
      </c>
      <c r="AD440" s="0" t="n">
        <v>1436.13</v>
      </c>
      <c r="AE440" s="0" t="n">
        <f aca="false">LN(AC439/AC440)</f>
        <v>0.0155436378877368</v>
      </c>
      <c r="AF440" s="0" t="n">
        <f aca="false">LN(AD439/AD440)</f>
        <v>0.0153468067831721</v>
      </c>
      <c r="AR440" s="0" t="n">
        <v>40.25</v>
      </c>
      <c r="AS440" s="0" t="n">
        <f aca="false">LN(AR439/AR440)</f>
        <v>-0.00465678876234431</v>
      </c>
    </row>
    <row r="441" customFormat="false" ht="11.25" hidden="false" customHeight="false" outlineLevel="0" collapsed="false">
      <c r="F441" s="0" t="n">
        <v>18.094</v>
      </c>
      <c r="AB441" s="29" t="n">
        <v>36515</v>
      </c>
      <c r="AC441" s="0" t="n">
        <v>18.094</v>
      </c>
      <c r="AD441" s="0" t="n">
        <v>1433.43</v>
      </c>
      <c r="AE441" s="0" t="n">
        <f aca="false">LN(AC440/AC441)</f>
        <v>-0.0086590239077387</v>
      </c>
      <c r="AF441" s="0" t="n">
        <f aca="false">LN(AD440/AD441)</f>
        <v>0.00188182215864608</v>
      </c>
      <c r="AR441" s="0" t="n">
        <v>40.5</v>
      </c>
      <c r="AS441" s="0" t="n">
        <f aca="false">LN(AR440/AR441)</f>
        <v>-0.00619197024792111</v>
      </c>
    </row>
    <row r="442" customFormat="false" ht="11.25" hidden="false" customHeight="false" outlineLevel="0" collapsed="false">
      <c r="F442" s="0" t="n">
        <v>17.469</v>
      </c>
      <c r="AB442" s="29" t="n">
        <v>36514</v>
      </c>
      <c r="AC442" s="0" t="n">
        <v>17.469</v>
      </c>
      <c r="AD442" s="0" t="n">
        <v>1418.09</v>
      </c>
      <c r="AE442" s="0" t="n">
        <f aca="false">LN(AC441/AC442)</f>
        <v>0.0351525100804573</v>
      </c>
      <c r="AF442" s="0" t="n">
        <f aca="false">LN(AD441/AD442)</f>
        <v>0.0107592778463518</v>
      </c>
      <c r="AR442" s="0" t="n">
        <v>40.75</v>
      </c>
      <c r="AS442" s="0" t="n">
        <f aca="false">LN(AR441/AR442)</f>
        <v>-0.00615386557437822</v>
      </c>
    </row>
    <row r="443" customFormat="false" ht="11.25" hidden="false" customHeight="false" outlineLevel="0" collapsed="false">
      <c r="F443" s="0" t="n">
        <v>17.25</v>
      </c>
      <c r="AB443" s="29" t="n">
        <v>36511</v>
      </c>
      <c r="AC443" s="0" t="n">
        <v>17.25</v>
      </c>
      <c r="AD443" s="0" t="n">
        <v>1421.03</v>
      </c>
      <c r="AE443" s="0" t="n">
        <f aca="false">LN(AC442/AC443)</f>
        <v>0.012615738045724</v>
      </c>
      <c r="AF443" s="0" t="n">
        <f aca="false">LN(AD442/AD443)</f>
        <v>-0.00207106501372331</v>
      </c>
      <c r="AR443" s="0" t="n">
        <v>41</v>
      </c>
      <c r="AS443" s="0" t="n">
        <f aca="false">LN(AR442/AR443)</f>
        <v>-0.00611622701743609</v>
      </c>
    </row>
    <row r="444" customFormat="false" ht="11.25" hidden="false" customHeight="false" outlineLevel="0" collapsed="false">
      <c r="F444" s="0" t="n">
        <v>17.531</v>
      </c>
      <c r="AB444" s="29" t="n">
        <v>36510</v>
      </c>
      <c r="AC444" s="0" t="n">
        <v>17.531</v>
      </c>
      <c r="AD444" s="0" t="n">
        <v>1418.78</v>
      </c>
      <c r="AE444" s="0" t="n">
        <f aca="false">LN(AC443/AC444)</f>
        <v>-0.0161585988943683</v>
      </c>
      <c r="AF444" s="0" t="n">
        <f aca="false">LN(AD443/AD444)</f>
        <v>0.00158461338667891</v>
      </c>
      <c r="AR444" s="0" t="n">
        <v>37</v>
      </c>
      <c r="AS444" s="0" t="n">
        <f aca="false">LN(AR443/AR444)</f>
        <v>0.102654154060083</v>
      </c>
    </row>
    <row r="445" customFormat="false" ht="11.25" hidden="false" customHeight="false" outlineLevel="0" collapsed="false">
      <c r="F445" s="0" t="n">
        <v>16.625</v>
      </c>
      <c r="AB445" s="29" t="n">
        <v>36509</v>
      </c>
      <c r="AC445" s="0" t="n">
        <v>16.625</v>
      </c>
      <c r="AD445" s="0" t="n">
        <v>1413.33</v>
      </c>
      <c r="AE445" s="0" t="n">
        <f aca="false">LN(AC444/AC445)</f>
        <v>0.0530631558298192</v>
      </c>
      <c r="AF445" s="0" t="n">
        <f aca="false">LN(AD444/AD445)</f>
        <v>0.00384872531605545</v>
      </c>
      <c r="AR445" s="0" t="n">
        <v>37.375</v>
      </c>
      <c r="AS445" s="0" t="n">
        <f aca="false">LN(AR444/AR445)</f>
        <v>-0.010084119066626</v>
      </c>
    </row>
    <row r="446" customFormat="false" ht="11.25" hidden="false" customHeight="false" outlineLevel="0" collapsed="false">
      <c r="F446" s="0" t="n">
        <v>15.063</v>
      </c>
      <c r="AB446" s="29" t="n">
        <v>36508</v>
      </c>
      <c r="AC446" s="0" t="n">
        <v>15.063</v>
      </c>
      <c r="AD446" s="0" t="n">
        <v>1403.17</v>
      </c>
      <c r="AE446" s="0" t="n">
        <f aca="false">LN(AC445/AC446)</f>
        <v>0.0986661808212397</v>
      </c>
      <c r="AF446" s="0" t="n">
        <f aca="false">LN(AD445/AD446)</f>
        <v>0.00721465937871168</v>
      </c>
      <c r="AR446" s="0" t="n">
        <v>36.625</v>
      </c>
      <c r="AS446" s="0" t="n">
        <f aca="false">LN(AR445/AR446)</f>
        <v>0.0202709643736192</v>
      </c>
    </row>
    <row r="447" customFormat="false" ht="11.25" hidden="false" customHeight="false" outlineLevel="0" collapsed="false">
      <c r="F447" s="0" t="n">
        <v>14.906</v>
      </c>
      <c r="AB447" s="29" t="n">
        <v>36507</v>
      </c>
      <c r="AC447" s="0" t="n">
        <v>14.906</v>
      </c>
      <c r="AD447" s="0" t="n">
        <v>1415.22</v>
      </c>
      <c r="AE447" s="0" t="n">
        <f aca="false">LN(AC446/AC447)</f>
        <v>0.0104775892611761</v>
      </c>
      <c r="AF447" s="0" t="n">
        <f aca="false">LN(AD446/AD447)</f>
        <v>-0.00855103333800433</v>
      </c>
      <c r="AR447" s="0" t="n">
        <v>37.453</v>
      </c>
      <c r="AS447" s="0" t="n">
        <f aca="false">LN(AR446/AR447)</f>
        <v>-0.0223557462266969</v>
      </c>
    </row>
    <row r="448" customFormat="false" ht="11.25" hidden="false" customHeight="false" outlineLevel="0" collapsed="false">
      <c r="F448" s="0" t="n">
        <v>14.438</v>
      </c>
      <c r="AB448" s="29" t="n">
        <v>36504</v>
      </c>
      <c r="AC448" s="0" t="n">
        <v>14.438</v>
      </c>
      <c r="AD448" s="0" t="n">
        <v>1417.04</v>
      </c>
      <c r="AE448" s="0" t="n">
        <f aca="false">LN(AC447/AC448)</f>
        <v>0.0319001967425327</v>
      </c>
      <c r="AF448" s="0" t="n">
        <f aca="false">LN(AD447/AD448)</f>
        <v>-0.00128519292050225</v>
      </c>
      <c r="AR448" s="0" t="n">
        <v>37.438</v>
      </c>
      <c r="AS448" s="0" t="n">
        <f aca="false">LN(AR447/AR448)</f>
        <v>0.000400582184790869</v>
      </c>
    </row>
    <row r="449" customFormat="false" ht="11.25" hidden="false" customHeight="false" outlineLevel="0" collapsed="false">
      <c r="F449" s="0" t="n">
        <v>15.125</v>
      </c>
      <c r="AB449" s="29" t="n">
        <v>36503</v>
      </c>
      <c r="AC449" s="0" t="n">
        <v>15.125</v>
      </c>
      <c r="AD449" s="0" t="n">
        <v>1408.11</v>
      </c>
      <c r="AE449" s="0" t="n">
        <f aca="false">LN(AC448/AC449)</f>
        <v>-0.0464853841999359</v>
      </c>
      <c r="AF449" s="0" t="n">
        <f aca="false">LN(AD448/AD449)</f>
        <v>0.00632180927795265</v>
      </c>
      <c r="AR449" s="0" t="n">
        <v>38.938</v>
      </c>
      <c r="AS449" s="0" t="n">
        <f aca="false">LN(AR448/AR449)</f>
        <v>-0.0392844061775811</v>
      </c>
    </row>
    <row r="450" customFormat="false" ht="11.25" hidden="false" customHeight="false" outlineLevel="0" collapsed="false">
      <c r="F450" s="0" t="n">
        <v>16.031</v>
      </c>
      <c r="AB450" s="29" t="n">
        <v>36502</v>
      </c>
      <c r="AC450" s="0" t="n">
        <v>16.031</v>
      </c>
      <c r="AD450" s="0" t="n">
        <v>1403.88</v>
      </c>
      <c r="AE450" s="0" t="n">
        <f aca="false">LN(AC449/AC450)</f>
        <v>-0.0581753437906313</v>
      </c>
      <c r="AF450" s="0" t="n">
        <f aca="false">LN(AD449/AD450)</f>
        <v>0.00300854781887834</v>
      </c>
      <c r="AR450" s="0" t="n">
        <v>36.438</v>
      </c>
      <c r="AS450" s="0" t="n">
        <f aca="false">LN(AR449/AR450)</f>
        <v>0.0663584514132252</v>
      </c>
    </row>
    <row r="451" customFormat="false" ht="11.25" hidden="false" customHeight="false" outlineLevel="0" collapsed="false">
      <c r="F451" s="0" t="n">
        <v>15.875</v>
      </c>
      <c r="AB451" s="29" t="n">
        <v>36501</v>
      </c>
      <c r="AC451" s="0" t="n">
        <v>15.875</v>
      </c>
      <c r="AD451" s="0" t="n">
        <v>1409.17</v>
      </c>
      <c r="AE451" s="0" t="n">
        <f aca="false">LN(AC450/AC451)</f>
        <v>0.00977880292878105</v>
      </c>
      <c r="AF451" s="0" t="n">
        <f aca="false">LN(AD450/AD451)</f>
        <v>-0.00376104671853981</v>
      </c>
      <c r="AR451" s="0" t="n">
        <v>36.188</v>
      </c>
      <c r="AS451" s="0" t="n">
        <f aca="false">LN(AR450/AR451)</f>
        <v>0.00688461397999817</v>
      </c>
    </row>
    <row r="452" customFormat="false" ht="11.25" hidden="false" customHeight="false" outlineLevel="0" collapsed="false">
      <c r="F452" s="0" t="n">
        <v>16.188</v>
      </c>
      <c r="AB452" s="29" t="n">
        <v>36500</v>
      </c>
      <c r="AC452" s="0" t="n">
        <v>16.188</v>
      </c>
      <c r="AD452" s="0" t="n">
        <v>1423.33</v>
      </c>
      <c r="AE452" s="0" t="n">
        <f aca="false">LN(AC451/AC452)</f>
        <v>-0.0195246822348637</v>
      </c>
      <c r="AF452" s="0" t="n">
        <f aca="false">LN(AD451/AD452)</f>
        <v>-0.00999831806539308</v>
      </c>
      <c r="AR452" s="0" t="n">
        <v>37.641</v>
      </c>
      <c r="AS452" s="0" t="n">
        <f aca="false">LN(AR451/AR452)</f>
        <v>-0.0393663096821771</v>
      </c>
    </row>
    <row r="453" customFormat="false" ht="11.25" hidden="false" customHeight="false" outlineLevel="0" collapsed="false">
      <c r="F453" s="0" t="n">
        <v>16.406</v>
      </c>
      <c r="AB453" s="29" t="n">
        <v>36497</v>
      </c>
      <c r="AC453" s="0" t="n">
        <v>16.406</v>
      </c>
      <c r="AD453" s="0" t="n">
        <v>1433.3</v>
      </c>
      <c r="AE453" s="0" t="n">
        <f aca="false">LN(AC452/AC453)</f>
        <v>-0.013376894566939</v>
      </c>
      <c r="AF453" s="0" t="n">
        <f aca="false">LN(AD452/AD453)</f>
        <v>-0.00698028129772651</v>
      </c>
      <c r="AR453" s="0" t="n">
        <v>37.875</v>
      </c>
      <c r="AS453" s="0" t="n">
        <f aca="false">LN(AR452/AR453)</f>
        <v>-0.00619738198386085</v>
      </c>
    </row>
    <row r="454" customFormat="false" ht="11.25" hidden="false" customHeight="false" outlineLevel="0" collapsed="false">
      <c r="F454" s="0" t="n">
        <v>17.125</v>
      </c>
      <c r="AB454" s="29" t="n">
        <v>36496</v>
      </c>
      <c r="AC454" s="0" t="n">
        <v>17.125</v>
      </c>
      <c r="AD454" s="0" t="n">
        <v>1409.04</v>
      </c>
      <c r="AE454" s="0" t="n">
        <f aca="false">LN(AC453/AC454)</f>
        <v>-0.0428922625677309</v>
      </c>
      <c r="AF454" s="0" t="n">
        <f aca="false">LN(AD453/AD454)</f>
        <v>0.0170708565051298</v>
      </c>
      <c r="AR454" s="0" t="n">
        <v>37.813</v>
      </c>
      <c r="AS454" s="0" t="n">
        <f aca="false">LN(AR453/AR454)</f>
        <v>0.00163830498540211</v>
      </c>
    </row>
    <row r="455" customFormat="false" ht="11.25" hidden="false" customHeight="false" outlineLevel="0" collapsed="false">
      <c r="F455" s="0" t="n">
        <v>17</v>
      </c>
      <c r="AB455" s="29" t="n">
        <v>36495</v>
      </c>
      <c r="AC455" s="0" t="n">
        <v>17</v>
      </c>
      <c r="AD455" s="0" t="n">
        <v>1397.72</v>
      </c>
      <c r="AE455" s="0" t="n">
        <f aca="false">LN(AC454/AC455)</f>
        <v>0.00732604009207288</v>
      </c>
      <c r="AF455" s="0" t="n">
        <f aca="false">LN(AD454/AD455)</f>
        <v>0.00806628381326164</v>
      </c>
      <c r="AR455" s="0" t="n">
        <v>37.734</v>
      </c>
      <c r="AS455" s="0" t="n">
        <f aca="false">LN(AR454/AR455)</f>
        <v>0.00209141405470989</v>
      </c>
    </row>
    <row r="456" customFormat="false" ht="11.25" hidden="false" customHeight="false" outlineLevel="0" collapsed="false">
      <c r="F456" s="0" t="n">
        <v>17.125</v>
      </c>
      <c r="AB456" s="29" t="n">
        <v>36494</v>
      </c>
      <c r="AC456" s="0" t="n">
        <v>17.125</v>
      </c>
      <c r="AD456" s="0" t="n">
        <v>1388.91</v>
      </c>
      <c r="AE456" s="0" t="n">
        <f aca="false">LN(AC455/AC456)</f>
        <v>-0.0073260400920729</v>
      </c>
      <c r="AF456" s="0" t="n">
        <f aca="false">LN(AD455/AD456)</f>
        <v>0.00632307077212417</v>
      </c>
      <c r="AR456" s="0" t="n">
        <v>38.063</v>
      </c>
      <c r="AS456" s="0" t="n">
        <f aca="false">LN(AR455/AR456)</f>
        <v>-0.00868113688341258</v>
      </c>
    </row>
    <row r="457" customFormat="false" ht="11.25" hidden="false" customHeight="false" outlineLevel="0" collapsed="false">
      <c r="F457" s="0" t="n">
        <v>17.063</v>
      </c>
      <c r="AB457" s="29" t="n">
        <v>36493</v>
      </c>
      <c r="AC457" s="0" t="n">
        <v>17.063</v>
      </c>
      <c r="AD457" s="0" t="n">
        <v>1407.83</v>
      </c>
      <c r="AE457" s="0" t="n">
        <f aca="false">LN(AC456/AC457)</f>
        <v>0.00362700760316131</v>
      </c>
      <c r="AF457" s="0" t="n">
        <f aca="false">LN(AD456/AD457)</f>
        <v>-0.0135302449534737</v>
      </c>
      <c r="AR457" s="0" t="n">
        <v>37.75</v>
      </c>
      <c r="AS457" s="0" t="n">
        <f aca="false">LN(AR456/AR457)</f>
        <v>0.00825720597780028</v>
      </c>
    </row>
    <row r="458" customFormat="false" ht="11.25" hidden="false" customHeight="false" outlineLevel="0" collapsed="false">
      <c r="F458" s="0" t="n">
        <v>17</v>
      </c>
      <c r="AB458" s="29" t="n">
        <v>36490</v>
      </c>
      <c r="AC458" s="0" t="n">
        <v>17</v>
      </c>
      <c r="AD458" s="0" t="n">
        <v>1416.62</v>
      </c>
      <c r="AE458" s="0" t="n">
        <f aca="false">LN(AC457/AC458)</f>
        <v>0.00369903248891159</v>
      </c>
      <c r="AF458" s="0" t="n">
        <f aca="false">LN(AD457/AD458)</f>
        <v>-0.00622424073918157</v>
      </c>
      <c r="AR458" s="0" t="n">
        <v>37.75</v>
      </c>
      <c r="AS458" s="0" t="n">
        <f aca="false">LN(AR457/AR458)</f>
        <v>0</v>
      </c>
    </row>
    <row r="459" customFormat="false" ht="11.25" hidden="false" customHeight="false" outlineLevel="0" collapsed="false">
      <c r="F459" s="0" t="n">
        <v>16.938</v>
      </c>
      <c r="AB459" s="29" t="n">
        <v>36488</v>
      </c>
      <c r="AC459" s="0" t="n">
        <v>16.938</v>
      </c>
      <c r="AD459" s="0" t="n">
        <v>1417.08</v>
      </c>
      <c r="AE459" s="0" t="n">
        <f aca="false">LN(AC458/AC459)</f>
        <v>0.00365372555680889</v>
      </c>
      <c r="AF459" s="0" t="n">
        <f aca="false">LN(AD458/AD459)</f>
        <v>-0.000324663869880829</v>
      </c>
      <c r="AR459" s="0" t="n">
        <v>38.688</v>
      </c>
      <c r="AS459" s="0" t="n">
        <f aca="false">LN(AR458/AR459)</f>
        <v>-0.0245439987373486</v>
      </c>
    </row>
    <row r="460" customFormat="false" ht="11.25" hidden="false" customHeight="false" outlineLevel="0" collapsed="false">
      <c r="F460" s="0" t="n">
        <v>17.219</v>
      </c>
      <c r="AB460" s="29" t="n">
        <v>36487</v>
      </c>
      <c r="AC460" s="0" t="n">
        <v>17.219</v>
      </c>
      <c r="AD460" s="0" t="n">
        <v>1404.64</v>
      </c>
      <c r="AE460" s="0" t="n">
        <f aca="false">LN(AC459/AC460)</f>
        <v>-0.0164538068046416</v>
      </c>
      <c r="AF460" s="0" t="n">
        <f aca="false">LN(AD459/AD460)</f>
        <v>0.00881737422329184</v>
      </c>
      <c r="AR460" s="0" t="n">
        <v>35.438</v>
      </c>
      <c r="AS460" s="0" t="n">
        <f aca="false">LN(AR459/AR460)</f>
        <v>0.0877447836965045</v>
      </c>
    </row>
    <row r="461" customFormat="false" ht="11.25" hidden="false" customHeight="false" outlineLevel="0" collapsed="false">
      <c r="F461" s="0" t="n">
        <v>17.781</v>
      </c>
      <c r="AB461" s="29" t="n">
        <v>36486</v>
      </c>
      <c r="AC461" s="0" t="n">
        <v>17.781</v>
      </c>
      <c r="AD461" s="0" t="n">
        <v>1420.94</v>
      </c>
      <c r="AE461" s="0" t="n">
        <f aca="false">LN(AC460/AC461)</f>
        <v>-0.0321170461697619</v>
      </c>
      <c r="AF461" s="0" t="n">
        <f aca="false">LN(AD460/AD461)</f>
        <v>-0.0115375822416867</v>
      </c>
      <c r="AR461" s="0" t="n">
        <v>37</v>
      </c>
      <c r="AS461" s="0" t="n">
        <f aca="false">LN(AR460/AR461)</f>
        <v>-0.0431332219083468</v>
      </c>
    </row>
    <row r="462" customFormat="false" ht="11.25" hidden="false" customHeight="false" outlineLevel="0" collapsed="false">
      <c r="F462" s="0" t="n">
        <v>18.063</v>
      </c>
      <c r="AB462" s="29" t="n">
        <v>36483</v>
      </c>
      <c r="AC462" s="0" t="n">
        <v>18.063</v>
      </c>
      <c r="AD462" s="0" t="n">
        <v>1422</v>
      </c>
      <c r="AE462" s="0" t="n">
        <f aca="false">LN(AC461/AC462)</f>
        <v>-0.0157351756766097</v>
      </c>
      <c r="AF462" s="0" t="n">
        <f aca="false">LN(AD461/AD462)</f>
        <v>-0.000745706943600781</v>
      </c>
      <c r="AR462" s="0" t="n">
        <v>39</v>
      </c>
      <c r="AS462" s="0" t="n">
        <f aca="false">LN(AR461/AR462)</f>
        <v>-0.052643733485422</v>
      </c>
    </row>
    <row r="463" customFormat="false" ht="11.25" hidden="false" customHeight="false" outlineLevel="0" collapsed="false">
      <c r="F463" s="0" t="n">
        <v>18.469</v>
      </c>
      <c r="AB463" s="29" t="n">
        <v>36482</v>
      </c>
      <c r="AC463" s="0" t="n">
        <v>18.469</v>
      </c>
      <c r="AD463" s="0" t="n">
        <v>1424.94</v>
      </c>
      <c r="AE463" s="0" t="n">
        <f aca="false">LN(AC462/AC463)</f>
        <v>-0.022228003743354</v>
      </c>
      <c r="AF463" s="0" t="n">
        <f aca="false">LN(AD462/AD463)</f>
        <v>-0.00206537618995543</v>
      </c>
      <c r="AR463" s="0" t="n">
        <v>40.25</v>
      </c>
      <c r="AS463" s="0" t="n">
        <f aca="false">LN(AR462/AR463)</f>
        <v>-0.0315483577349259</v>
      </c>
    </row>
    <row r="464" customFormat="false" ht="11.25" hidden="false" customHeight="false" outlineLevel="0" collapsed="false">
      <c r="F464" s="0" t="n">
        <v>18.469</v>
      </c>
      <c r="AB464" s="29" t="n">
        <v>36481</v>
      </c>
      <c r="AC464" s="0" t="n">
        <v>18.469</v>
      </c>
      <c r="AD464" s="0" t="n">
        <v>1410.71</v>
      </c>
      <c r="AE464" s="0" t="n">
        <f aca="false">LN(AC463/AC464)</f>
        <v>0</v>
      </c>
      <c r="AF464" s="0" t="n">
        <f aca="false">LN(AD463/AD464)</f>
        <v>0.0100365838184303</v>
      </c>
      <c r="AR464" s="0" t="n">
        <v>40.438</v>
      </c>
      <c r="AS464" s="0" t="n">
        <f aca="false">LN(AR463/AR464)</f>
        <v>-0.00465993308053676</v>
      </c>
    </row>
    <row r="465" customFormat="false" ht="11.25" hidden="false" customHeight="false" outlineLevel="0" collapsed="false">
      <c r="F465" s="0" t="n">
        <v>18.594</v>
      </c>
      <c r="AB465" s="29" t="n">
        <v>36480</v>
      </c>
      <c r="AC465" s="0" t="n">
        <v>18.594</v>
      </c>
      <c r="AD465" s="0" t="n">
        <v>1420.07</v>
      </c>
      <c r="AE465" s="0" t="n">
        <f aca="false">LN(AC464/AC465)</f>
        <v>-0.00674529713989185</v>
      </c>
      <c r="AF465" s="0" t="n">
        <f aca="false">LN(AD464/AD465)</f>
        <v>-0.0066130424202463</v>
      </c>
      <c r="AR465" s="0" t="n">
        <v>41.063</v>
      </c>
      <c r="AS465" s="0" t="n">
        <f aca="false">LN(AR464/AR465)</f>
        <v>-0.0153375357857083</v>
      </c>
    </row>
    <row r="466" customFormat="false" ht="11.25" hidden="false" customHeight="false" outlineLevel="0" collapsed="false">
      <c r="F466" s="0" t="n">
        <v>18.688</v>
      </c>
      <c r="AB466" s="29" t="n">
        <v>36479</v>
      </c>
      <c r="AC466" s="0" t="n">
        <v>18.688</v>
      </c>
      <c r="AD466" s="0" t="n">
        <v>1394.39</v>
      </c>
      <c r="AE466" s="0" t="n">
        <f aca="false">LN(AC465/AC466)</f>
        <v>-0.00504265861215022</v>
      </c>
      <c r="AF466" s="0" t="n">
        <f aca="false">LN(AD465/AD466)</f>
        <v>0.0182491225181781</v>
      </c>
      <c r="AR466" s="0" t="n">
        <v>42.313</v>
      </c>
      <c r="AS466" s="0" t="n">
        <f aca="false">LN(AR465/AR466)</f>
        <v>-0.0299868947108537</v>
      </c>
    </row>
    <row r="467" customFormat="false" ht="11.25" hidden="false" customHeight="false" outlineLevel="0" collapsed="false">
      <c r="F467" s="0" t="n">
        <v>18.813</v>
      </c>
      <c r="AB467" s="29" t="n">
        <v>36476</v>
      </c>
      <c r="AC467" s="0" t="n">
        <v>18.813</v>
      </c>
      <c r="AD467" s="0" t="n">
        <v>1396.06</v>
      </c>
      <c r="AE467" s="0" t="n">
        <f aca="false">LN(AC466/AC467)</f>
        <v>-0.00666651358317692</v>
      </c>
      <c r="AF467" s="0" t="n">
        <f aca="false">LN(AD466/AD467)</f>
        <v>-0.00119693970462041</v>
      </c>
      <c r="AR467" s="0" t="n">
        <v>42.625</v>
      </c>
      <c r="AS467" s="0" t="n">
        <f aca="false">LN(AR466/AR467)</f>
        <v>-0.00734656816200974</v>
      </c>
    </row>
    <row r="468" customFormat="false" ht="11.25" hidden="false" customHeight="false" outlineLevel="0" collapsed="false">
      <c r="F468" s="0" t="n">
        <v>18.719</v>
      </c>
      <c r="AB468" s="29" t="n">
        <v>36475</v>
      </c>
      <c r="AC468" s="0" t="n">
        <v>18.719</v>
      </c>
      <c r="AD468" s="0" t="n">
        <v>1381.46</v>
      </c>
      <c r="AE468" s="0" t="n">
        <f aca="false">LN(AC467/AC468)</f>
        <v>0.00500906940980121</v>
      </c>
      <c r="AF468" s="0" t="n">
        <f aca="false">LN(AD467/AD468)</f>
        <v>0.0105130724325734</v>
      </c>
      <c r="AR468" s="0" t="n">
        <v>41.875</v>
      </c>
      <c r="AS468" s="0" t="n">
        <f aca="false">LN(AR467/AR468)</f>
        <v>0.0177519454584503</v>
      </c>
    </row>
    <row r="469" customFormat="false" ht="11.25" hidden="false" customHeight="false" outlineLevel="0" collapsed="false">
      <c r="F469" s="0" t="n">
        <v>18.969</v>
      </c>
      <c r="AB469" s="29" t="n">
        <v>36474</v>
      </c>
      <c r="AC469" s="0" t="n">
        <v>18.969</v>
      </c>
      <c r="AD469" s="0" t="n">
        <v>1373.46</v>
      </c>
      <c r="AE469" s="0" t="n">
        <f aca="false">LN(AC468/AC469)</f>
        <v>-0.0132670169253937</v>
      </c>
      <c r="AF469" s="0" t="n">
        <f aca="false">LN(AD468/AD469)</f>
        <v>0.00580780747685771</v>
      </c>
      <c r="AR469" s="0" t="n">
        <v>40.813</v>
      </c>
      <c r="AS469" s="0" t="n">
        <f aca="false">LN(AR468/AR469)</f>
        <v>0.0256883320350802</v>
      </c>
    </row>
    <row r="470" customFormat="false" ht="11.25" hidden="false" customHeight="false" outlineLevel="0" collapsed="false">
      <c r="F470" s="0" t="n">
        <v>19</v>
      </c>
      <c r="AB470" s="29" t="n">
        <v>36473</v>
      </c>
      <c r="AC470" s="0" t="n">
        <v>19</v>
      </c>
      <c r="AD470" s="0" t="n">
        <v>1365.28</v>
      </c>
      <c r="AE470" s="0" t="n">
        <f aca="false">LN(AC469/AC470)</f>
        <v>-0.00163291142185451</v>
      </c>
      <c r="AF470" s="0" t="n">
        <f aca="false">LN(AD469/AD470)</f>
        <v>0.00597356764369404</v>
      </c>
      <c r="AR470" s="0" t="n">
        <v>39.25</v>
      </c>
      <c r="AS470" s="0" t="n">
        <f aca="false">LN(AR469/AR470)</f>
        <v>0.0390492138817329</v>
      </c>
    </row>
    <row r="471" customFormat="false" ht="11.25" hidden="false" customHeight="false" outlineLevel="0" collapsed="false">
      <c r="F471" s="0" t="n">
        <v>19</v>
      </c>
      <c r="AB471" s="29" t="n">
        <v>36472</v>
      </c>
      <c r="AC471" s="0" t="n">
        <v>19</v>
      </c>
      <c r="AD471" s="0" t="n">
        <v>1377.01</v>
      </c>
      <c r="AE471" s="0" t="n">
        <f aca="false">LN(AC470/AC471)</f>
        <v>0</v>
      </c>
      <c r="AF471" s="0" t="n">
        <f aca="false">LN(AD470/AD471)</f>
        <v>-0.00855494607813567</v>
      </c>
      <c r="AR471" s="0" t="n">
        <v>38.375</v>
      </c>
      <c r="AS471" s="0" t="n">
        <f aca="false">LN(AR470/AR471)</f>
        <v>0.0225452383210562</v>
      </c>
    </row>
    <row r="472" customFormat="false" ht="11.25" hidden="false" customHeight="false" outlineLevel="0" collapsed="false">
      <c r="F472" s="0" t="n">
        <v>19.063</v>
      </c>
      <c r="AB472" s="29" t="n">
        <v>36469</v>
      </c>
      <c r="AC472" s="0" t="n">
        <v>19.063</v>
      </c>
      <c r="AD472" s="0" t="n">
        <v>1370.23</v>
      </c>
      <c r="AE472" s="0" t="n">
        <f aca="false">LN(AC471/AC472)</f>
        <v>-0.00331030436539904</v>
      </c>
      <c r="AF472" s="0" t="n">
        <f aca="false">LN(AD471/AD472)</f>
        <v>0.00493587292337014</v>
      </c>
      <c r="AR472" s="0" t="n">
        <v>37.938</v>
      </c>
      <c r="AS472" s="0" t="n">
        <f aca="false">LN(AR471/AR472)</f>
        <v>0.0114529576028301</v>
      </c>
    </row>
    <row r="473" customFormat="false" ht="11.25" hidden="false" customHeight="false" outlineLevel="0" collapsed="false">
      <c r="F473" s="0" t="n">
        <v>18.531</v>
      </c>
      <c r="AB473" s="29" t="n">
        <v>36468</v>
      </c>
      <c r="AC473" s="0" t="n">
        <v>18.531</v>
      </c>
      <c r="AD473" s="0" t="n">
        <v>1362.64</v>
      </c>
      <c r="AE473" s="0" t="n">
        <f aca="false">LN(AC472/AC473)</f>
        <v>0.0283042781499677</v>
      </c>
      <c r="AF473" s="0" t="n">
        <f aca="false">LN(AD472/AD473)</f>
        <v>0.0055546143907182</v>
      </c>
      <c r="AR473" s="0" t="n">
        <v>38.563</v>
      </c>
      <c r="AS473" s="0" t="n">
        <f aca="false">LN(AR472/AR473)</f>
        <v>-0.0163400192413616</v>
      </c>
    </row>
    <row r="474" customFormat="false" ht="11.25" hidden="false" customHeight="false" outlineLevel="0" collapsed="false">
      <c r="F474" s="0" t="n">
        <v>18.75</v>
      </c>
      <c r="AB474" s="29" t="n">
        <v>36467</v>
      </c>
      <c r="AC474" s="0" t="n">
        <v>18.75</v>
      </c>
      <c r="AD474" s="0" t="n">
        <v>1354.93</v>
      </c>
      <c r="AE474" s="0" t="n">
        <f aca="false">LN(AC473/AC474)</f>
        <v>-0.0117487470345481</v>
      </c>
      <c r="AF474" s="0" t="n">
        <f aca="false">LN(AD473/AD474)</f>
        <v>0.00567420208957612</v>
      </c>
      <c r="AR474" s="0" t="n">
        <v>40</v>
      </c>
      <c r="AS474" s="0" t="n">
        <f aca="false">LN(AR473/AR474)</f>
        <v>-0.0365861865680435</v>
      </c>
    </row>
    <row r="475" customFormat="false" ht="11.25" hidden="false" customHeight="false" outlineLevel="0" collapsed="false">
      <c r="F475" s="0" t="n">
        <v>18.469</v>
      </c>
      <c r="AB475" s="29" t="n">
        <v>36466</v>
      </c>
      <c r="AC475" s="0" t="n">
        <v>18.469</v>
      </c>
      <c r="AD475" s="0" t="n">
        <v>1347.74</v>
      </c>
      <c r="AE475" s="0" t="n">
        <f aca="false">LN(AC474/AC475)</f>
        <v>0.0151001015226455</v>
      </c>
      <c r="AF475" s="0" t="n">
        <f aca="false">LN(AD474/AD475)</f>
        <v>0.00532067693219118</v>
      </c>
      <c r="AR475" s="0" t="n">
        <v>38.25</v>
      </c>
      <c r="AS475" s="0" t="n">
        <f aca="false">LN(AR474/AR475)</f>
        <v>0.0447358938413915</v>
      </c>
    </row>
    <row r="476" customFormat="false" ht="11.25" hidden="false" customHeight="false" outlineLevel="0" collapsed="false">
      <c r="F476" s="0" t="n">
        <v>18.625</v>
      </c>
      <c r="AB476" s="29" t="n">
        <v>36465</v>
      </c>
      <c r="AC476" s="0" t="n">
        <v>18.625</v>
      </c>
      <c r="AD476" s="0" t="n">
        <v>1354.12</v>
      </c>
      <c r="AE476" s="0" t="n">
        <f aca="false">LN(AC475/AC476)</f>
        <v>-0.00841111337184884</v>
      </c>
      <c r="AF476" s="0" t="n">
        <f aca="false">LN(AD475/AD476)</f>
        <v>-0.00472268130705457</v>
      </c>
      <c r="AR476" s="0" t="n">
        <v>37.688</v>
      </c>
      <c r="AS476" s="0" t="n">
        <f aca="false">LN(AR475/AR476)</f>
        <v>0.0148018188748048</v>
      </c>
    </row>
    <row r="477" customFormat="false" ht="11.25" hidden="false" customHeight="false" outlineLevel="0" collapsed="false">
      <c r="F477" s="0" t="n">
        <v>18.5</v>
      </c>
      <c r="AB477" s="29" t="n">
        <v>36462</v>
      </c>
      <c r="AC477" s="0" t="n">
        <v>18.5</v>
      </c>
      <c r="AD477" s="0" t="n">
        <v>1362.93</v>
      </c>
      <c r="AE477" s="0" t="n">
        <f aca="false">LN(AC476/AC477)</f>
        <v>0.00673403218134412</v>
      </c>
      <c r="AF477" s="0" t="n">
        <f aca="false">LN(AD476/AD477)</f>
        <v>-0.0064849972400188</v>
      </c>
      <c r="AR477" s="0" t="n">
        <v>39.938</v>
      </c>
      <c r="AS477" s="0" t="n">
        <f aca="false">LN(AR476/AR477)</f>
        <v>-0.0579865102234599</v>
      </c>
    </row>
    <row r="478" customFormat="false" ht="11.25" hidden="false" customHeight="false" outlineLevel="0" collapsed="false">
      <c r="F478" s="0" t="n">
        <v>18.406</v>
      </c>
      <c r="AB478" s="29" t="n">
        <v>36461</v>
      </c>
      <c r="AC478" s="0" t="n">
        <v>18.406</v>
      </c>
      <c r="AD478" s="0" t="n">
        <v>1342.44</v>
      </c>
      <c r="AE478" s="0" t="n">
        <f aca="false">LN(AC477/AC478)</f>
        <v>0.00509403366761405</v>
      </c>
      <c r="AF478" s="0" t="n">
        <f aca="false">LN(AD477/AD478)</f>
        <v>0.0151479404307886</v>
      </c>
      <c r="AR478" s="0" t="n">
        <v>40.313</v>
      </c>
      <c r="AS478" s="0" t="n">
        <f aca="false">LN(AR477/AR478)</f>
        <v>-0.00934574595864881</v>
      </c>
    </row>
    <row r="479" customFormat="false" ht="11.25" hidden="false" customHeight="false" outlineLevel="0" collapsed="false">
      <c r="F479" s="0" t="n">
        <v>17.375</v>
      </c>
      <c r="AB479" s="29" t="n">
        <v>36460</v>
      </c>
      <c r="AC479" s="0" t="n">
        <v>17.375</v>
      </c>
      <c r="AD479" s="0" t="n">
        <v>1296.71</v>
      </c>
      <c r="AE479" s="0" t="n">
        <f aca="false">LN(AC478/AC479)</f>
        <v>0.0576443069658093</v>
      </c>
      <c r="AF479" s="0" t="n">
        <f aca="false">LN(AD478/AD479)</f>
        <v>0.0346585662377239</v>
      </c>
      <c r="AR479" s="0" t="n">
        <v>39.313</v>
      </c>
      <c r="AS479" s="0" t="n">
        <f aca="false">LN(AR478/AR479)</f>
        <v>0.0251187445991161</v>
      </c>
    </row>
    <row r="480" customFormat="false" ht="11.25" hidden="false" customHeight="false" outlineLevel="0" collapsed="false">
      <c r="F480" s="0" t="n">
        <v>17.219</v>
      </c>
      <c r="AB480" s="29" t="n">
        <v>36459</v>
      </c>
      <c r="AC480" s="0" t="n">
        <v>17.219</v>
      </c>
      <c r="AD480" s="0" t="n">
        <v>1281.91</v>
      </c>
      <c r="AE480" s="0" t="n">
        <f aca="false">LN(AC479/AC480)</f>
        <v>0.00901896614680702</v>
      </c>
      <c r="AF480" s="0" t="n">
        <f aca="false">LN(AD479/AD480)</f>
        <v>0.0114791342009448</v>
      </c>
      <c r="AR480" s="0" t="n">
        <v>37.688</v>
      </c>
      <c r="AS480" s="0" t="n">
        <f aca="false">LN(AR479/AR480)</f>
        <v>0.0422135115829925</v>
      </c>
    </row>
    <row r="481" customFormat="false" ht="11.25" hidden="false" customHeight="false" outlineLevel="0" collapsed="false">
      <c r="F481" s="0" t="n">
        <v>17.25</v>
      </c>
      <c r="AB481" s="29" t="n">
        <v>36458</v>
      </c>
      <c r="AC481" s="0" t="n">
        <v>17.25</v>
      </c>
      <c r="AD481" s="0" t="n">
        <v>1293.63</v>
      </c>
      <c r="AE481" s="0" t="n">
        <f aca="false">LN(AC480/AC481)</f>
        <v>-0.00179871817331985</v>
      </c>
      <c r="AF481" s="0" t="n">
        <f aca="false">LN(AD480/AD481)</f>
        <v>-0.00910106688043698</v>
      </c>
      <c r="AR481" s="0" t="n">
        <v>37.25</v>
      </c>
      <c r="AS481" s="0" t="n">
        <f aca="false">LN(AR480/AR481)</f>
        <v>0.0116897965721715</v>
      </c>
    </row>
    <row r="482" customFormat="false" ht="11.25" hidden="false" customHeight="false" outlineLevel="0" collapsed="false">
      <c r="F482" s="0" t="n">
        <v>17</v>
      </c>
      <c r="AB482" s="29" t="n">
        <v>36455</v>
      </c>
      <c r="AC482" s="0" t="n">
        <v>17</v>
      </c>
      <c r="AD482" s="0" t="n">
        <v>1301.65</v>
      </c>
      <c r="AE482" s="0" t="n">
        <f aca="false">LN(AC481/AC482)</f>
        <v>0.0145987994211526</v>
      </c>
      <c r="AF482" s="0" t="n">
        <f aca="false">LN(AD481/AD482)</f>
        <v>-0.00618047033778482</v>
      </c>
      <c r="AR482" s="0" t="n">
        <v>39.063</v>
      </c>
      <c r="AS482" s="0" t="n">
        <f aca="false">LN(AR481/AR482)</f>
        <v>-0.0475237825891325</v>
      </c>
    </row>
    <row r="483" customFormat="false" ht="11.25" hidden="false" customHeight="false" outlineLevel="0" collapsed="false">
      <c r="F483" s="0" t="n">
        <v>16.719</v>
      </c>
      <c r="AB483" s="29" t="n">
        <v>36454</v>
      </c>
      <c r="AC483" s="0" t="n">
        <v>16.719</v>
      </c>
      <c r="AD483" s="0" t="n">
        <v>1283.61</v>
      </c>
      <c r="AE483" s="0" t="n">
        <f aca="false">LN(AC482/AC483)</f>
        <v>0.0166675468007071</v>
      </c>
      <c r="AF483" s="0" t="n">
        <f aca="false">LN(AD482/AD483)</f>
        <v>0.0139562696320687</v>
      </c>
      <c r="AR483" s="0" t="n">
        <v>38.313</v>
      </c>
      <c r="AS483" s="0" t="n">
        <f aca="false">LN(AR482/AR483)</f>
        <v>0.0193864632324663</v>
      </c>
    </row>
    <row r="484" customFormat="false" ht="11.25" hidden="false" customHeight="false" outlineLevel="0" collapsed="false">
      <c r="F484" s="0" t="n">
        <v>17</v>
      </c>
      <c r="AB484" s="29" t="n">
        <v>36453</v>
      </c>
      <c r="AC484" s="0" t="n">
        <v>17</v>
      </c>
      <c r="AD484" s="0" t="n">
        <v>1289.43</v>
      </c>
      <c r="AE484" s="0" t="n">
        <f aca="false">LN(AC483/AC484)</f>
        <v>-0.016667546800707</v>
      </c>
      <c r="AF484" s="0" t="n">
        <f aca="false">LN(AD483/AD484)</f>
        <v>-0.00452383944717659</v>
      </c>
      <c r="AR484" s="0" t="n">
        <v>39.25</v>
      </c>
      <c r="AS484" s="0" t="n">
        <f aca="false">LN(AR483/AR484)</f>
        <v>-0.0241621800461827</v>
      </c>
    </row>
    <row r="485" customFormat="false" ht="11.25" hidden="false" customHeight="false" outlineLevel="0" collapsed="false">
      <c r="F485" s="0" t="n">
        <v>17.469</v>
      </c>
      <c r="AB485" s="29" t="n">
        <v>36452</v>
      </c>
      <c r="AC485" s="0" t="n">
        <v>17.469</v>
      </c>
      <c r="AD485" s="0" t="n">
        <v>1261.32</v>
      </c>
      <c r="AE485" s="0" t="n">
        <f aca="false">LN(AC484/AC485)</f>
        <v>-0.0272145374668765</v>
      </c>
      <c r="AF485" s="0" t="n">
        <f aca="false">LN(AD484/AD485)</f>
        <v>0.022041468618237</v>
      </c>
      <c r="AR485" s="0" t="n">
        <v>39.25</v>
      </c>
      <c r="AS485" s="0" t="n">
        <f aca="false">LN(AR484/AR485)</f>
        <v>0</v>
      </c>
    </row>
    <row r="486" customFormat="false" ht="11.25" hidden="false" customHeight="false" outlineLevel="0" collapsed="false">
      <c r="F486" s="0" t="n">
        <v>17.156</v>
      </c>
      <c r="AB486" s="29" t="n">
        <v>36451</v>
      </c>
      <c r="AC486" s="0" t="n">
        <v>17.156</v>
      </c>
      <c r="AD486" s="0" t="n">
        <v>1254.13</v>
      </c>
      <c r="AE486" s="0" t="n">
        <f aca="false">LN(AC485/AC486)</f>
        <v>0.0180799148684586</v>
      </c>
      <c r="AF486" s="0" t="n">
        <f aca="false">LN(AD485/AD486)</f>
        <v>0.00571668654201702</v>
      </c>
      <c r="AR486" s="0" t="n">
        <v>38.188</v>
      </c>
      <c r="AS486" s="0" t="n">
        <f aca="false">LN(AR485/AR486)</f>
        <v>0.0274301140926306</v>
      </c>
    </row>
    <row r="487" customFormat="false" ht="11.25" hidden="false" customHeight="false" outlineLevel="0" collapsed="false">
      <c r="F487" s="0" t="n">
        <v>17.438</v>
      </c>
      <c r="AB487" s="29" t="n">
        <v>36448</v>
      </c>
      <c r="AC487" s="0" t="n">
        <v>17.438</v>
      </c>
      <c r="AD487" s="0" t="n">
        <v>1247.41</v>
      </c>
      <c r="AE487" s="0" t="n">
        <f aca="false">LN(AC486/AC487)</f>
        <v>-0.0163037663509892</v>
      </c>
      <c r="AF487" s="0" t="n">
        <f aca="false">LN(AD486/AD487)</f>
        <v>0.00537270334667386</v>
      </c>
      <c r="AR487" s="0" t="n">
        <v>38.25</v>
      </c>
      <c r="AS487" s="0" t="n">
        <f aca="false">LN(AR486/AR487)</f>
        <v>-0.00162223013675805</v>
      </c>
    </row>
    <row r="488" customFormat="false" ht="11.25" hidden="false" customHeight="false" outlineLevel="0" collapsed="false">
      <c r="F488" s="0" t="n">
        <v>15.938</v>
      </c>
      <c r="AB488" s="29" t="n">
        <v>36447</v>
      </c>
      <c r="AC488" s="0" t="n">
        <v>15.938</v>
      </c>
      <c r="AD488" s="0" t="n">
        <v>1283.42</v>
      </c>
      <c r="AE488" s="0" t="n">
        <f aca="false">LN(AC487/AC488)</f>
        <v>0.0899455380300668</v>
      </c>
      <c r="AF488" s="0" t="n">
        <f aca="false">LN(AD487/AD488)</f>
        <v>-0.028458988066466</v>
      </c>
      <c r="AR488" s="0" t="n">
        <v>39.063</v>
      </c>
      <c r="AS488" s="0" t="n">
        <f aca="false">LN(AR487/AR488)</f>
        <v>-0.0210321671421562</v>
      </c>
    </row>
    <row r="489" customFormat="false" ht="11.25" hidden="false" customHeight="false" outlineLevel="0" collapsed="false">
      <c r="F489" s="0" t="n">
        <v>16</v>
      </c>
      <c r="AB489" s="29" t="n">
        <v>36446</v>
      </c>
      <c r="AC489" s="0" t="n">
        <v>16</v>
      </c>
      <c r="AD489" s="0" t="n">
        <v>1285.55</v>
      </c>
      <c r="AE489" s="0" t="n">
        <f aca="false">LN(AC488/AC489)</f>
        <v>-0.00388252726422481</v>
      </c>
      <c r="AF489" s="0" t="n">
        <f aca="false">LN(AD488/AD489)</f>
        <v>-0.00165825251995122</v>
      </c>
      <c r="AR489" s="0" t="n">
        <v>40.063</v>
      </c>
      <c r="AS489" s="0" t="n">
        <f aca="false">LN(AR488/AR489)</f>
        <v>-0.025277487687527</v>
      </c>
    </row>
    <row r="490" customFormat="false" ht="11.25" hidden="false" customHeight="false" outlineLevel="0" collapsed="false">
      <c r="F490" s="0" t="n">
        <v>15.875</v>
      </c>
      <c r="AB490" s="29" t="n">
        <v>36445</v>
      </c>
      <c r="AC490" s="0" t="n">
        <v>15.875</v>
      </c>
      <c r="AD490" s="0" t="n">
        <v>1313.04</v>
      </c>
      <c r="AE490" s="0" t="n">
        <f aca="false">LN(AC489/AC490)</f>
        <v>0.00784317746102588</v>
      </c>
      <c r="AF490" s="0" t="n">
        <f aca="false">LN(AD489/AD490)</f>
        <v>-0.0211584171026905</v>
      </c>
      <c r="AR490" s="0" t="n">
        <v>38.813</v>
      </c>
      <c r="AS490" s="0" t="n">
        <f aca="false">LN(AR489/AR490)</f>
        <v>0.0316979730438435</v>
      </c>
    </row>
    <row r="491" customFormat="false" ht="11.25" hidden="false" customHeight="false" outlineLevel="0" collapsed="false">
      <c r="F491" s="0" t="n">
        <v>14.5</v>
      </c>
      <c r="AB491" s="29" t="n">
        <v>36444</v>
      </c>
      <c r="AC491" s="0" t="n">
        <v>14.5</v>
      </c>
      <c r="AD491" s="0" t="n">
        <v>1335.21</v>
      </c>
      <c r="AE491" s="0" t="n">
        <f aca="false">LN(AC490/AC491)</f>
        <v>0.0905968953522267</v>
      </c>
      <c r="AF491" s="0" t="n">
        <f aca="false">LN(AD490/AD491)</f>
        <v>-0.0167435234105784</v>
      </c>
      <c r="AR491" s="0" t="n">
        <v>38.875</v>
      </c>
      <c r="AS491" s="0" t="n">
        <f aca="false">LN(AR490/AR491)</f>
        <v>-0.00159612844101361</v>
      </c>
    </row>
    <row r="492" customFormat="false" ht="11.25" hidden="false" customHeight="false" outlineLevel="0" collapsed="false">
      <c r="F492" s="0" t="n">
        <v>14.125</v>
      </c>
      <c r="AB492" s="29" t="n">
        <v>36441</v>
      </c>
      <c r="AC492" s="0" t="n">
        <v>14.125</v>
      </c>
      <c r="AD492" s="0" t="n">
        <v>1336.02</v>
      </c>
      <c r="AE492" s="0" t="n">
        <f aca="false">LN(AC491/AC492)</f>
        <v>0.0262023723940241</v>
      </c>
      <c r="AF492" s="0" t="n">
        <f aca="false">LN(AD491/AD492)</f>
        <v>-0.000606462210162564</v>
      </c>
      <c r="AR492" s="0" t="n">
        <v>38.938</v>
      </c>
      <c r="AS492" s="0" t="n">
        <f aca="false">LN(AR491/AR492)</f>
        <v>-0.0016192670573204</v>
      </c>
    </row>
    <row r="493" customFormat="false" ht="11.25" hidden="false" customHeight="false" outlineLevel="0" collapsed="false">
      <c r="F493" s="0" t="n">
        <v>14.875</v>
      </c>
      <c r="AB493" s="29" t="n">
        <v>36440</v>
      </c>
      <c r="AC493" s="0" t="n">
        <v>14.875</v>
      </c>
      <c r="AD493" s="0" t="n">
        <v>1317.64</v>
      </c>
      <c r="AE493" s="0" t="n">
        <f aca="false">LN(AC492/AC493)</f>
        <v>-0.0517356743991889</v>
      </c>
      <c r="AF493" s="0" t="n">
        <f aca="false">LN(AD492/AD493)</f>
        <v>0.0138527874147124</v>
      </c>
      <c r="AR493" s="0" t="n">
        <v>37</v>
      </c>
      <c r="AS493" s="0" t="n">
        <f aca="false">LN(AR492/AR493)</f>
        <v>0.0510527249124942</v>
      </c>
    </row>
    <row r="494" customFormat="false" ht="11.25" hidden="false" customHeight="false" outlineLevel="0" collapsed="false">
      <c r="F494" s="0" t="n">
        <v>14.875</v>
      </c>
      <c r="AB494" s="29" t="n">
        <v>36439</v>
      </c>
      <c r="AC494" s="0" t="n">
        <v>14.875</v>
      </c>
      <c r="AD494" s="0" t="n">
        <v>1325.4</v>
      </c>
      <c r="AE494" s="0" t="n">
        <f aca="false">LN(AC493/AC494)</f>
        <v>0</v>
      </c>
      <c r="AF494" s="0" t="n">
        <f aca="false">LN(AD493/AD494)</f>
        <v>-0.00587204302441805</v>
      </c>
      <c r="AR494" s="0" t="n">
        <v>38.375</v>
      </c>
      <c r="AS494" s="0" t="n">
        <f aca="false">LN(AR493/AR494)</f>
        <v>-0.0364882932631368</v>
      </c>
    </row>
    <row r="495" customFormat="false" ht="11.25" hidden="false" customHeight="false" outlineLevel="0" collapsed="false">
      <c r="F495" s="0" t="n">
        <v>14.875</v>
      </c>
      <c r="AB495" s="29" t="n">
        <v>36438</v>
      </c>
      <c r="AC495" s="0" t="n">
        <v>14.875</v>
      </c>
      <c r="AD495" s="0" t="n">
        <v>1301.35</v>
      </c>
      <c r="AE495" s="0" t="n">
        <f aca="false">LN(AC494/AC495)</f>
        <v>0</v>
      </c>
      <c r="AF495" s="0" t="n">
        <f aca="false">LN(AD494/AD495)</f>
        <v>0.0183121134942179</v>
      </c>
      <c r="AR495" s="0" t="n">
        <v>40</v>
      </c>
      <c r="AS495" s="0" t="n">
        <f aca="false">LN(AR494/AR495)</f>
        <v>-0.0414732482065751</v>
      </c>
    </row>
    <row r="496" customFormat="false" ht="11.25" hidden="false" customHeight="false" outlineLevel="0" collapsed="false">
      <c r="F496" s="0" t="n">
        <v>15.094</v>
      </c>
      <c r="AB496" s="29" t="n">
        <v>36437</v>
      </c>
      <c r="AC496" s="0" t="n">
        <v>15.094</v>
      </c>
      <c r="AD496" s="0" t="n">
        <v>1304.6</v>
      </c>
      <c r="AE496" s="0" t="n">
        <f aca="false">LN(AC495/AC496)</f>
        <v>-0.0146153624309832</v>
      </c>
      <c r="AF496" s="0" t="n">
        <f aca="false">LN(AD495/AD496)</f>
        <v>-0.00249429320208678</v>
      </c>
      <c r="AR496" s="0" t="n">
        <v>40.188</v>
      </c>
      <c r="AS496" s="0" t="n">
        <f aca="false">LN(AR495/AR496)</f>
        <v>-0.00468898948613158</v>
      </c>
    </row>
    <row r="497" customFormat="false" ht="11.25" hidden="false" customHeight="false" outlineLevel="0" collapsed="false">
      <c r="F497" s="0" t="n">
        <v>15.406</v>
      </c>
      <c r="AB497" s="29" t="n">
        <v>36434</v>
      </c>
      <c r="AC497" s="0" t="n">
        <v>15.406</v>
      </c>
      <c r="AD497" s="0" t="n">
        <v>1282.81</v>
      </c>
      <c r="AE497" s="0" t="n">
        <f aca="false">LN(AC496/AC497)</f>
        <v>-0.0204597300680974</v>
      </c>
      <c r="AF497" s="0" t="n">
        <f aca="false">LN(AD496/AD497)</f>
        <v>0.0168434961259215</v>
      </c>
      <c r="AR497" s="0" t="n">
        <v>40.938</v>
      </c>
      <c r="AS497" s="0" t="n">
        <f aca="false">LN(AR496/AR497)</f>
        <v>-0.0184902834612737</v>
      </c>
    </row>
    <row r="498" customFormat="false" ht="11.25" hidden="false" customHeight="false" outlineLevel="0" collapsed="false">
      <c r="F498" s="0" t="n">
        <v>15.906</v>
      </c>
      <c r="AB498" s="29" t="n">
        <v>36433</v>
      </c>
      <c r="AC498" s="0" t="n">
        <v>15.906</v>
      </c>
      <c r="AD498" s="0" t="n">
        <v>1282.71</v>
      </c>
      <c r="AE498" s="0" t="n">
        <f aca="false">LN(AC497/AC498)</f>
        <v>-0.0319393526041695</v>
      </c>
      <c r="AF498" s="0" t="n">
        <f aca="false">LN(AD497/AD498)</f>
        <v>7.79569054621773E-005</v>
      </c>
      <c r="AR498" s="0" t="n">
        <v>41.063</v>
      </c>
      <c r="AS498" s="0" t="n">
        <f aca="false">LN(AR497/AR498)</f>
        <v>-0.00304874566947581</v>
      </c>
    </row>
    <row r="499" customFormat="false" ht="11.25" hidden="false" customHeight="false" outlineLevel="0" collapsed="false">
      <c r="F499" s="0" t="n">
        <v>16.375</v>
      </c>
      <c r="AB499" s="29" t="n">
        <v>36432</v>
      </c>
      <c r="AC499" s="0" t="n">
        <v>16.375</v>
      </c>
      <c r="AD499" s="0" t="n">
        <v>1268.37</v>
      </c>
      <c r="AE499" s="0" t="n">
        <f aca="false">LN(AC498/AC499)</f>
        <v>-0.0290593849863721</v>
      </c>
      <c r="AF499" s="0" t="n">
        <f aca="false">LN(AD498/AD499)</f>
        <v>0.011242415790973</v>
      </c>
      <c r="AR499" s="0" t="n">
        <v>39.5</v>
      </c>
      <c r="AS499" s="0" t="n">
        <f aca="false">LN(AR498/AR499)</f>
        <v>0.0388068008237412</v>
      </c>
    </row>
    <row r="500" customFormat="false" ht="11.25" hidden="false" customHeight="false" outlineLevel="0" collapsed="false">
      <c r="F500" s="0" t="n">
        <v>16.469</v>
      </c>
      <c r="AB500" s="29" t="n">
        <v>36431</v>
      </c>
      <c r="AC500" s="0" t="n">
        <v>16.469</v>
      </c>
      <c r="AD500" s="0" t="n">
        <v>1282.2</v>
      </c>
      <c r="AE500" s="0" t="n">
        <f aca="false">LN(AC499/AC500)</f>
        <v>-0.00572404437075581</v>
      </c>
      <c r="AF500" s="0" t="n">
        <f aca="false">LN(AD499/AD500)</f>
        <v>-0.010844741013518</v>
      </c>
      <c r="AR500" s="0" t="n">
        <v>39.25</v>
      </c>
      <c r="AS500" s="0" t="n">
        <f aca="false">LN(AR499/AR500)</f>
        <v>0.00634922767865874</v>
      </c>
    </row>
    <row r="501" customFormat="false" ht="11.25" hidden="false" customHeight="false" outlineLevel="0" collapsed="false">
      <c r="F501" s="0" t="n">
        <v>16.438</v>
      </c>
      <c r="AB501" s="29" t="n">
        <v>36430</v>
      </c>
      <c r="AC501" s="0" t="n">
        <v>16.438</v>
      </c>
      <c r="AD501" s="0" t="n">
        <v>1283.31</v>
      </c>
      <c r="AE501" s="0" t="n">
        <f aca="false">LN(AC500/AC501)</f>
        <v>0.00188409816576315</v>
      </c>
      <c r="AF501" s="0" t="n">
        <f aca="false">LN(AD500/AD501)</f>
        <v>-0.000865325077090104</v>
      </c>
      <c r="AR501" s="0" t="n">
        <v>38.875</v>
      </c>
      <c r="AS501" s="0" t="n">
        <f aca="false">LN(AR500/AR501)</f>
        <v>0.00960007372901914</v>
      </c>
    </row>
    <row r="502" customFormat="false" ht="11.25" hidden="false" customHeight="false" outlineLevel="0" collapsed="false">
      <c r="F502" s="0" t="n">
        <v>16.969</v>
      </c>
      <c r="AB502" s="29" t="n">
        <v>36427</v>
      </c>
      <c r="AC502" s="0" t="n">
        <v>16.969</v>
      </c>
      <c r="AD502" s="0" t="n">
        <v>1277.36</v>
      </c>
      <c r="AE502" s="0" t="n">
        <f aca="false">LN(AC501/AC502)</f>
        <v>-0.0317924222643809</v>
      </c>
      <c r="AF502" s="0" t="n">
        <f aca="false">LN(AD501/AD502)</f>
        <v>0.00464722959880126</v>
      </c>
      <c r="AR502" s="0" t="n">
        <v>39.813</v>
      </c>
      <c r="AS502" s="0" t="n">
        <f aca="false">LN(AR501/AR502)</f>
        <v>-0.0238421216238238</v>
      </c>
    </row>
    <row r="503" customFormat="false" ht="11.25" hidden="false" customHeight="false" outlineLevel="0" collapsed="false">
      <c r="F503" s="0" t="n">
        <v>17.406</v>
      </c>
      <c r="AB503" s="29" t="n">
        <v>36426</v>
      </c>
      <c r="AC503" s="0" t="n">
        <v>17.406</v>
      </c>
      <c r="AD503" s="0" t="n">
        <v>1280.41</v>
      </c>
      <c r="AE503" s="0" t="n">
        <f aca="false">LN(AC502/AC503)</f>
        <v>-0.0254268243766328</v>
      </c>
      <c r="AF503" s="0" t="n">
        <f aca="false">LN(AD502/AD503)</f>
        <v>-0.00238489109312031</v>
      </c>
      <c r="AR503" s="0" t="n">
        <v>39</v>
      </c>
      <c r="AS503" s="0" t="n">
        <f aca="false">LN(AR502/AR503)</f>
        <v>0.0206318459935756</v>
      </c>
    </row>
    <row r="504" customFormat="false" ht="11.25" hidden="false" customHeight="false" outlineLevel="0" collapsed="false">
      <c r="F504" s="0" t="n">
        <v>17.25</v>
      </c>
      <c r="AB504" s="29" t="n">
        <v>36425</v>
      </c>
      <c r="AC504" s="0" t="n">
        <v>17.25</v>
      </c>
      <c r="AD504" s="0" t="n">
        <v>1310.51</v>
      </c>
      <c r="AE504" s="0" t="n">
        <f aca="false">LN(AC503/AC504)</f>
        <v>0.00900283088995313</v>
      </c>
      <c r="AF504" s="0" t="n">
        <f aca="false">LN(AD503/AD504)</f>
        <v>-0.0232360352850962</v>
      </c>
      <c r="AR504" s="0" t="n">
        <v>39.5</v>
      </c>
      <c r="AS504" s="0" t="n">
        <f aca="false">LN(AR503/AR504)</f>
        <v>-0.0127390257774297</v>
      </c>
    </row>
    <row r="505" customFormat="false" ht="11.25" hidden="false" customHeight="false" outlineLevel="0" collapsed="false">
      <c r="F505" s="0" t="n">
        <v>17.219</v>
      </c>
      <c r="AB505" s="29" t="n">
        <v>36424</v>
      </c>
      <c r="AC505" s="0" t="n">
        <v>17.219</v>
      </c>
      <c r="AD505" s="0" t="n">
        <v>1307.58</v>
      </c>
      <c r="AE505" s="0" t="n">
        <f aca="false">LN(AC504/AC505)</f>
        <v>0.00179871817331984</v>
      </c>
      <c r="AF505" s="0" t="n">
        <f aca="false">LN(AD504/AD505)</f>
        <v>0.00223827387388771</v>
      </c>
      <c r="AR505" s="0" t="n">
        <v>39.5</v>
      </c>
      <c r="AS505" s="0" t="n">
        <f aca="false">LN(AR504/AR505)</f>
        <v>0</v>
      </c>
    </row>
    <row r="506" customFormat="false" ht="11.25" hidden="false" customHeight="false" outlineLevel="0" collapsed="false">
      <c r="F506" s="0" t="n">
        <v>18.188</v>
      </c>
      <c r="AB506" s="29" t="n">
        <v>36423</v>
      </c>
      <c r="AC506" s="0" t="n">
        <v>18.188</v>
      </c>
      <c r="AD506" s="0" t="n">
        <v>1335.53</v>
      </c>
      <c r="AE506" s="0" t="n">
        <f aca="false">LN(AC505/AC506)</f>
        <v>-0.0547486106587152</v>
      </c>
      <c r="AF506" s="0" t="n">
        <f aca="false">LN(AD505/AD506)</f>
        <v>-0.0211501162587579</v>
      </c>
      <c r="AR506" s="0" t="n">
        <v>41.25</v>
      </c>
      <c r="AS506" s="0" t="n">
        <f aca="false">LN(AR505/AR506)</f>
        <v>-0.0433504408736139</v>
      </c>
    </row>
    <row r="507" customFormat="false" ht="11.25" hidden="false" customHeight="false" outlineLevel="0" collapsed="false">
      <c r="F507" s="0" t="n">
        <v>18.125</v>
      </c>
      <c r="AB507" s="29" t="n">
        <v>36420</v>
      </c>
      <c r="AC507" s="0" t="n">
        <v>18.125</v>
      </c>
      <c r="AD507" s="0" t="n">
        <v>1335.42</v>
      </c>
      <c r="AE507" s="0" t="n">
        <f aca="false">LN(AC506/AC507)</f>
        <v>0.00346983522202558</v>
      </c>
      <c r="AF507" s="0" t="n">
        <f aca="false">LN(AD506/AD507)</f>
        <v>8.23676969333605E-005</v>
      </c>
      <c r="AR507" s="0" t="n">
        <v>42.25</v>
      </c>
      <c r="AS507" s="0" t="n">
        <f aca="false">LN(AR506/AR507)</f>
        <v>-0.0239532410224929</v>
      </c>
    </row>
    <row r="508" customFormat="false" ht="11.25" hidden="false" customHeight="false" outlineLevel="0" collapsed="false">
      <c r="F508" s="0" t="n">
        <v>18.094</v>
      </c>
      <c r="AB508" s="29" t="n">
        <v>36419</v>
      </c>
      <c r="AC508" s="0" t="n">
        <v>18.094</v>
      </c>
      <c r="AD508" s="0" t="n">
        <v>1318.48</v>
      </c>
      <c r="AE508" s="0" t="n">
        <f aca="false">LN(AC507/AC508)</f>
        <v>0.00171180913718847</v>
      </c>
      <c r="AF508" s="0" t="n">
        <f aca="false">LN(AD507/AD508)</f>
        <v>0.0127662911716747</v>
      </c>
      <c r="AR508" s="0" t="n">
        <v>41.688</v>
      </c>
      <c r="AS508" s="0" t="n">
        <f aca="false">LN(AR507/AR508)</f>
        <v>0.0133910361962694</v>
      </c>
    </row>
    <row r="509" customFormat="false" ht="11.25" hidden="false" customHeight="false" outlineLevel="0" collapsed="false">
      <c r="F509" s="0" t="n">
        <v>18.094</v>
      </c>
      <c r="AB509" s="29" t="n">
        <v>36418</v>
      </c>
      <c r="AC509" s="0" t="n">
        <v>18.094</v>
      </c>
      <c r="AD509" s="0" t="n">
        <v>1317.97</v>
      </c>
      <c r="AE509" s="0" t="n">
        <f aca="false">LN(AC508/AC509)</f>
        <v>0</v>
      </c>
      <c r="AF509" s="0" t="n">
        <f aca="false">LN(AD508/AD509)</f>
        <v>0.000386883882767637</v>
      </c>
      <c r="AR509" s="0" t="n">
        <v>41.625</v>
      </c>
      <c r="AS509" s="0" t="n">
        <f aca="false">LN(AR508/AR509)</f>
        <v>0.00151236930630568</v>
      </c>
    </row>
    <row r="510" customFormat="false" ht="11.25" hidden="false" customHeight="false" outlineLevel="0" collapsed="false">
      <c r="F510" s="0" t="n">
        <v>17.625</v>
      </c>
      <c r="AB510" s="29" t="n">
        <v>36417</v>
      </c>
      <c r="AC510" s="0" t="n">
        <v>17.625</v>
      </c>
      <c r="AD510" s="0" t="n">
        <v>1336.29</v>
      </c>
      <c r="AE510" s="0" t="n">
        <f aca="false">LN(AC509/AC510)</f>
        <v>0.0262620429052175</v>
      </c>
      <c r="AF510" s="0" t="n">
        <f aca="false">LN(AD509/AD510)</f>
        <v>-0.0138044433663105</v>
      </c>
      <c r="AR510" s="0" t="n">
        <v>41.938</v>
      </c>
      <c r="AS510" s="0" t="n">
        <f aca="false">LN(AR509/AR510)</f>
        <v>-0.00749138886394605</v>
      </c>
    </row>
    <row r="511" customFormat="false" ht="11.25" hidden="false" customHeight="false" outlineLevel="0" collapsed="false">
      <c r="F511" s="0" t="n">
        <v>17.781</v>
      </c>
      <c r="AB511" s="29" t="n">
        <v>36416</v>
      </c>
      <c r="AC511" s="0" t="n">
        <v>17.781</v>
      </c>
      <c r="AD511" s="0" t="n">
        <v>1344.13</v>
      </c>
      <c r="AE511" s="0" t="n">
        <f aca="false">LN(AC510/AC511)</f>
        <v>-0.0088121227754784</v>
      </c>
      <c r="AF511" s="0" t="n">
        <f aca="false">LN(AD510/AD511)</f>
        <v>-0.00584984618642721</v>
      </c>
      <c r="AR511" s="0" t="n">
        <v>41.938</v>
      </c>
      <c r="AS511" s="0" t="n">
        <f aca="false">LN(AR510/AR511)</f>
        <v>0</v>
      </c>
    </row>
    <row r="512" customFormat="false" ht="11.25" hidden="false" customHeight="false" outlineLevel="0" collapsed="false">
      <c r="F512" s="0" t="n">
        <v>17.688</v>
      </c>
      <c r="AB512" s="29" t="n">
        <v>36413</v>
      </c>
      <c r="AC512" s="0" t="n">
        <v>17.688</v>
      </c>
      <c r="AD512" s="0" t="n">
        <v>1351.66</v>
      </c>
      <c r="AE512" s="0" t="n">
        <f aca="false">LN(AC511/AC512)</f>
        <v>0.0052440279186657</v>
      </c>
      <c r="AF512" s="0" t="n">
        <f aca="false">LN(AD511/AD512)</f>
        <v>-0.00558650309085487</v>
      </c>
      <c r="AR512" s="0" t="n">
        <v>42.813</v>
      </c>
      <c r="AS512" s="0" t="n">
        <f aca="false">LN(AR511/AR512)</f>
        <v>-0.02064945762181</v>
      </c>
    </row>
    <row r="513" customFormat="false" ht="11.25" hidden="false" customHeight="false" outlineLevel="0" collapsed="false">
      <c r="F513" s="0" t="n">
        <v>17.688</v>
      </c>
      <c r="AB513" s="29" t="n">
        <v>36412</v>
      </c>
      <c r="AC513" s="0" t="n">
        <v>17.688</v>
      </c>
      <c r="AD513" s="0" t="n">
        <v>1347.66</v>
      </c>
      <c r="AE513" s="0" t="n">
        <f aca="false">LN(AC512/AC513)</f>
        <v>0</v>
      </c>
      <c r="AF513" s="0" t="n">
        <f aca="false">LN(AD512/AD513)</f>
        <v>0.00296371154799097</v>
      </c>
      <c r="AR513" s="0" t="n">
        <v>42.25</v>
      </c>
      <c r="AS513" s="0" t="n">
        <f aca="false">LN(AR512/AR513)</f>
        <v>0.013237440983181</v>
      </c>
    </row>
    <row r="514" customFormat="false" ht="11.25" hidden="false" customHeight="false" outlineLevel="0" collapsed="false">
      <c r="F514" s="0" t="n">
        <v>17.469</v>
      </c>
      <c r="AB514" s="29" t="n">
        <v>36411</v>
      </c>
      <c r="AC514" s="0" t="n">
        <v>17.469</v>
      </c>
      <c r="AD514" s="0" t="n">
        <v>1344.15</v>
      </c>
      <c r="AE514" s="0" t="n">
        <f aca="false">LN(AC513/AC514)</f>
        <v>0.0124585620320524</v>
      </c>
      <c r="AF514" s="0" t="n">
        <f aca="false">LN(AD513/AD514)</f>
        <v>0.00260791214042025</v>
      </c>
      <c r="AR514" s="0" t="n">
        <v>40.438</v>
      </c>
      <c r="AS514" s="0" t="n">
        <f aca="false">LN(AR513/AR514)</f>
        <v>0.0438344168580737</v>
      </c>
    </row>
    <row r="515" customFormat="false" ht="11.25" hidden="false" customHeight="false" outlineLevel="0" collapsed="false">
      <c r="F515" s="0" t="n">
        <v>17.469</v>
      </c>
      <c r="AB515" s="29" t="n">
        <v>36410</v>
      </c>
      <c r="AC515" s="0" t="n">
        <v>17.469</v>
      </c>
      <c r="AD515" s="0" t="n">
        <v>1350.45</v>
      </c>
      <c r="AE515" s="0" t="n">
        <f aca="false">LN(AC514/AC515)</f>
        <v>0</v>
      </c>
      <c r="AF515" s="0" t="n">
        <f aca="false">LN(AD514/AD515)</f>
        <v>-0.00467602722425729</v>
      </c>
      <c r="AR515" s="0" t="n">
        <v>41.375</v>
      </c>
      <c r="AS515" s="0" t="n">
        <f aca="false">LN(AR514/AR515)</f>
        <v>-0.0229068967521178</v>
      </c>
    </row>
    <row r="516" customFormat="false" ht="11.25" hidden="false" customHeight="false" outlineLevel="0" collapsed="false">
      <c r="F516" s="0" t="n">
        <v>17.625</v>
      </c>
      <c r="AB516" s="29" t="n">
        <v>36406</v>
      </c>
      <c r="AC516" s="0" t="n">
        <v>17.625</v>
      </c>
      <c r="AD516" s="0" t="n">
        <v>1357.24</v>
      </c>
      <c r="AE516" s="0" t="n">
        <f aca="false">LN(AC515/AC516)</f>
        <v>-0.0088904671752397</v>
      </c>
      <c r="AF516" s="0" t="n">
        <f aca="false">LN(AD515/AD516)</f>
        <v>-0.00501535569644119</v>
      </c>
      <c r="AR516" s="0" t="n">
        <v>41.5</v>
      </c>
      <c r="AS516" s="0" t="n">
        <f aca="false">LN(AR515/AR516)</f>
        <v>-0.00301659353942568</v>
      </c>
    </row>
    <row r="517" customFormat="false" ht="11.25" hidden="false" customHeight="false" outlineLevel="0" collapsed="false">
      <c r="F517" s="0" t="n">
        <v>17.5</v>
      </c>
      <c r="AB517" s="29" t="n">
        <v>36405</v>
      </c>
      <c r="AC517" s="0" t="n">
        <v>17.5</v>
      </c>
      <c r="AD517" s="0" t="n">
        <v>1319.11</v>
      </c>
      <c r="AE517" s="0" t="n">
        <f aca="false">LN(AC516/AC517)</f>
        <v>0.00711746776886396</v>
      </c>
      <c r="AF517" s="0" t="n">
        <f aca="false">LN(AD516/AD517)</f>
        <v>0.0284959591665085</v>
      </c>
      <c r="AR517" s="0" t="n">
        <v>40.188</v>
      </c>
      <c r="AS517" s="0" t="n">
        <f aca="false">LN(AR516/AR517)</f>
        <v>0.0321249836365846</v>
      </c>
    </row>
    <row r="518" customFormat="false" ht="11.25" hidden="false" customHeight="false" outlineLevel="0" collapsed="false">
      <c r="F518" s="0" t="n">
        <v>17.719</v>
      </c>
      <c r="AB518" s="29" t="n">
        <v>36404</v>
      </c>
      <c r="AC518" s="0" t="n">
        <v>17.719</v>
      </c>
      <c r="AD518" s="0" t="n">
        <v>1331.07</v>
      </c>
      <c r="AE518" s="0" t="n">
        <f aca="false">LN(AC517/AC518)</f>
        <v>-0.012436629246464</v>
      </c>
      <c r="AF518" s="0" t="n">
        <f aca="false">LN(AD517/AD518)</f>
        <v>-0.0090258632957339</v>
      </c>
      <c r="AR518" s="0" t="n">
        <v>41.313</v>
      </c>
      <c r="AS518" s="0" t="n">
        <f aca="false">LN(AR517/AR518)</f>
        <v>-0.0276087768130307</v>
      </c>
    </row>
    <row r="519" customFormat="false" ht="11.25" hidden="false" customHeight="false" outlineLevel="0" collapsed="false">
      <c r="F519" s="0" t="n">
        <v>17.969</v>
      </c>
      <c r="AB519" s="29" t="n">
        <v>36403</v>
      </c>
      <c r="AC519" s="0" t="n">
        <v>17.969</v>
      </c>
      <c r="AD519" s="0" t="n">
        <v>1320.41</v>
      </c>
      <c r="AE519" s="0" t="n">
        <f aca="false">LN(AC518/AC519)</f>
        <v>-0.0140105407683844</v>
      </c>
      <c r="AF519" s="0" t="n">
        <f aca="false">LN(AD518/AD519)</f>
        <v>0.00804083563531554</v>
      </c>
      <c r="AR519" s="0" t="n">
        <v>41.875</v>
      </c>
      <c r="AS519" s="0" t="n">
        <f aca="false">LN(AR518/AR519)</f>
        <v>-0.0135117697321319</v>
      </c>
    </row>
    <row r="520" customFormat="false" ht="11.25" hidden="false" customHeight="false" outlineLevel="0" collapsed="false">
      <c r="F520" s="0" t="n">
        <v>17.984</v>
      </c>
      <c r="AB520" s="29" t="n">
        <v>36402</v>
      </c>
      <c r="AC520" s="0" t="n">
        <v>17.984</v>
      </c>
      <c r="AD520" s="0" t="n">
        <v>1324.02</v>
      </c>
      <c r="AE520" s="0" t="n">
        <f aca="false">LN(AC519/AC520)</f>
        <v>-0.000834422766963979</v>
      </c>
      <c r="AF520" s="0" t="n">
        <f aca="false">LN(AD519/AD520)</f>
        <v>-0.0027302687100977</v>
      </c>
      <c r="AR520" s="0" t="n">
        <v>41.25</v>
      </c>
      <c r="AS520" s="0" t="n">
        <f aca="false">LN(AR519/AR520)</f>
        <v>0.0150378773645405</v>
      </c>
    </row>
    <row r="521" customFormat="false" ht="11.25" hidden="false" customHeight="false" outlineLevel="0" collapsed="false">
      <c r="F521" s="0" t="n">
        <v>17.969</v>
      </c>
      <c r="AB521" s="29" t="n">
        <v>36399</v>
      </c>
      <c r="AC521" s="0" t="n">
        <v>17.969</v>
      </c>
      <c r="AD521" s="0" t="n">
        <v>1348.27</v>
      </c>
      <c r="AE521" s="0" t="n">
        <f aca="false">LN(AC520/AC521)</f>
        <v>0.000834422766963871</v>
      </c>
      <c r="AF521" s="0" t="n">
        <f aca="false">LN(AD520/AD521)</f>
        <v>-0.0181497260284001</v>
      </c>
      <c r="AR521" s="0" t="n">
        <v>42.375</v>
      </c>
      <c r="AS521" s="0" t="n">
        <f aca="false">LN(AR520/AR521)</f>
        <v>-0.0269074529199244</v>
      </c>
    </row>
    <row r="522" customFormat="false" ht="11.25" hidden="false" customHeight="false" outlineLevel="0" collapsed="false">
      <c r="F522" s="0" t="n">
        <v>17.938</v>
      </c>
      <c r="AB522" s="29" t="n">
        <v>36398</v>
      </c>
      <c r="AC522" s="0" t="n">
        <v>17.938</v>
      </c>
      <c r="AD522" s="0" t="n">
        <v>1362.01</v>
      </c>
      <c r="AE522" s="0" t="n">
        <f aca="false">LN(AC521/AC522)</f>
        <v>0.00172668324850553</v>
      </c>
      <c r="AF522" s="0" t="n">
        <f aca="false">LN(AD521/AD522)</f>
        <v>-0.010139260674966</v>
      </c>
      <c r="AR522" s="0" t="n">
        <v>42.063</v>
      </c>
      <c r="AS522" s="0" t="n">
        <f aca="false">LN(AR521/AR522)</f>
        <v>0.00739007129351006</v>
      </c>
    </row>
    <row r="523" customFormat="false" ht="11.25" hidden="false" customHeight="false" outlineLevel="0" collapsed="false">
      <c r="F523" s="0" t="n">
        <v>18</v>
      </c>
      <c r="AB523" s="29" t="n">
        <v>36397</v>
      </c>
      <c r="AC523" s="0" t="n">
        <v>18</v>
      </c>
      <c r="AD523" s="0" t="n">
        <v>1381.79</v>
      </c>
      <c r="AE523" s="0" t="n">
        <f aca="false">LN(AC522/AC523)</f>
        <v>-0.00345039020035337</v>
      </c>
      <c r="AF523" s="0" t="n">
        <f aca="false">LN(AD522/AD523)</f>
        <v>-0.0144182102647693</v>
      </c>
      <c r="AR523" s="0" t="n">
        <v>43.125</v>
      </c>
      <c r="AS523" s="0" t="n">
        <f aca="false">LN(AR522/AR523)</f>
        <v>-0.0249343809444196</v>
      </c>
    </row>
    <row r="524" customFormat="false" ht="11.25" hidden="false" customHeight="false" outlineLevel="0" collapsed="false">
      <c r="F524" s="0" t="n">
        <v>18.063</v>
      </c>
      <c r="AB524" s="29" t="n">
        <v>36396</v>
      </c>
      <c r="AC524" s="0" t="n">
        <v>18.063</v>
      </c>
      <c r="AD524" s="0" t="n">
        <v>1363.5</v>
      </c>
      <c r="AE524" s="0" t="n">
        <f aca="false">LN(AC523/AC524)</f>
        <v>-0.00349388925425574</v>
      </c>
      <c r="AF524" s="0" t="n">
        <f aca="false">LN(AD523/AD524)</f>
        <v>0.0133248368055364</v>
      </c>
      <c r="AR524" s="0" t="n">
        <v>43.875</v>
      </c>
      <c r="AS524" s="0" t="n">
        <f aca="false">LN(AR523/AR524)</f>
        <v>-0.0172418064345061</v>
      </c>
    </row>
    <row r="525" customFormat="false" ht="11.25" hidden="false" customHeight="false" outlineLevel="0" collapsed="false">
      <c r="F525" s="0" t="n">
        <v>17.844</v>
      </c>
      <c r="AB525" s="29" t="n">
        <v>36395</v>
      </c>
      <c r="AC525" s="0" t="n">
        <v>17.844</v>
      </c>
      <c r="AD525" s="0" t="n">
        <v>1360.22</v>
      </c>
      <c r="AE525" s="0" t="n">
        <f aca="false">LN(AC524/AC525)</f>
        <v>0.012198329884402</v>
      </c>
      <c r="AF525" s="0" t="n">
        <f aca="false">LN(AD524/AD525)</f>
        <v>0.0024084719321624</v>
      </c>
      <c r="AR525" s="0" t="n">
        <v>44.25</v>
      </c>
      <c r="AS525" s="0" t="n">
        <f aca="false">LN(AR524/AR525)</f>
        <v>-0.00851068966790862</v>
      </c>
    </row>
    <row r="526" customFormat="false" ht="11.25" hidden="false" customHeight="false" outlineLevel="0" collapsed="false">
      <c r="F526" s="0" t="n">
        <v>17.938</v>
      </c>
      <c r="AB526" s="29" t="n">
        <v>36392</v>
      </c>
      <c r="AC526" s="0" t="n">
        <v>17.938</v>
      </c>
      <c r="AD526" s="0" t="n">
        <v>1336.61</v>
      </c>
      <c r="AE526" s="0" t="n">
        <f aca="false">LN(AC525/AC526)</f>
        <v>-0.00525405042979291</v>
      </c>
      <c r="AF526" s="0" t="n">
        <f aca="false">LN(AD525/AD526)</f>
        <v>0.01750989363459</v>
      </c>
      <c r="AR526" s="0" t="n">
        <v>43.938</v>
      </c>
      <c r="AS526" s="0" t="n">
        <f aca="false">LN(AR525/AR526)</f>
        <v>0.00707582214695083</v>
      </c>
    </row>
    <row r="527" customFormat="false" ht="11.25" hidden="false" customHeight="false" outlineLevel="0" collapsed="false">
      <c r="F527" s="0" t="n">
        <v>17.906</v>
      </c>
      <c r="AB527" s="29" t="n">
        <v>36391</v>
      </c>
      <c r="AC527" s="0" t="n">
        <v>17.906</v>
      </c>
      <c r="AD527" s="0" t="n">
        <v>1323.59</v>
      </c>
      <c r="AE527" s="0" t="n">
        <f aca="false">LN(AC526/AC527)</f>
        <v>0.00178551548384706</v>
      </c>
      <c r="AF527" s="0" t="n">
        <f aca="false">LN(AD526/AD527)</f>
        <v>0.00978881585258819</v>
      </c>
      <c r="AR527" s="0" t="n">
        <v>43.75</v>
      </c>
      <c r="AS527" s="0" t="n">
        <f aca="false">LN(AR526/AR527)</f>
        <v>0.00428793650336442</v>
      </c>
    </row>
    <row r="528" customFormat="false" ht="11.25" hidden="false" customHeight="false" outlineLevel="0" collapsed="false">
      <c r="F528" s="0" t="n">
        <v>18.313</v>
      </c>
      <c r="AB528" s="29" t="n">
        <v>36390</v>
      </c>
      <c r="AC528" s="0" t="n">
        <v>18.313</v>
      </c>
      <c r="AD528" s="0" t="n">
        <v>1332.84</v>
      </c>
      <c r="AE528" s="0" t="n">
        <f aca="false">LN(AC527/AC528)</f>
        <v>-0.0224753379468473</v>
      </c>
      <c r="AF528" s="0" t="n">
        <f aca="false">LN(AD527/AD528)</f>
        <v>-0.00696426210072623</v>
      </c>
      <c r="AR528" s="0" t="n">
        <v>43.688</v>
      </c>
      <c r="AS528" s="0" t="n">
        <f aca="false">LN(AR527/AR528)</f>
        <v>0.00141814795377076</v>
      </c>
    </row>
    <row r="529" customFormat="false" ht="11.25" hidden="false" customHeight="false" outlineLevel="0" collapsed="false">
      <c r="F529" s="0" t="n">
        <v>18.406</v>
      </c>
      <c r="AB529" s="29" t="n">
        <v>36389</v>
      </c>
      <c r="AC529" s="0" t="n">
        <v>18.406</v>
      </c>
      <c r="AD529" s="0" t="n">
        <v>1344.16</v>
      </c>
      <c r="AE529" s="0" t="n">
        <f aca="false">LN(AC528/AC529)</f>
        <v>-0.00506550825785359</v>
      </c>
      <c r="AF529" s="0" t="n">
        <f aca="false">LN(AD528/AD529)</f>
        <v>-0.00845727864950814</v>
      </c>
      <c r="AR529" s="0" t="n">
        <v>44.313</v>
      </c>
      <c r="AS529" s="0" t="n">
        <f aca="false">LN(AR528/AR529)</f>
        <v>-0.0142046228767199</v>
      </c>
    </row>
    <row r="530" customFormat="false" ht="11.25" hidden="false" customHeight="false" outlineLevel="0" collapsed="false">
      <c r="F530" s="0" t="n">
        <v>18.5</v>
      </c>
      <c r="AB530" s="29" t="n">
        <v>36388</v>
      </c>
      <c r="AC530" s="0" t="n">
        <v>18.5</v>
      </c>
      <c r="AD530" s="0" t="n">
        <v>1330.77</v>
      </c>
      <c r="AE530" s="0" t="n">
        <f aca="false">LN(AC529/AC530)</f>
        <v>-0.0050940336676141</v>
      </c>
      <c r="AF530" s="0" t="n">
        <f aca="false">LN(AD529/AD530)</f>
        <v>0.0100115605576886</v>
      </c>
      <c r="AR530" s="0" t="n">
        <v>43.875</v>
      </c>
      <c r="AS530" s="0" t="n">
        <f aca="false">LN(AR529/AR530)</f>
        <v>0.00993340594054252</v>
      </c>
    </row>
    <row r="531" customFormat="false" ht="11.25" hidden="false" customHeight="false" outlineLevel="0" collapsed="false">
      <c r="F531" s="0" t="n">
        <v>18.594</v>
      </c>
      <c r="AB531" s="29" t="n">
        <v>36385</v>
      </c>
      <c r="AC531" s="0" t="n">
        <v>18.594</v>
      </c>
      <c r="AD531" s="0" t="n">
        <v>1327.68</v>
      </c>
      <c r="AE531" s="0" t="n">
        <f aca="false">LN(AC530/AC531)</f>
        <v>-0.00506821594938713</v>
      </c>
      <c r="AF531" s="0" t="n">
        <f aca="false">LN(AD530/AD531)</f>
        <v>0.00232466391434544</v>
      </c>
      <c r="AR531" s="0" t="n">
        <v>43.844</v>
      </c>
      <c r="AS531" s="0" t="n">
        <f aca="false">LN(AR530/AR531)</f>
        <v>0.000706802432552987</v>
      </c>
    </row>
    <row r="532" customFormat="false" ht="11.25" hidden="false" customHeight="false" outlineLevel="0" collapsed="false">
      <c r="F532" s="0" t="n">
        <v>18.219</v>
      </c>
      <c r="AB532" s="29" t="n">
        <v>36384</v>
      </c>
      <c r="AC532" s="0" t="n">
        <v>18.219</v>
      </c>
      <c r="AD532" s="0" t="n">
        <v>1298.16</v>
      </c>
      <c r="AE532" s="0" t="n">
        <f aca="false">LN(AC531/AC532)</f>
        <v>0.0203739424501182</v>
      </c>
      <c r="AF532" s="0" t="n">
        <f aca="false">LN(AD531/AD532)</f>
        <v>0.0224851809132218</v>
      </c>
      <c r="AR532" s="0" t="n">
        <v>43</v>
      </c>
      <c r="AS532" s="0" t="n">
        <f aca="false">LN(AR531/AR532)</f>
        <v>0.0194377636599146</v>
      </c>
    </row>
    <row r="533" customFormat="false" ht="11.25" hidden="false" customHeight="false" outlineLevel="0" collapsed="false">
      <c r="F533" s="0" t="n">
        <v>18.469</v>
      </c>
      <c r="AB533" s="29" t="n">
        <v>36383</v>
      </c>
      <c r="AC533" s="0" t="n">
        <v>18.469</v>
      </c>
      <c r="AD533" s="0" t="n">
        <v>1301.93</v>
      </c>
      <c r="AE533" s="0" t="n">
        <f aca="false">LN(AC532/AC533)</f>
        <v>-0.0136286453102263</v>
      </c>
      <c r="AF533" s="0" t="n">
        <f aca="false">LN(AD532/AD533)</f>
        <v>-0.00289990165106753</v>
      </c>
      <c r="AR533" s="0" t="n">
        <v>44.016</v>
      </c>
      <c r="AS533" s="0" t="n">
        <f aca="false">LN(AR532/AR533)</f>
        <v>-0.0233530884886562</v>
      </c>
    </row>
    <row r="534" customFormat="false" ht="11.25" hidden="false" customHeight="false" outlineLevel="0" collapsed="false">
      <c r="F534" s="0" t="n">
        <v>17.969</v>
      </c>
      <c r="AB534" s="29" t="n">
        <v>36382</v>
      </c>
      <c r="AC534" s="0" t="n">
        <v>17.969</v>
      </c>
      <c r="AD534" s="0" t="n">
        <v>1281.43</v>
      </c>
      <c r="AE534" s="0" t="n">
        <f aca="false">LN(AC533/AC534)</f>
        <v>0.0274455999494577</v>
      </c>
      <c r="AF534" s="0" t="n">
        <f aca="false">LN(AD533/AD534)</f>
        <v>0.0158711370582399</v>
      </c>
      <c r="AR534" s="0" t="n">
        <v>44.281</v>
      </c>
      <c r="AS534" s="0" t="n">
        <f aca="false">LN(AR533/AR534)</f>
        <v>-0.00600248696238161</v>
      </c>
    </row>
    <row r="535" customFormat="false" ht="11.25" hidden="false" customHeight="false" outlineLevel="0" collapsed="false">
      <c r="F535" s="0" t="n">
        <v>17.875</v>
      </c>
      <c r="AB535" s="29" t="n">
        <v>36381</v>
      </c>
      <c r="AC535" s="0" t="n">
        <v>17.875</v>
      </c>
      <c r="AD535" s="0" t="n">
        <v>1297.8</v>
      </c>
      <c r="AE535" s="0" t="n">
        <f aca="false">LN(AC534/AC535)</f>
        <v>0.00524496236424531</v>
      </c>
      <c r="AF535" s="0" t="n">
        <f aca="false">LN(AD534/AD535)</f>
        <v>-0.0126938813629591</v>
      </c>
      <c r="AR535" s="0" t="n">
        <v>44.063</v>
      </c>
      <c r="AS535" s="0" t="n">
        <f aca="false">LN(AR534/AR535)</f>
        <v>0.00493526311876497</v>
      </c>
    </row>
    <row r="536" customFormat="false" ht="11.25" hidden="false" customHeight="false" outlineLevel="0" collapsed="false">
      <c r="F536" s="0" t="n">
        <v>18.188</v>
      </c>
      <c r="AB536" s="29" t="n">
        <v>36378</v>
      </c>
      <c r="AC536" s="0" t="n">
        <v>18.188</v>
      </c>
      <c r="AD536" s="0" t="n">
        <v>1300.29</v>
      </c>
      <c r="AE536" s="0" t="n">
        <f aca="false">LN(AC535/AC536)</f>
        <v>-0.0173589473826927</v>
      </c>
      <c r="AF536" s="0" t="n">
        <f aca="false">LN(AD535/AD536)</f>
        <v>-0.00191679330767989</v>
      </c>
      <c r="AR536" s="0" t="n">
        <v>43.406</v>
      </c>
      <c r="AS536" s="0" t="n">
        <f aca="false">LN(AR535/AR536)</f>
        <v>0.0150227476270412</v>
      </c>
    </row>
    <row r="537" customFormat="false" ht="11.25" hidden="false" customHeight="false" outlineLevel="0" collapsed="false">
      <c r="F537" s="0" t="n">
        <v>18.344</v>
      </c>
      <c r="AB537" s="29" t="n">
        <v>36377</v>
      </c>
      <c r="AC537" s="0" t="n">
        <v>18.344</v>
      </c>
      <c r="AD537" s="0" t="n">
        <v>1313.71</v>
      </c>
      <c r="AE537" s="0" t="n">
        <f aca="false">LN(AC536/AC537)</f>
        <v>-0.00854050959283932</v>
      </c>
      <c r="AF537" s="0" t="n">
        <f aca="false">LN(AD536/AD537)</f>
        <v>-0.0102678790397384</v>
      </c>
      <c r="AR537" s="0" t="n">
        <v>42.719</v>
      </c>
      <c r="AS537" s="0" t="n">
        <f aca="false">LN(AR536/AR537)</f>
        <v>0.0159538942605321</v>
      </c>
    </row>
    <row r="538" customFormat="false" ht="11.25" hidden="false" customHeight="false" outlineLevel="0" collapsed="false">
      <c r="F538" s="0" t="n">
        <v>18.531</v>
      </c>
      <c r="AB538" s="29" t="n">
        <v>36376</v>
      </c>
      <c r="AC538" s="0" t="n">
        <v>18.531</v>
      </c>
      <c r="AD538" s="0" t="n">
        <v>1305.33</v>
      </c>
      <c r="AE538" s="0" t="n">
        <f aca="false">LN(AC537/AC538)</f>
        <v>-0.0101424598262684</v>
      </c>
      <c r="AF538" s="0" t="n">
        <f aca="false">LN(AD537/AD538)</f>
        <v>0.00639931318160471</v>
      </c>
      <c r="AR538" s="0" t="n">
        <v>42.375</v>
      </c>
      <c r="AS538" s="0" t="n">
        <f aca="false">LN(AR537/AR538)</f>
        <v>0.00808522043764771</v>
      </c>
    </row>
    <row r="539" customFormat="false" ht="11.25" hidden="false" customHeight="false" outlineLevel="0" collapsed="false">
      <c r="F539" s="0" t="n">
        <v>18.781</v>
      </c>
      <c r="AB539" s="29" t="n">
        <v>36375</v>
      </c>
      <c r="AC539" s="0" t="n">
        <v>18.781</v>
      </c>
      <c r="AD539" s="0" t="n">
        <v>1322.18</v>
      </c>
      <c r="AE539" s="0" t="n">
        <f aca="false">LN(AC538/AC539)</f>
        <v>-0.0134007151169286</v>
      </c>
      <c r="AF539" s="0" t="n">
        <f aca="false">LN(AD538/AD539)</f>
        <v>-0.0128260071275487</v>
      </c>
      <c r="AR539" s="0" t="n">
        <v>42.125</v>
      </c>
      <c r="AS539" s="0" t="n">
        <f aca="false">LN(AR538/AR539)</f>
        <v>0.00591717702808852</v>
      </c>
    </row>
    <row r="540" customFormat="false" ht="11.25" hidden="false" customHeight="false" outlineLevel="0" collapsed="false">
      <c r="F540" s="0" t="n">
        <v>18.625</v>
      </c>
      <c r="AB540" s="29" t="n">
        <v>36374</v>
      </c>
      <c r="AC540" s="0" t="n">
        <v>18.625</v>
      </c>
      <c r="AD540" s="0" t="n">
        <v>1328.05</v>
      </c>
      <c r="AE540" s="0" t="n">
        <f aca="false">LN(AC539/AC540)</f>
        <v>0.00834095623317701</v>
      </c>
      <c r="AF540" s="0" t="n">
        <f aca="false">LN(AD539/AD540)</f>
        <v>-0.00442981144959227</v>
      </c>
      <c r="AR540" s="0" t="n">
        <v>42.031</v>
      </c>
      <c r="AS540" s="0" t="n">
        <f aca="false">LN(AR539/AR540)</f>
        <v>0.00223394740939241</v>
      </c>
    </row>
    <row r="541" customFormat="false" ht="11.25" hidden="false" customHeight="false" outlineLevel="0" collapsed="false">
      <c r="F541" s="0" t="n">
        <v>18.313</v>
      </c>
      <c r="AB541" s="29" t="n">
        <v>36371</v>
      </c>
      <c r="AC541" s="0" t="n">
        <v>18.313</v>
      </c>
      <c r="AD541" s="0" t="n">
        <v>1328.72</v>
      </c>
      <c r="AE541" s="0" t="n">
        <f aca="false">LN(AC540/AC541)</f>
        <v>0.0168935741068117</v>
      </c>
      <c r="AF541" s="0" t="n">
        <f aca="false">LN(AD540/AD541)</f>
        <v>-0.000504371860720727</v>
      </c>
      <c r="AR541" s="0" t="n">
        <v>42.594</v>
      </c>
      <c r="AS541" s="0" t="n">
        <f aca="false">LN(AR540/AR541)</f>
        <v>-0.0133059570221704</v>
      </c>
    </row>
    <row r="542" customFormat="false" ht="11.25" hidden="false" customHeight="false" outlineLevel="0" collapsed="false">
      <c r="F542" s="0" t="n">
        <v>18.063</v>
      </c>
      <c r="AB542" s="29" t="n">
        <v>36370</v>
      </c>
      <c r="AC542" s="0" t="n">
        <v>18.063</v>
      </c>
      <c r="AD542" s="0" t="n">
        <v>1341.03</v>
      </c>
      <c r="AE542" s="0" t="n">
        <f aca="false">LN(AC541/AC542)</f>
        <v>0.013745543008391</v>
      </c>
      <c r="AF542" s="0" t="n">
        <f aca="false">LN(AD541/AD542)</f>
        <v>-0.00922190260535306</v>
      </c>
      <c r="AR542" s="0" t="n">
        <v>42.031</v>
      </c>
      <c r="AS542" s="0" t="n">
        <f aca="false">LN(AR541/AR542)</f>
        <v>0.0133059570221704</v>
      </c>
    </row>
    <row r="543" customFormat="false" ht="11.25" hidden="false" customHeight="false" outlineLevel="0" collapsed="false">
      <c r="F543" s="0" t="n">
        <v>17.75</v>
      </c>
      <c r="AB543" s="29" t="n">
        <v>36369</v>
      </c>
      <c r="AC543" s="0" t="n">
        <v>17.75</v>
      </c>
      <c r="AD543" s="0" t="n">
        <v>1365.4</v>
      </c>
      <c r="AE543" s="0" t="n">
        <f aca="false">LN(AC542/AC543)</f>
        <v>0.0174801312289957</v>
      </c>
      <c r="AF543" s="0" t="n">
        <f aca="false">LN(AD542/AD543)</f>
        <v>-0.0180094505880834</v>
      </c>
      <c r="AR543" s="0" t="n">
        <v>42</v>
      </c>
      <c r="AS543" s="0" t="n">
        <f aca="false">LN(AR542/AR543)</f>
        <v>0.000737822979765214</v>
      </c>
    </row>
    <row r="544" customFormat="false" ht="11.25" hidden="false" customHeight="false" outlineLevel="0" collapsed="false">
      <c r="F544" s="0" t="n">
        <v>17.688</v>
      </c>
      <c r="AB544" s="29" t="n">
        <v>36368</v>
      </c>
      <c r="AC544" s="0" t="n">
        <v>17.688</v>
      </c>
      <c r="AD544" s="0" t="n">
        <v>1362.84</v>
      </c>
      <c r="AE544" s="0" t="n">
        <f aca="false">LN(AC543/AC544)</f>
        <v>0.00349907236627975</v>
      </c>
      <c r="AF544" s="0" t="n">
        <f aca="false">LN(AD543/AD544)</f>
        <v>0.00187666829262489</v>
      </c>
      <c r="AR544" s="0" t="n">
        <v>41.906</v>
      </c>
      <c r="AS544" s="0" t="n">
        <f aca="false">LN(AR543/AR544)</f>
        <v>0.00224060351645202</v>
      </c>
    </row>
    <row r="545" customFormat="false" ht="11.25" hidden="false" customHeight="false" outlineLevel="0" collapsed="false">
      <c r="F545" s="0" t="n">
        <v>17.063</v>
      </c>
      <c r="AB545" s="29" t="n">
        <v>36367</v>
      </c>
      <c r="AC545" s="0" t="n">
        <v>17.063</v>
      </c>
      <c r="AD545" s="0" t="n">
        <v>1347.76</v>
      </c>
      <c r="AE545" s="0" t="n">
        <f aca="false">LN(AC544/AC545)</f>
        <v>0.0359740670100174</v>
      </c>
      <c r="AF545" s="0" t="n">
        <f aca="false">LN(AD544/AD545)</f>
        <v>0.0111268026136066</v>
      </c>
      <c r="AR545" s="0" t="n">
        <v>41.969</v>
      </c>
      <c r="AS545" s="0" t="n">
        <f aca="false">LN(AR544/AR545)</f>
        <v>-0.00150223575195802</v>
      </c>
    </row>
    <row r="546" customFormat="false" ht="11.25" hidden="false" customHeight="false" outlineLevel="0" collapsed="false">
      <c r="F546" s="0" t="n">
        <v>16.625</v>
      </c>
      <c r="AB546" s="29" t="n">
        <v>36364</v>
      </c>
      <c r="AC546" s="0" t="n">
        <v>16.625</v>
      </c>
      <c r="AD546" s="0" t="n">
        <v>1356.94</v>
      </c>
      <c r="AE546" s="0" t="n">
        <f aca="false">LN(AC545/AC546)</f>
        <v>0.02600479000321</v>
      </c>
      <c r="AF546" s="0" t="n">
        <f aca="false">LN(AD545/AD546)</f>
        <v>-0.0067882095988553</v>
      </c>
      <c r="AR546" s="0" t="n">
        <v>41.938</v>
      </c>
      <c r="AS546" s="0" t="n">
        <f aca="false">LN(AR545/AR546)</f>
        <v>0.000738913354320446</v>
      </c>
    </row>
    <row r="547" customFormat="false" ht="11.25" hidden="false" customHeight="false" outlineLevel="0" collapsed="false">
      <c r="F547" s="0" t="n">
        <v>16.719</v>
      </c>
      <c r="AB547" s="29" t="n">
        <v>36363</v>
      </c>
      <c r="AC547" s="0" t="n">
        <v>16.719</v>
      </c>
      <c r="AD547" s="0" t="n">
        <v>1360.97</v>
      </c>
      <c r="AE547" s="0" t="n">
        <f aca="false">LN(AC546/AC547)</f>
        <v>-0.00563821071359123</v>
      </c>
      <c r="AF547" s="0" t="n">
        <f aca="false">LN(AD546/AD547)</f>
        <v>-0.00296551611599644</v>
      </c>
      <c r="AR547" s="0" t="n">
        <v>41.938</v>
      </c>
      <c r="AS547" s="0" t="n">
        <f aca="false">LN(AR546/AR547)</f>
        <v>0</v>
      </c>
    </row>
    <row r="548" customFormat="false" ht="11.25" hidden="false" customHeight="false" outlineLevel="0" collapsed="false">
      <c r="F548" s="0" t="n">
        <v>16.844</v>
      </c>
      <c r="AB548" s="29" t="n">
        <v>36362</v>
      </c>
      <c r="AC548" s="0" t="n">
        <v>16.844</v>
      </c>
      <c r="AD548" s="0" t="n">
        <v>1379.29</v>
      </c>
      <c r="AE548" s="0" t="n">
        <f aca="false">LN(AC547/AC548)</f>
        <v>-0.00744871304417236</v>
      </c>
      <c r="AF548" s="0" t="n">
        <f aca="false">LN(AD547/AD548)</f>
        <v>-0.0133711932080166</v>
      </c>
      <c r="AR548" s="0" t="n">
        <v>42.625</v>
      </c>
      <c r="AS548" s="0" t="n">
        <f aca="false">LN(AR547/AR548)</f>
        <v>-0.0162485984391269</v>
      </c>
    </row>
    <row r="549" customFormat="false" ht="11.25" hidden="false" customHeight="false" outlineLevel="0" collapsed="false">
      <c r="F549" s="0" t="n">
        <v>16.719</v>
      </c>
      <c r="AB549" s="29" t="n">
        <v>36361</v>
      </c>
      <c r="AC549" s="0" t="n">
        <v>16.719</v>
      </c>
      <c r="AD549" s="0" t="n">
        <v>1377.1</v>
      </c>
      <c r="AE549" s="0" t="n">
        <f aca="false">LN(AC548/AC549)</f>
        <v>0.00744871304417232</v>
      </c>
      <c r="AF549" s="0" t="n">
        <f aca="false">LN(AD548/AD549)</f>
        <v>0.00158903526773684</v>
      </c>
      <c r="AR549" s="0" t="n">
        <v>42.781</v>
      </c>
      <c r="AS549" s="0" t="n">
        <f aca="false">LN(AR548/AR549)</f>
        <v>-0.00365314318644773</v>
      </c>
    </row>
    <row r="550" customFormat="false" ht="11.25" hidden="false" customHeight="false" outlineLevel="0" collapsed="false">
      <c r="F550" s="0" t="n">
        <v>17.156</v>
      </c>
      <c r="AB550" s="29" t="n">
        <v>36360</v>
      </c>
      <c r="AC550" s="0" t="n">
        <v>17.156</v>
      </c>
      <c r="AD550" s="0" t="n">
        <v>1407.65</v>
      </c>
      <c r="AE550" s="0" t="n">
        <f aca="false">LN(AC549/AC550)</f>
        <v>-0.0258021693991249</v>
      </c>
      <c r="AF550" s="0" t="n">
        <f aca="false">LN(AD549/AD550)</f>
        <v>-0.0219418085384369</v>
      </c>
      <c r="AR550" s="0" t="n">
        <v>42.656</v>
      </c>
      <c r="AS550" s="0" t="n">
        <f aca="false">LN(AR549/AR550)</f>
        <v>0.00292613479383039</v>
      </c>
    </row>
    <row r="551" customFormat="false" ht="11.25" hidden="false" customHeight="false" outlineLevel="0" collapsed="false">
      <c r="F551" s="0" t="n">
        <v>17.219</v>
      </c>
      <c r="AB551" s="29" t="n">
        <v>36357</v>
      </c>
      <c r="AC551" s="0" t="n">
        <v>17.219</v>
      </c>
      <c r="AD551" s="0" t="n">
        <v>1418.78</v>
      </c>
      <c r="AE551" s="0" t="n">
        <f aca="false">LN(AC550/AC551)</f>
        <v>-0.0036654586494149</v>
      </c>
      <c r="AF551" s="0" t="n">
        <f aca="false">LN(AD550/AD551)</f>
        <v>-0.00787570010908486</v>
      </c>
      <c r="AR551" s="0" t="n">
        <v>42</v>
      </c>
      <c r="AS551" s="0" t="n">
        <f aca="false">LN(AR550/AR551)</f>
        <v>0.0154983257129299</v>
      </c>
    </row>
    <row r="552" customFormat="false" ht="11.25" hidden="false" customHeight="false" outlineLevel="0" collapsed="false">
      <c r="F552" s="0" t="n">
        <v>17.375</v>
      </c>
      <c r="AB552" s="29" t="n">
        <v>36356</v>
      </c>
      <c r="AC552" s="0" t="n">
        <v>17.375</v>
      </c>
      <c r="AD552" s="0" t="n">
        <v>1409.62</v>
      </c>
      <c r="AE552" s="0" t="n">
        <f aca="false">LN(AC551/AC552)</f>
        <v>-0.00901896614680695</v>
      </c>
      <c r="AF552" s="0" t="n">
        <f aca="false">LN(AD551/AD552)</f>
        <v>0.00647718287709414</v>
      </c>
      <c r="AR552" s="0" t="n">
        <v>40.969</v>
      </c>
      <c r="AS552" s="0" t="n">
        <f aca="false">LN(AR551/AR552)</f>
        <v>0.0248539351259616</v>
      </c>
    </row>
    <row r="553" customFormat="false" ht="11.25" hidden="false" customHeight="false" outlineLevel="0" collapsed="false">
      <c r="F553" s="0" t="n">
        <v>17.313</v>
      </c>
      <c r="AB553" s="29" t="n">
        <v>36355</v>
      </c>
      <c r="AC553" s="0" t="n">
        <v>17.313</v>
      </c>
      <c r="AD553" s="0" t="n">
        <v>1398.17</v>
      </c>
      <c r="AE553" s="0" t="n">
        <f aca="false">LN(AC552/AC553)</f>
        <v>0.00357472705391685</v>
      </c>
      <c r="AF553" s="0" t="n">
        <f aca="false">LN(AD552/AD553)</f>
        <v>0.00815592581372695</v>
      </c>
      <c r="AR553" s="0" t="n">
        <v>41.281</v>
      </c>
      <c r="AS553" s="0" t="n">
        <f aca="false">LN(AR552/AR553)</f>
        <v>-0.00758666252868612</v>
      </c>
    </row>
    <row r="554" customFormat="false" ht="11.25" hidden="false" customHeight="false" outlineLevel="0" collapsed="false">
      <c r="F554" s="0" t="n">
        <v>16.906</v>
      </c>
      <c r="AB554" s="29" t="n">
        <v>36354</v>
      </c>
      <c r="AC554" s="0" t="n">
        <v>16.906</v>
      </c>
      <c r="AD554" s="0" t="n">
        <v>1393.56</v>
      </c>
      <c r="AE554" s="0" t="n">
        <f aca="false">LN(AC553/AC554)</f>
        <v>0.0237890758902031</v>
      </c>
      <c r="AF554" s="0" t="n">
        <f aca="false">LN(AD553/AD554)</f>
        <v>0.00330261464411407</v>
      </c>
      <c r="AR554" s="0" t="n">
        <v>42</v>
      </c>
      <c r="AS554" s="0" t="n">
        <f aca="false">LN(AR553/AR554)</f>
        <v>-0.0172672725972754</v>
      </c>
    </row>
    <row r="555" customFormat="false" ht="11.25" hidden="false" customHeight="false" outlineLevel="0" collapsed="false">
      <c r="F555" s="0" t="n">
        <v>16.438</v>
      </c>
      <c r="AB555" s="29" t="n">
        <v>36353</v>
      </c>
      <c r="AC555" s="0" t="n">
        <v>16.438</v>
      </c>
      <c r="AD555" s="0" t="n">
        <v>1399.1</v>
      </c>
      <c r="AE555" s="0" t="n">
        <f aca="false">LN(AC554/AC555)</f>
        <v>0.0280728607804276</v>
      </c>
      <c r="AF555" s="0" t="n">
        <f aca="false">LN(AD554/AD555)</f>
        <v>-0.00396754869357349</v>
      </c>
      <c r="AR555" s="0" t="n">
        <v>42.563</v>
      </c>
      <c r="AS555" s="0" t="n">
        <f aca="false">LN(AR554/AR555)</f>
        <v>-0.013315712987612</v>
      </c>
    </row>
    <row r="556" customFormat="false" ht="11.25" hidden="false" customHeight="false" outlineLevel="0" collapsed="false">
      <c r="F556" s="0" t="n">
        <v>16.063</v>
      </c>
      <c r="AB556" s="29" t="n">
        <v>36350</v>
      </c>
      <c r="AC556" s="0" t="n">
        <v>16.063</v>
      </c>
      <c r="AD556" s="0" t="n">
        <v>1403.28</v>
      </c>
      <c r="AE556" s="0" t="n">
        <f aca="false">LN(AC555/AC556)</f>
        <v>0.0230772371506792</v>
      </c>
      <c r="AF556" s="0" t="n">
        <f aca="false">LN(AD555/AD556)</f>
        <v>-0.00298318079628457</v>
      </c>
      <c r="AR556" s="0" t="n">
        <v>43.188</v>
      </c>
      <c r="AS556" s="0" t="n">
        <f aca="false">LN(AR555/AR556)</f>
        <v>-0.0145773476139137</v>
      </c>
    </row>
    <row r="557" customFormat="false" ht="11.25" hidden="false" customHeight="false" outlineLevel="0" collapsed="false">
      <c r="F557" s="0" t="n">
        <v>15.969</v>
      </c>
      <c r="AB557" s="29" t="n">
        <v>36349</v>
      </c>
      <c r="AC557" s="0" t="n">
        <v>15.969</v>
      </c>
      <c r="AD557" s="0" t="n">
        <v>1394.42</v>
      </c>
      <c r="AE557" s="0" t="n">
        <f aca="false">LN(AC556/AC557)</f>
        <v>0.00586914771689908</v>
      </c>
      <c r="AF557" s="0" t="n">
        <f aca="false">LN(AD556/AD557)</f>
        <v>0.00633379534594233</v>
      </c>
      <c r="AR557" s="0" t="n">
        <v>42.25</v>
      </c>
      <c r="AS557" s="0" t="n">
        <f aca="false">LN(AR556/AR557)</f>
        <v>0.0219583250817111</v>
      </c>
    </row>
    <row r="558" customFormat="false" ht="11.25" hidden="false" customHeight="false" outlineLevel="0" collapsed="false">
      <c r="F558" s="0" t="n">
        <v>15.75</v>
      </c>
      <c r="AB558" s="29" t="n">
        <v>36348</v>
      </c>
      <c r="AC558" s="0" t="n">
        <v>15.75</v>
      </c>
      <c r="AD558" s="0" t="n">
        <v>1395.86</v>
      </c>
      <c r="AE558" s="0" t="n">
        <f aca="false">LN(AC557/AC558)</f>
        <v>0.0138089775870879</v>
      </c>
      <c r="AF558" s="0" t="n">
        <f aca="false">LN(AD557/AD558)</f>
        <v>-0.00103215457075347</v>
      </c>
      <c r="AR558" s="0" t="n">
        <v>41.813</v>
      </c>
      <c r="AS558" s="0" t="n">
        <f aca="false">LN(AR557/AR558)</f>
        <v>0.0103970578397464</v>
      </c>
    </row>
    <row r="559" customFormat="false" ht="11.25" hidden="false" customHeight="false" outlineLevel="0" collapsed="false">
      <c r="F559" s="0" t="n">
        <v>16.125</v>
      </c>
      <c r="AB559" s="29" t="n">
        <v>36347</v>
      </c>
      <c r="AC559" s="0" t="n">
        <v>16.125</v>
      </c>
      <c r="AD559" s="0" t="n">
        <v>1388.12</v>
      </c>
      <c r="AE559" s="0" t="n">
        <f aca="false">LN(AC558/AC559)</f>
        <v>-0.0235304974101942</v>
      </c>
      <c r="AF559" s="0" t="n">
        <f aca="false">LN(AD558/AD559)</f>
        <v>0.00556039909922081</v>
      </c>
      <c r="AR559" s="0" t="n">
        <v>41.938</v>
      </c>
      <c r="AS559" s="0" t="n">
        <f aca="false">LN(AR558/AR559)</f>
        <v>-0.00298504120111739</v>
      </c>
    </row>
    <row r="560" customFormat="false" ht="11.25" hidden="false" customHeight="false" outlineLevel="0" collapsed="false">
      <c r="F560" s="0" t="n">
        <v>16.5</v>
      </c>
      <c r="AB560" s="29" t="n">
        <v>36343</v>
      </c>
      <c r="AC560" s="0" t="n">
        <v>16.5</v>
      </c>
      <c r="AD560" s="0" t="n">
        <v>1391.22</v>
      </c>
      <c r="AE560" s="0" t="n">
        <f aca="false">LN(AC559/AC560)</f>
        <v>-0.0229895182246987</v>
      </c>
      <c r="AF560" s="0" t="n">
        <f aca="false">LN(AD559/AD560)</f>
        <v>-0.00223074635382926</v>
      </c>
      <c r="AR560" s="0" t="n">
        <v>40.625</v>
      </c>
      <c r="AS560" s="0" t="n">
        <f aca="false">LN(AR559/AR560)</f>
        <v>0.0318086965146524</v>
      </c>
    </row>
    <row r="561" customFormat="false" ht="11.25" hidden="false" customHeight="false" outlineLevel="0" collapsed="false">
      <c r="F561" s="0" t="n">
        <v>16.219</v>
      </c>
      <c r="AB561" s="29" t="n">
        <v>36342</v>
      </c>
      <c r="AC561" s="0" t="n">
        <v>16.219</v>
      </c>
      <c r="AD561" s="0" t="n">
        <v>1380.96</v>
      </c>
      <c r="AE561" s="0" t="n">
        <f aca="false">LN(AC560/AC561)</f>
        <v>0.0171769864009824</v>
      </c>
      <c r="AF561" s="0" t="n">
        <f aca="false">LN(AD560/AD561)</f>
        <v>0.0074021505435968</v>
      </c>
      <c r="AR561" s="0" t="n">
        <v>40.563</v>
      </c>
      <c r="AS561" s="0" t="n">
        <f aca="false">LN(AR560/AR561)</f>
        <v>0.00152731960517081</v>
      </c>
    </row>
    <row r="562" customFormat="false" ht="11.25" hidden="false" customHeight="false" outlineLevel="0" collapsed="false">
      <c r="F562" s="0" t="n">
        <v>16.063</v>
      </c>
      <c r="AB562" s="29" t="n">
        <v>36341</v>
      </c>
      <c r="AC562" s="0" t="n">
        <v>16.063</v>
      </c>
      <c r="AD562" s="0" t="n">
        <v>1372.71</v>
      </c>
      <c r="AE562" s="0" t="n">
        <f aca="false">LN(AC561/AC562)</f>
        <v>0.00966490392992355</v>
      </c>
      <c r="AF562" s="0" t="n">
        <f aca="false">LN(AD561/AD562)</f>
        <v>0.00599202132732321</v>
      </c>
      <c r="AR562" s="0" t="n">
        <v>40.875</v>
      </c>
      <c r="AS562" s="0" t="n">
        <f aca="false">LN(AR561/AR562)</f>
        <v>-0.00766230817268679</v>
      </c>
    </row>
    <row r="563" customFormat="false" ht="11.25" hidden="false" customHeight="false" outlineLevel="0" collapsed="false">
      <c r="F563" s="0" t="n">
        <v>15.406</v>
      </c>
      <c r="AB563" s="29" t="n">
        <v>36340</v>
      </c>
      <c r="AC563" s="0" t="n">
        <v>15.406</v>
      </c>
      <c r="AD563" s="0" t="n">
        <v>1351.45</v>
      </c>
      <c r="AE563" s="0" t="n">
        <f aca="false">LN(AC562/AC563)</f>
        <v>0.0417614466448548</v>
      </c>
      <c r="AF563" s="0" t="n">
        <f aca="false">LN(AD562/AD563)</f>
        <v>0.015608798042336</v>
      </c>
      <c r="AR563" s="0" t="n">
        <v>40.594</v>
      </c>
      <c r="AS563" s="0" t="n">
        <f aca="false">LN(AR562/AR563)</f>
        <v>0.0068983567819827</v>
      </c>
    </row>
    <row r="564" customFormat="false" ht="11.25" hidden="false" customHeight="false" outlineLevel="0" collapsed="false">
      <c r="F564" s="0" t="n">
        <v>15.688</v>
      </c>
      <c r="AB564" s="29" t="n">
        <v>36339</v>
      </c>
      <c r="AC564" s="0" t="n">
        <v>15.688</v>
      </c>
      <c r="AD564" s="0" t="n">
        <v>1331.35</v>
      </c>
      <c r="AE564" s="0" t="n">
        <f aca="false">LN(AC563/AC564)</f>
        <v>-0.0181390449632711</v>
      </c>
      <c r="AF564" s="0" t="n">
        <f aca="false">LN(AD563/AD564)</f>
        <v>0.0149846250942295</v>
      </c>
      <c r="AR564" s="0" t="n">
        <v>39.719</v>
      </c>
      <c r="AS564" s="0" t="n">
        <f aca="false">LN(AR563/AR564)</f>
        <v>0.0217906098090251</v>
      </c>
    </row>
    <row r="565" customFormat="false" ht="11.25" hidden="false" customHeight="false" outlineLevel="0" collapsed="false">
      <c r="F565" s="0" t="n">
        <v>15.938</v>
      </c>
      <c r="AB565" s="29" t="n">
        <v>36336</v>
      </c>
      <c r="AC565" s="0" t="n">
        <v>15.938</v>
      </c>
      <c r="AD565" s="0" t="n">
        <v>1315.31</v>
      </c>
      <c r="AE565" s="0" t="n">
        <f aca="false">LN(AC564/AC565)</f>
        <v>-0.0158101060815113</v>
      </c>
      <c r="AF565" s="0" t="n">
        <f aca="false">LN(AD564/AD565)</f>
        <v>0.0121210857333751</v>
      </c>
      <c r="AR565" s="0" t="n">
        <v>38.5</v>
      </c>
      <c r="AS565" s="0" t="n">
        <f aca="false">LN(AR564/AR565)</f>
        <v>0.0311714213326712</v>
      </c>
    </row>
    <row r="566" customFormat="false" ht="11.25" hidden="false" customHeight="false" outlineLevel="0" collapsed="false">
      <c r="F566" s="0" t="n">
        <v>17.188</v>
      </c>
      <c r="AB566" s="29" t="n">
        <v>36335</v>
      </c>
      <c r="AC566" s="0" t="n">
        <v>17.188</v>
      </c>
      <c r="AD566" s="0" t="n">
        <v>1315.78</v>
      </c>
      <c r="AE566" s="0" t="n">
        <f aca="false">LN(AC565/AC566)</f>
        <v>-0.0755052709371922</v>
      </c>
      <c r="AF566" s="0" t="n">
        <f aca="false">LN(AD565/AD566)</f>
        <v>-0.000357266383893567</v>
      </c>
      <c r="AR566" s="0" t="n">
        <v>38.625</v>
      </c>
      <c r="AS566" s="0" t="n">
        <f aca="false">LN(AR565/AR566)</f>
        <v>-0.00324149392417096</v>
      </c>
    </row>
    <row r="567" customFormat="false" ht="11.25" hidden="false" customHeight="false" outlineLevel="0" collapsed="false">
      <c r="F567" s="0" t="n">
        <v>16.875</v>
      </c>
      <c r="AB567" s="29" t="n">
        <v>36334</v>
      </c>
      <c r="AC567" s="0" t="n">
        <v>16.875</v>
      </c>
      <c r="AD567" s="0" t="n">
        <v>1333.06</v>
      </c>
      <c r="AE567" s="0" t="n">
        <f aca="false">LN(AC566/AC567)</f>
        <v>0.018378229154155</v>
      </c>
      <c r="AF567" s="0" t="n">
        <f aca="false">LN(AD566/AD567)</f>
        <v>-0.0130474057605686</v>
      </c>
      <c r="AR567" s="0" t="n">
        <v>38.656</v>
      </c>
      <c r="AS567" s="0" t="n">
        <f aca="false">LN(AR566/AR567)</f>
        <v>-0.000802267094440195</v>
      </c>
    </row>
    <row r="568" customFormat="false" ht="11.25" hidden="false" customHeight="false" outlineLevel="0" collapsed="false">
      <c r="F568" s="0" t="n">
        <v>15.5</v>
      </c>
      <c r="AB568" s="29" t="n">
        <v>36333</v>
      </c>
      <c r="AC568" s="0" t="n">
        <v>15.5</v>
      </c>
      <c r="AD568" s="0" t="n">
        <v>1335.88</v>
      </c>
      <c r="AE568" s="0" t="n">
        <f aca="false">LN(AC567/AC568)</f>
        <v>0.0849932128333925</v>
      </c>
      <c r="AF568" s="0" t="n">
        <f aca="false">LN(AD567/AD568)</f>
        <v>-0.00211319928467381</v>
      </c>
      <c r="AR568" s="0" t="n">
        <v>38.5</v>
      </c>
      <c r="AS568" s="0" t="n">
        <f aca="false">LN(AR567/AR568)</f>
        <v>0.00404376101861124</v>
      </c>
    </row>
    <row r="569" customFormat="false" ht="11.25" hidden="false" customHeight="false" outlineLevel="0" collapsed="false">
      <c r="F569" s="0" t="n">
        <v>15.531</v>
      </c>
      <c r="AB569" s="29" t="n">
        <v>36332</v>
      </c>
      <c r="AC569" s="0" t="n">
        <v>15.531</v>
      </c>
      <c r="AD569" s="0" t="n">
        <v>1349</v>
      </c>
      <c r="AE569" s="0" t="n">
        <f aca="false">LN(AC568/AC569)</f>
        <v>-0.00199800266267311</v>
      </c>
      <c r="AF569" s="0" t="n">
        <f aca="false">LN(AD568/AD569)</f>
        <v>-0.00977332650453618</v>
      </c>
      <c r="AR569" s="0" t="n">
        <v>38.313</v>
      </c>
      <c r="AS569" s="0" t="n">
        <f aca="false">LN(AR568/AR569)</f>
        <v>0.00486897711150374</v>
      </c>
    </row>
    <row r="570" customFormat="false" ht="11.25" hidden="false" customHeight="false" outlineLevel="0" collapsed="false">
      <c r="F570" s="0" t="n">
        <v>15.25</v>
      </c>
      <c r="AB570" s="29" t="n">
        <v>36329</v>
      </c>
      <c r="AC570" s="0" t="n">
        <v>15.25</v>
      </c>
      <c r="AD570" s="0" t="n">
        <v>1342.84</v>
      </c>
      <c r="AE570" s="0" t="n">
        <f aca="false">LN(AC569/AC570)</f>
        <v>0.0182585235344534</v>
      </c>
      <c r="AF570" s="0" t="n">
        <f aca="false">LN(AD569/AD570)</f>
        <v>0.00457680304390625</v>
      </c>
      <c r="AR570" s="0" t="n">
        <v>38.938</v>
      </c>
      <c r="AS570" s="0" t="n">
        <f aca="false">LN(AR569/AR570)</f>
        <v>-0.0161813733744839</v>
      </c>
    </row>
    <row r="571" customFormat="false" ht="11.25" hidden="false" customHeight="false" outlineLevel="0" collapsed="false">
      <c r="F571" s="0" t="n">
        <v>15.313</v>
      </c>
      <c r="AB571" s="29" t="n">
        <v>36328</v>
      </c>
      <c r="AC571" s="0" t="n">
        <v>15.313</v>
      </c>
      <c r="AD571" s="0" t="n">
        <v>1339.9</v>
      </c>
      <c r="AE571" s="0" t="n">
        <f aca="false">LN(AC570/AC571)</f>
        <v>-0.00412263777965001</v>
      </c>
      <c r="AF571" s="0" t="n">
        <f aca="false">LN(AD570/AD571)</f>
        <v>0.00219178986928707</v>
      </c>
      <c r="AR571" s="0" t="n">
        <v>39.594</v>
      </c>
      <c r="AS571" s="0" t="n">
        <f aca="false">LN(AR570/AR571)</f>
        <v>-0.0167069540726209</v>
      </c>
    </row>
    <row r="572" customFormat="false" ht="11.25" hidden="false" customHeight="false" outlineLevel="0" collapsed="false">
      <c r="F572" s="0" t="n">
        <v>15.344</v>
      </c>
      <c r="AB572" s="29" t="n">
        <v>36327</v>
      </c>
      <c r="AC572" s="0" t="n">
        <v>15.344</v>
      </c>
      <c r="AD572" s="0" t="n">
        <v>1330.41</v>
      </c>
      <c r="AE572" s="0" t="n">
        <f aca="false">LN(AC571/AC572)</f>
        <v>-0.00202237730801173</v>
      </c>
      <c r="AF572" s="0" t="n">
        <f aca="false">LN(AD571/AD572)</f>
        <v>0.00710781890771343</v>
      </c>
      <c r="AR572" s="0" t="n">
        <v>39.188</v>
      </c>
      <c r="AS572" s="0" t="n">
        <f aca="false">LN(AR571/AR572)</f>
        <v>0.0103070141469438</v>
      </c>
    </row>
    <row r="573" customFormat="false" ht="11.25" hidden="false" customHeight="false" outlineLevel="0" collapsed="false">
      <c r="F573" s="0" t="n">
        <v>15.406</v>
      </c>
      <c r="AB573" s="29" t="n">
        <v>36326</v>
      </c>
      <c r="AC573" s="0" t="n">
        <v>15.406</v>
      </c>
      <c r="AD573" s="0" t="n">
        <v>1301.16</v>
      </c>
      <c r="AE573" s="0" t="n">
        <f aca="false">LN(AC572/AC573)</f>
        <v>-0.00403252578969177</v>
      </c>
      <c r="AF573" s="0" t="n">
        <f aca="false">LN(AD572/AD573)</f>
        <v>0.0222309911147581</v>
      </c>
      <c r="AR573" s="0" t="n">
        <v>39.719</v>
      </c>
      <c r="AS573" s="0" t="n">
        <f aca="false">LN(AR572/AR573)</f>
        <v>-0.0134590851440138</v>
      </c>
    </row>
    <row r="574" customFormat="false" ht="11.25" hidden="false" customHeight="false" outlineLevel="0" collapsed="false">
      <c r="F574" s="0" t="n">
        <v>14.813</v>
      </c>
      <c r="AB574" s="29" t="n">
        <v>36325</v>
      </c>
      <c r="AC574" s="0" t="n">
        <v>14.813</v>
      </c>
      <c r="AD574" s="0" t="n">
        <v>1294</v>
      </c>
      <c r="AE574" s="0" t="n">
        <f aca="false">LN(AC573/AC574)</f>
        <v>0.0392518703308589</v>
      </c>
      <c r="AF574" s="0" t="n">
        <f aca="false">LN(AD573/AD574)</f>
        <v>0.00551797821124498</v>
      </c>
      <c r="AR574" s="0" t="n">
        <v>41.094</v>
      </c>
      <c r="AS574" s="0" t="n">
        <f aca="false">LN(AR573/AR574)</f>
        <v>-0.0340324628174134</v>
      </c>
    </row>
    <row r="575" customFormat="false" ht="11.25" hidden="false" customHeight="false" outlineLevel="0" collapsed="false">
      <c r="F575" s="0" t="n">
        <v>14.219</v>
      </c>
      <c r="AB575" s="29" t="n">
        <v>36322</v>
      </c>
      <c r="AC575" s="0" t="n">
        <v>14.219</v>
      </c>
      <c r="AD575" s="0" t="n">
        <v>1293.64</v>
      </c>
      <c r="AE575" s="0" t="n">
        <f aca="false">LN(AC574/AC575)</f>
        <v>0.0409260751856778</v>
      </c>
      <c r="AF575" s="0" t="n">
        <f aca="false">LN(AD574/AD575)</f>
        <v>0.000278245816514287</v>
      </c>
      <c r="AR575" s="0" t="n">
        <v>40.438</v>
      </c>
      <c r="AS575" s="0" t="n">
        <f aca="false">LN(AR574/AR575)</f>
        <v>0.016092188498714</v>
      </c>
    </row>
    <row r="576" customFormat="false" ht="11.25" hidden="false" customHeight="false" outlineLevel="0" collapsed="false">
      <c r="F576" s="0" t="n">
        <v>14.094</v>
      </c>
      <c r="AB576" s="29" t="n">
        <v>36321</v>
      </c>
      <c r="AC576" s="0" t="n">
        <v>14.094</v>
      </c>
      <c r="AD576" s="0" t="n">
        <v>1302.82</v>
      </c>
      <c r="AE576" s="0" t="n">
        <f aca="false">LN(AC575/AC576)</f>
        <v>0.00882992350940669</v>
      </c>
      <c r="AF576" s="0" t="n">
        <f aca="false">LN(AD575/AD576)</f>
        <v>-0.00707119559041955</v>
      </c>
      <c r="AR576" s="0" t="n">
        <v>39.281</v>
      </c>
      <c r="AS576" s="0" t="n">
        <f aca="false">LN(AR575/AR576)</f>
        <v>0.0290289955344273</v>
      </c>
    </row>
    <row r="577" customFormat="false" ht="11.25" hidden="false" customHeight="false" outlineLevel="0" collapsed="false">
      <c r="F577" s="0" t="n">
        <v>14.344</v>
      </c>
      <c r="AB577" s="29" t="n">
        <v>36320</v>
      </c>
      <c r="AC577" s="0" t="n">
        <v>14.344</v>
      </c>
      <c r="AD577" s="0" t="n">
        <v>1318.64</v>
      </c>
      <c r="AE577" s="0" t="n">
        <f aca="false">LN(AC576/AC577)</f>
        <v>-0.017582561398001</v>
      </c>
      <c r="AF577" s="0" t="n">
        <f aca="false">LN(AD576/AD577)</f>
        <v>-0.0120697565883495</v>
      </c>
      <c r="AR577" s="0" t="n">
        <v>39.156</v>
      </c>
      <c r="AS577" s="0" t="n">
        <f aca="false">LN(AR576/AR577)</f>
        <v>0.00318727401149802</v>
      </c>
    </row>
    <row r="578" customFormat="false" ht="11.25" hidden="false" customHeight="false" outlineLevel="0" collapsed="false">
      <c r="F578" s="0" t="n">
        <v>14.219</v>
      </c>
      <c r="AB578" s="29" t="n">
        <v>36319</v>
      </c>
      <c r="AC578" s="0" t="n">
        <v>14.219</v>
      </c>
      <c r="AD578" s="0" t="n">
        <v>1317.33</v>
      </c>
      <c r="AE578" s="0" t="n">
        <f aca="false">LN(AC577/AC578)</f>
        <v>0.00875263788859426</v>
      </c>
      <c r="AF578" s="0" t="n">
        <f aca="false">LN(AD577/AD578)</f>
        <v>0.000993941591025761</v>
      </c>
      <c r="AR578" s="0" t="n">
        <v>38.656</v>
      </c>
      <c r="AS578" s="0" t="n">
        <f aca="false">LN(AR577/AR578)</f>
        <v>0.0128516650868342</v>
      </c>
    </row>
    <row r="579" customFormat="false" ht="11.25" hidden="false" customHeight="false" outlineLevel="0" collapsed="false">
      <c r="F579" s="0" t="n">
        <v>14.25</v>
      </c>
      <c r="AB579" s="29" t="n">
        <v>36318</v>
      </c>
      <c r="AC579" s="0" t="n">
        <v>14.25</v>
      </c>
      <c r="AD579" s="0" t="n">
        <v>1334.52</v>
      </c>
      <c r="AE579" s="0" t="n">
        <f aca="false">LN(AC578/AC579)</f>
        <v>-0.00217780830042219</v>
      </c>
      <c r="AF579" s="0" t="n">
        <f aca="false">LN(AD578/AD579)</f>
        <v>-0.012964715786676</v>
      </c>
      <c r="AR579" s="0" t="n">
        <v>38.969</v>
      </c>
      <c r="AS579" s="0" t="n">
        <f aca="false">LN(AR578/AR579)</f>
        <v>-0.00806445594433438</v>
      </c>
    </row>
    <row r="580" customFormat="false" ht="11.25" hidden="false" customHeight="false" outlineLevel="0" collapsed="false">
      <c r="F580" s="0" t="n">
        <v>14.344</v>
      </c>
      <c r="AB580" s="29" t="n">
        <v>36315</v>
      </c>
      <c r="AC580" s="0" t="n">
        <v>14.344</v>
      </c>
      <c r="AD580" s="0" t="n">
        <v>1327.75</v>
      </c>
      <c r="AE580" s="0" t="n">
        <f aca="false">LN(AC579/AC580)</f>
        <v>-0.00657482958817218</v>
      </c>
      <c r="AF580" s="0" t="n">
        <f aca="false">LN(AD579/AD580)</f>
        <v>0.00508589631624233</v>
      </c>
      <c r="AR580" s="0" t="n">
        <v>39.469</v>
      </c>
      <c r="AS580" s="0" t="n">
        <f aca="false">LN(AR579/AR580)</f>
        <v>-0.012749095399119</v>
      </c>
    </row>
    <row r="581" customFormat="false" ht="11.25" hidden="false" customHeight="false" outlineLevel="0" collapsed="false">
      <c r="F581" s="0" t="n">
        <v>14.281</v>
      </c>
      <c r="AB581" s="29" t="n">
        <v>36314</v>
      </c>
      <c r="AC581" s="0" t="n">
        <v>14.281</v>
      </c>
      <c r="AD581" s="0" t="n">
        <v>1299.54</v>
      </c>
      <c r="AE581" s="0" t="n">
        <f aca="false">LN(AC580/AC581)</f>
        <v>0.00440175383203548</v>
      </c>
      <c r="AF581" s="0" t="n">
        <f aca="false">LN(AD580/AD581)</f>
        <v>0.0214754246250488</v>
      </c>
      <c r="AR581" s="0" t="n">
        <v>38.219</v>
      </c>
      <c r="AS581" s="0" t="n">
        <f aca="false">LN(AR580/AR581)</f>
        <v>0.0321827794978461</v>
      </c>
    </row>
    <row r="582" customFormat="false" ht="11.25" hidden="false" customHeight="false" outlineLevel="0" collapsed="false">
      <c r="F582" s="0" t="n">
        <v>13.438</v>
      </c>
      <c r="AB582" s="29" t="n">
        <v>36313</v>
      </c>
      <c r="AC582" s="0" t="n">
        <v>13.438</v>
      </c>
      <c r="AD582" s="0" t="n">
        <v>1294.81</v>
      </c>
      <c r="AE582" s="0" t="n">
        <f aca="false">LN(AC581/AC582)</f>
        <v>0.0608434679728379</v>
      </c>
      <c r="AF582" s="0" t="n">
        <f aca="false">LN(AD581/AD582)</f>
        <v>0.00364638945469991</v>
      </c>
      <c r="AR582" s="0" t="n">
        <v>37.438</v>
      </c>
      <c r="AS582" s="0" t="n">
        <f aca="false">LN(AR581/AR582)</f>
        <v>0.0206465427788194</v>
      </c>
    </row>
    <row r="583" customFormat="false" ht="11.25" hidden="false" customHeight="false" outlineLevel="0" collapsed="false">
      <c r="F583" s="0" t="n">
        <v>13.813</v>
      </c>
      <c r="AB583" s="29" t="n">
        <v>36312</v>
      </c>
      <c r="AC583" s="0" t="n">
        <v>13.813</v>
      </c>
      <c r="AD583" s="0" t="n">
        <v>1294.26</v>
      </c>
      <c r="AE583" s="0" t="n">
        <f aca="false">LN(AC582/AC583)</f>
        <v>-0.0275236632198646</v>
      </c>
      <c r="AF583" s="0" t="n">
        <f aca="false">LN(AD582/AD583)</f>
        <v>0.000424862988079335</v>
      </c>
      <c r="AR583" s="0" t="n">
        <v>36.25</v>
      </c>
      <c r="AS583" s="0" t="n">
        <f aca="false">LN(AR582/AR583)</f>
        <v>0.0322468500784538</v>
      </c>
    </row>
    <row r="584" customFormat="false" ht="11.25" hidden="false" customHeight="false" outlineLevel="0" collapsed="false">
      <c r="F584" s="0" t="n">
        <v>13.875</v>
      </c>
      <c r="AB584" s="29" t="n">
        <v>36308</v>
      </c>
      <c r="AC584" s="0" t="n">
        <v>13.875</v>
      </c>
      <c r="AD584" s="0" t="n">
        <v>1301.84</v>
      </c>
      <c r="AE584" s="0" t="n">
        <f aca="false">LN(AC583/AC584)</f>
        <v>-0.00447848191467534</v>
      </c>
      <c r="AF584" s="0" t="n">
        <f aca="false">LN(AD583/AD584)</f>
        <v>-0.00583954511767841</v>
      </c>
      <c r="AR584" s="0" t="n">
        <v>35.688</v>
      </c>
      <c r="AS584" s="0" t="n">
        <f aca="false">LN(AR583/AR584)</f>
        <v>0.0156248834747201</v>
      </c>
    </row>
    <row r="585" customFormat="false" ht="11.25" hidden="false" customHeight="false" outlineLevel="0" collapsed="false">
      <c r="F585" s="0" t="n">
        <v>13.938</v>
      </c>
      <c r="AB585" s="29" t="n">
        <v>36307</v>
      </c>
      <c r="AC585" s="0" t="n">
        <v>13.938</v>
      </c>
      <c r="AD585" s="0" t="n">
        <v>1281.41</v>
      </c>
      <c r="AE585" s="0" t="n">
        <f aca="false">LN(AC584/AC585)</f>
        <v>-0.00453026338382888</v>
      </c>
      <c r="AF585" s="0" t="n">
        <f aca="false">LN(AD584/AD585)</f>
        <v>0.0158176142134744</v>
      </c>
      <c r="AR585" s="0" t="n">
        <v>35.25</v>
      </c>
      <c r="AS585" s="0" t="n">
        <f aca="false">LN(AR584/AR585)</f>
        <v>0.012348968567686</v>
      </c>
    </row>
    <row r="586" customFormat="false" ht="11.25" hidden="false" customHeight="false" outlineLevel="0" collapsed="false">
      <c r="F586" s="0" t="n">
        <v>14</v>
      </c>
      <c r="AB586" s="29" t="n">
        <v>36306</v>
      </c>
      <c r="AC586" s="0" t="n">
        <v>14</v>
      </c>
      <c r="AD586" s="0" t="n">
        <v>1304.76</v>
      </c>
      <c r="AE586" s="0" t="n">
        <f aca="false">LN(AC585/AC586)</f>
        <v>-0.00443840659893143</v>
      </c>
      <c r="AF586" s="0" t="n">
        <f aca="false">LN(AD585/AD586)</f>
        <v>-0.018058081658774</v>
      </c>
      <c r="AR586" s="0" t="n">
        <v>36.5</v>
      </c>
      <c r="AS586" s="0" t="n">
        <f aca="false">LN(AR585/AR586)</f>
        <v>-0.0348467313301682</v>
      </c>
    </row>
    <row r="587" customFormat="false" ht="11.25" hidden="false" customHeight="false" outlineLevel="0" collapsed="false">
      <c r="F587" s="0" t="n">
        <v>13.625</v>
      </c>
      <c r="AB587" s="29" t="n">
        <v>36305</v>
      </c>
      <c r="AC587" s="0" t="n">
        <v>13.625</v>
      </c>
      <c r="AD587" s="0" t="n">
        <v>1284.4</v>
      </c>
      <c r="AE587" s="0" t="n">
        <f aca="false">LN(AC586/AC587)</f>
        <v>0.0271509890659509</v>
      </c>
      <c r="AF587" s="0" t="n">
        <f aca="false">LN(AD586/AD587)</f>
        <v>0.0157274325822994</v>
      </c>
      <c r="AR587" s="0" t="n">
        <v>36.438</v>
      </c>
      <c r="AS587" s="0" t="n">
        <f aca="false">LN(AR586/AR587)</f>
        <v>0.00170007444495256</v>
      </c>
    </row>
    <row r="588" customFormat="false" ht="11.25" hidden="false" customHeight="false" outlineLevel="0" collapsed="false">
      <c r="F588" s="0" t="n">
        <v>13.688</v>
      </c>
      <c r="AB588" s="29" t="n">
        <v>36304</v>
      </c>
      <c r="AC588" s="0" t="n">
        <v>13.688</v>
      </c>
      <c r="AD588" s="0" t="n">
        <v>1306.65</v>
      </c>
      <c r="AE588" s="0" t="n">
        <f aca="false">LN(AC587/AC588)</f>
        <v>-0.00461319604058464</v>
      </c>
      <c r="AF588" s="0" t="n">
        <f aca="false">LN(AD587/AD588)</f>
        <v>-0.0171749267176519</v>
      </c>
      <c r="AR588" s="0" t="n">
        <v>36.063</v>
      </c>
      <c r="AS588" s="0" t="n">
        <f aca="false">LN(AR587/AR588)</f>
        <v>0.0103447771532663</v>
      </c>
    </row>
    <row r="589" customFormat="false" ht="11.25" hidden="false" customHeight="false" outlineLevel="0" collapsed="false">
      <c r="F589" s="0" t="n">
        <v>13.375</v>
      </c>
      <c r="AB589" s="29" t="n">
        <v>36301</v>
      </c>
      <c r="AC589" s="0" t="n">
        <v>13.375</v>
      </c>
      <c r="AD589" s="0" t="n">
        <v>1330.29</v>
      </c>
      <c r="AE589" s="0" t="n">
        <f aca="false">LN(AC588/AC589)</f>
        <v>0.0231322438078223</v>
      </c>
      <c r="AF589" s="0" t="n">
        <f aca="false">LN(AD588/AD589)</f>
        <v>-0.01793035362719</v>
      </c>
      <c r="AR589" s="0" t="n">
        <v>36.656</v>
      </c>
      <c r="AS589" s="0" t="n">
        <f aca="false">LN(AR588/AR589)</f>
        <v>-0.0163097167209128</v>
      </c>
    </row>
    <row r="590" customFormat="false" ht="11.25" hidden="false" customHeight="false" outlineLevel="0" collapsed="false">
      <c r="F590" s="0" t="n">
        <v>14.219</v>
      </c>
      <c r="AB590" s="29" t="n">
        <v>36300</v>
      </c>
      <c r="AC590" s="0" t="n">
        <v>14.219</v>
      </c>
      <c r="AD590" s="0" t="n">
        <v>1338.83</v>
      </c>
      <c r="AE590" s="0" t="n">
        <f aca="false">LN(AC589/AC590)</f>
        <v>-0.0611918056321671</v>
      </c>
      <c r="AF590" s="0" t="n">
        <f aca="false">LN(AD589/AD590)</f>
        <v>-0.00639913465259303</v>
      </c>
      <c r="AR590" s="0" t="n">
        <v>37.031</v>
      </c>
      <c r="AS590" s="0" t="n">
        <f aca="false">LN(AR589/AR590)</f>
        <v>-0.0101782739807245</v>
      </c>
    </row>
    <row r="591" customFormat="false" ht="11.25" hidden="false" customHeight="false" outlineLevel="0" collapsed="false">
      <c r="F591" s="0" t="n">
        <v>13.875</v>
      </c>
      <c r="AB591" s="29" t="n">
        <v>36299</v>
      </c>
      <c r="AC591" s="0" t="n">
        <v>13.875</v>
      </c>
      <c r="AD591" s="0" t="n">
        <v>1344.23</v>
      </c>
      <c r="AE591" s="0" t="n">
        <f aca="false">LN(AC590/AC591)</f>
        <v>0.0244904387817391</v>
      </c>
      <c r="AF591" s="0" t="n">
        <f aca="false">LN(AD590/AD591)</f>
        <v>-0.00402526018145102</v>
      </c>
      <c r="AR591" s="0" t="n">
        <v>36.5</v>
      </c>
      <c r="AS591" s="0" t="n">
        <f aca="false">LN(AR590/AR591)</f>
        <v>0.0144431391034185</v>
      </c>
    </row>
    <row r="592" customFormat="false" ht="11.25" hidden="false" customHeight="false" outlineLevel="0" collapsed="false">
      <c r="F592" s="0" t="n">
        <v>13.375</v>
      </c>
      <c r="AB592" s="29" t="n">
        <v>36298</v>
      </c>
      <c r="AC592" s="0" t="n">
        <v>13.375</v>
      </c>
      <c r="AD592" s="0" t="n">
        <v>1333.32</v>
      </c>
      <c r="AE592" s="0" t="n">
        <f aca="false">LN(AC591/AC592)</f>
        <v>0.036701366850428</v>
      </c>
      <c r="AF592" s="0" t="n">
        <f aca="false">LN(AD591/AD592)</f>
        <v>0.00814928601032715</v>
      </c>
      <c r="AR592" s="0" t="n">
        <v>36.281</v>
      </c>
      <c r="AS592" s="0" t="n">
        <f aca="false">LN(AR591/AR592)</f>
        <v>0.00601807232556295</v>
      </c>
    </row>
    <row r="593" customFormat="false" ht="11.25" hidden="false" customHeight="false" outlineLevel="0" collapsed="false">
      <c r="F593" s="0" t="n">
        <v>13.406</v>
      </c>
      <c r="AB593" s="29" t="n">
        <v>36297</v>
      </c>
      <c r="AC593" s="0" t="n">
        <v>13.406</v>
      </c>
      <c r="AD593" s="0" t="n">
        <v>1339.49</v>
      </c>
      <c r="AE593" s="0" t="n">
        <f aca="false">LN(AC592/AC593)</f>
        <v>-0.00231507515369573</v>
      </c>
      <c r="AF593" s="0" t="n">
        <f aca="false">LN(AD592/AD593)</f>
        <v>-0.00461687210068793</v>
      </c>
      <c r="AR593" s="0" t="n">
        <v>36.75</v>
      </c>
      <c r="AS593" s="0" t="n">
        <f aca="false">LN(AR592/AR593)</f>
        <v>-0.0128440373959629</v>
      </c>
    </row>
    <row r="594" customFormat="false" ht="11.25" hidden="false" customHeight="false" outlineLevel="0" collapsed="false">
      <c r="F594" s="0" t="n">
        <v>13.75</v>
      </c>
      <c r="AB594" s="29" t="n">
        <v>36294</v>
      </c>
      <c r="AC594" s="0" t="n">
        <v>13.75</v>
      </c>
      <c r="AD594" s="0" t="n">
        <v>1337.8</v>
      </c>
      <c r="AE594" s="0" t="n">
        <f aca="false">LN(AC593/AC594)</f>
        <v>-0.0253364561768144</v>
      </c>
      <c r="AF594" s="0" t="n">
        <f aca="false">LN(AD593/AD594)</f>
        <v>0.00126247080029786</v>
      </c>
      <c r="AR594" s="0" t="n">
        <v>36.375</v>
      </c>
      <c r="AS594" s="0" t="n">
        <f aca="false">LN(AR593/AR594)</f>
        <v>0.0102565001671891</v>
      </c>
    </row>
    <row r="595" customFormat="false" ht="11.25" hidden="false" customHeight="false" outlineLevel="0" collapsed="false">
      <c r="F595" s="0" t="n">
        <v>13.563</v>
      </c>
      <c r="AB595" s="29" t="n">
        <v>36293</v>
      </c>
      <c r="AC595" s="0" t="n">
        <v>13.563</v>
      </c>
      <c r="AD595" s="0" t="n">
        <v>1367.56</v>
      </c>
      <c r="AE595" s="0" t="n">
        <f aca="false">LN(AC594/AC595)</f>
        <v>0.0136933271320025</v>
      </c>
      <c r="AF595" s="0" t="n">
        <f aca="false">LN(AD594/AD595)</f>
        <v>-0.0220016563348764</v>
      </c>
      <c r="AR595" s="0" t="n">
        <v>37.281</v>
      </c>
      <c r="AS595" s="0" t="n">
        <f aca="false">LN(AR594/AR595)</f>
        <v>-0.0246020880003106</v>
      </c>
    </row>
    <row r="596" customFormat="false" ht="11.25" hidden="false" customHeight="false" outlineLevel="0" collapsed="false">
      <c r="F596" s="0" t="n">
        <v>14.406</v>
      </c>
      <c r="AB596" s="29" t="n">
        <v>36292</v>
      </c>
      <c r="AC596" s="0" t="n">
        <v>14.406</v>
      </c>
      <c r="AD596" s="0" t="n">
        <v>1364</v>
      </c>
      <c r="AE596" s="0" t="n">
        <f aca="false">LN(AC595/AC596)</f>
        <v>-0.0602992894865934</v>
      </c>
      <c r="AF596" s="0" t="n">
        <f aca="false">LN(AD595/AD596)</f>
        <v>0.00260657061577678</v>
      </c>
      <c r="AR596" s="0" t="n">
        <v>37.25</v>
      </c>
      <c r="AS596" s="0" t="n">
        <f aca="false">LN(AR595/AR596)</f>
        <v>0.000831868666398566</v>
      </c>
    </row>
    <row r="597" customFormat="false" ht="11.25" hidden="false" customHeight="false" outlineLevel="0" collapsed="false">
      <c r="F597" s="0" t="n">
        <v>14.531</v>
      </c>
      <c r="AB597" s="29" t="n">
        <v>36291</v>
      </c>
      <c r="AC597" s="0" t="n">
        <v>14.531</v>
      </c>
      <c r="AD597" s="0" t="n">
        <v>1355.61</v>
      </c>
      <c r="AE597" s="0" t="n">
        <f aca="false">LN(AC596/AC597)</f>
        <v>-0.0086395118713877</v>
      </c>
      <c r="AF597" s="0" t="n">
        <f aca="false">LN(AD596/AD597)</f>
        <v>0.00617002189040192</v>
      </c>
      <c r="AR597" s="0" t="n">
        <v>37.563</v>
      </c>
      <c r="AS597" s="0" t="n">
        <f aca="false">LN(AR596/AR597)</f>
        <v>-0.00836757852935183</v>
      </c>
    </row>
    <row r="598" customFormat="false" ht="11.25" hidden="false" customHeight="false" outlineLevel="0" collapsed="false">
      <c r="F598" s="0" t="n">
        <v>14.5</v>
      </c>
      <c r="AB598" s="29" t="n">
        <v>36290</v>
      </c>
      <c r="AC598" s="0" t="n">
        <v>14.5</v>
      </c>
      <c r="AD598" s="0" t="n">
        <v>1340.3</v>
      </c>
      <c r="AE598" s="0" t="n">
        <f aca="false">LN(AC597/AC598)</f>
        <v>0.00213564891203023</v>
      </c>
      <c r="AF598" s="0" t="n">
        <f aca="false">LN(AD597/AD598)</f>
        <v>0.0113580680285546</v>
      </c>
      <c r="AR598" s="0" t="n">
        <v>37.594</v>
      </c>
      <c r="AS598" s="0" t="n">
        <f aca="false">LN(AR597/AR598)</f>
        <v>-0.000824939839483342</v>
      </c>
    </row>
    <row r="599" customFormat="false" ht="11.25" hidden="false" customHeight="false" outlineLevel="0" collapsed="false">
      <c r="F599" s="0" t="n">
        <v>14.438</v>
      </c>
      <c r="AB599" s="29" t="n">
        <v>36287</v>
      </c>
      <c r="AC599" s="0" t="n">
        <v>14.438</v>
      </c>
      <c r="AD599" s="0" t="n">
        <v>1345</v>
      </c>
      <c r="AE599" s="0" t="n">
        <f aca="false">LN(AC598/AC599)</f>
        <v>0.00428502970955931</v>
      </c>
      <c r="AF599" s="0" t="n">
        <f aca="false">LN(AD598/AD599)</f>
        <v>-0.00350054355148858</v>
      </c>
      <c r="AR599" s="0" t="n">
        <v>38.125</v>
      </c>
      <c r="AS599" s="0" t="n">
        <f aca="false">LN(AR598/AR599)</f>
        <v>-0.014025771733172</v>
      </c>
    </row>
    <row r="600" customFormat="false" ht="11.25" hidden="false" customHeight="false" outlineLevel="0" collapsed="false">
      <c r="F600" s="0" t="n">
        <v>14.469</v>
      </c>
      <c r="AB600" s="29" t="n">
        <v>36286</v>
      </c>
      <c r="AC600" s="0" t="n">
        <v>14.469</v>
      </c>
      <c r="AD600" s="0" t="n">
        <v>1332.05</v>
      </c>
      <c r="AE600" s="0" t="n">
        <f aca="false">LN(AC599/AC600)</f>
        <v>-0.00214481003797512</v>
      </c>
      <c r="AF600" s="0" t="n">
        <f aca="false">LN(AD599/AD600)</f>
        <v>0.00967490410258329</v>
      </c>
      <c r="AR600" s="0" t="n">
        <v>38</v>
      </c>
      <c r="AS600" s="0" t="n">
        <f aca="false">LN(AR599/AR600)</f>
        <v>0.00328407520119002</v>
      </c>
    </row>
    <row r="601" customFormat="false" ht="11.25" hidden="false" customHeight="false" outlineLevel="0" collapsed="false">
      <c r="F601" s="0" t="n">
        <v>14.5</v>
      </c>
      <c r="AB601" s="29" t="n">
        <v>36285</v>
      </c>
      <c r="AC601" s="0" t="n">
        <v>14.5</v>
      </c>
      <c r="AD601" s="0" t="n">
        <v>1347.31</v>
      </c>
      <c r="AE601" s="0" t="n">
        <f aca="false">LN(AC600/AC601)</f>
        <v>-0.00214021967158423</v>
      </c>
      <c r="AF601" s="0" t="n">
        <f aca="false">LN(AD600/AD601)</f>
        <v>-0.0113909030528123</v>
      </c>
      <c r="AR601" s="0" t="n">
        <v>38.469</v>
      </c>
      <c r="AS601" s="0" t="n">
        <f aca="false">LN(AR600/AR601)</f>
        <v>-0.0122665624187027</v>
      </c>
    </row>
    <row r="602" customFormat="false" ht="11.25" hidden="false" customHeight="false" outlineLevel="0" collapsed="false">
      <c r="F602" s="0" t="n">
        <v>14.438</v>
      </c>
      <c r="AB602" s="29" t="n">
        <v>36284</v>
      </c>
      <c r="AC602" s="0" t="n">
        <v>14.438</v>
      </c>
      <c r="AD602" s="0" t="n">
        <v>1332</v>
      </c>
      <c r="AE602" s="0" t="n">
        <f aca="false">LN(AC601/AC602)</f>
        <v>0.00428502970955931</v>
      </c>
      <c r="AF602" s="0" t="n">
        <f aca="false">LN(AD601/AD602)</f>
        <v>0.011428439885834</v>
      </c>
      <c r="AR602" s="0" t="n">
        <v>38.094</v>
      </c>
      <c r="AS602" s="0" t="n">
        <f aca="false">LN(AR601/AR602)</f>
        <v>0.00979593272872062</v>
      </c>
    </row>
    <row r="603" customFormat="false" ht="11.25" hidden="false" customHeight="false" outlineLevel="0" collapsed="false">
      <c r="F603" s="0" t="n">
        <v>14.375</v>
      </c>
      <c r="AB603" s="29" t="n">
        <v>36283</v>
      </c>
      <c r="AC603" s="0" t="n">
        <v>14.375</v>
      </c>
      <c r="AD603" s="0" t="n">
        <v>1354.63</v>
      </c>
      <c r="AE603" s="0" t="n">
        <f aca="false">LN(AC602/AC603)</f>
        <v>0.00437303303355517</v>
      </c>
      <c r="AF603" s="0" t="n">
        <f aca="false">LN(AD602/AD603)</f>
        <v>-0.016846782194424</v>
      </c>
      <c r="AR603" s="0" t="n">
        <v>37.844</v>
      </c>
      <c r="AS603" s="0" t="n">
        <f aca="false">LN(AR602/AR603)</f>
        <v>0.00658434257416994</v>
      </c>
    </row>
    <row r="604" customFormat="false" ht="11.25" hidden="false" customHeight="false" outlineLevel="0" collapsed="false">
      <c r="F604" s="0" t="n">
        <v>14.344</v>
      </c>
      <c r="AB604" s="29" t="n">
        <v>36280</v>
      </c>
      <c r="AC604" s="0" t="n">
        <v>14.344</v>
      </c>
      <c r="AD604" s="0" t="n">
        <v>1335.18</v>
      </c>
      <c r="AE604" s="0" t="n">
        <f aca="false">LN(AC603/AC604)</f>
        <v>0.00215885038058232</v>
      </c>
      <c r="AF604" s="0" t="n">
        <f aca="false">LN(AD603/AD604)</f>
        <v>0.0144622400886788</v>
      </c>
      <c r="AR604" s="0" t="n">
        <v>37.625</v>
      </c>
      <c r="AS604" s="0" t="n">
        <f aca="false">LN(AR603/AR604)</f>
        <v>0.00580372377315807</v>
      </c>
    </row>
    <row r="605" customFormat="false" ht="11.25" hidden="false" customHeight="false" outlineLevel="0" collapsed="false">
      <c r="F605" s="0" t="n">
        <v>14.375</v>
      </c>
      <c r="AB605" s="29" t="n">
        <v>36279</v>
      </c>
      <c r="AC605" s="0" t="n">
        <v>14.375</v>
      </c>
      <c r="AD605" s="0" t="n">
        <v>1342.83</v>
      </c>
      <c r="AE605" s="0" t="n">
        <f aca="false">LN(AC604/AC605)</f>
        <v>-0.00215885038058245</v>
      </c>
      <c r="AF605" s="0" t="n">
        <f aca="false">LN(AD604/AD605)</f>
        <v>-0.0057132130264641</v>
      </c>
      <c r="AR605" s="0" t="n">
        <v>37</v>
      </c>
      <c r="AS605" s="0" t="n">
        <f aca="false">LN(AR604/AR605)</f>
        <v>0.0167508104248154</v>
      </c>
    </row>
    <row r="606" customFormat="false" ht="11.25" hidden="false" customHeight="false" outlineLevel="0" collapsed="false">
      <c r="F606" s="0" t="n">
        <v>14.438</v>
      </c>
      <c r="AB606" s="29" t="n">
        <v>36278</v>
      </c>
      <c r="AC606" s="0" t="n">
        <v>14.438</v>
      </c>
      <c r="AD606" s="0" t="n">
        <v>1350.91</v>
      </c>
      <c r="AE606" s="0" t="n">
        <f aca="false">LN(AC605/AC606)</f>
        <v>-0.00437303303355512</v>
      </c>
      <c r="AF606" s="0" t="n">
        <f aca="false">LN(AD605/AD606)</f>
        <v>-0.0059991121881196</v>
      </c>
      <c r="AR606" s="0" t="n">
        <v>36</v>
      </c>
      <c r="AS606" s="0" t="n">
        <f aca="false">LN(AR605/AR606)</f>
        <v>0.0273989741881143</v>
      </c>
    </row>
    <row r="607" customFormat="false" ht="11.25" hidden="false" customHeight="false" outlineLevel="0" collapsed="false">
      <c r="F607" s="0" t="n">
        <v>14.469</v>
      </c>
      <c r="AB607" s="29" t="n">
        <v>36277</v>
      </c>
      <c r="AC607" s="0" t="n">
        <v>14.469</v>
      </c>
      <c r="AD607" s="0" t="n">
        <v>1362.8</v>
      </c>
      <c r="AE607" s="0" t="n">
        <f aca="false">LN(AC606/AC607)</f>
        <v>-0.00214481003797512</v>
      </c>
      <c r="AF607" s="0" t="n">
        <f aca="false">LN(AD606/AD607)</f>
        <v>-0.00876296736614814</v>
      </c>
      <c r="AR607" s="0" t="n">
        <v>35</v>
      </c>
      <c r="AS607" s="0" t="n">
        <f aca="false">LN(AR606/AR607)</f>
        <v>0.0281708769666962</v>
      </c>
    </row>
    <row r="608" customFormat="false" ht="11.25" hidden="false" customHeight="false" outlineLevel="0" collapsed="false">
      <c r="F608" s="0" t="n">
        <v>14.438</v>
      </c>
      <c r="AB608" s="29" t="n">
        <v>36276</v>
      </c>
      <c r="AC608" s="0" t="n">
        <v>14.438</v>
      </c>
      <c r="AD608" s="0" t="n">
        <v>1360.04</v>
      </c>
      <c r="AE608" s="0" t="n">
        <f aca="false">LN(AC607/AC608)</f>
        <v>0.00214481003797517</v>
      </c>
      <c r="AF608" s="0" t="n">
        <f aca="false">LN(AD607/AD608)</f>
        <v>0.00202729572452535</v>
      </c>
      <c r="AR608" s="0" t="n">
        <v>34.313</v>
      </c>
      <c r="AS608" s="0" t="n">
        <f aca="false">LN(AR607/AR608)</f>
        <v>0.0198237703768358</v>
      </c>
    </row>
    <row r="609" customFormat="false" ht="11.25" hidden="false" customHeight="false" outlineLevel="0" collapsed="false">
      <c r="F609" s="0" t="n">
        <v>14.688</v>
      </c>
      <c r="AB609" s="29" t="n">
        <v>36273</v>
      </c>
      <c r="AC609" s="0" t="n">
        <v>14.688</v>
      </c>
      <c r="AD609" s="0" t="n">
        <v>1356.85</v>
      </c>
      <c r="AE609" s="0" t="n">
        <f aca="false">LN(AC608/AC609)</f>
        <v>-0.0171672141611654</v>
      </c>
      <c r="AF609" s="0" t="n">
        <f aca="false">LN(AD608/AD609)</f>
        <v>0.00234827428854987</v>
      </c>
      <c r="AR609" s="0" t="n">
        <v>34.5</v>
      </c>
      <c r="AS609" s="0" t="n">
        <f aca="false">LN(AR608/AR609)</f>
        <v>-0.00543503292473622</v>
      </c>
    </row>
    <row r="610" customFormat="false" ht="11.25" hidden="false" customHeight="false" outlineLevel="0" collapsed="false">
      <c r="F610" s="0" t="n">
        <v>14.469</v>
      </c>
      <c r="AB610" s="29" t="n">
        <v>36272</v>
      </c>
      <c r="AC610" s="0" t="n">
        <v>14.469</v>
      </c>
      <c r="AD610" s="0" t="n">
        <v>1358.82</v>
      </c>
      <c r="AE610" s="0" t="n">
        <f aca="false">LN(AC609/AC610)</f>
        <v>0.0150224041231902</v>
      </c>
      <c r="AF610" s="0" t="n">
        <f aca="false">LN(AD609/AD610)</f>
        <v>-0.00145083927396189</v>
      </c>
      <c r="AR610" s="0" t="n">
        <v>34.375</v>
      </c>
      <c r="AS610" s="0" t="n">
        <f aca="false">LN(AR609/AR610)</f>
        <v>0.00362976805057873</v>
      </c>
    </row>
    <row r="611" customFormat="false" ht="11.25" hidden="false" customHeight="false" outlineLevel="0" collapsed="false">
      <c r="F611" s="0" t="n">
        <v>14.219</v>
      </c>
      <c r="AB611" s="29" t="n">
        <v>36271</v>
      </c>
      <c r="AC611" s="0" t="n">
        <v>14.219</v>
      </c>
      <c r="AD611" s="0" t="n">
        <v>1336.12</v>
      </c>
      <c r="AE611" s="0" t="n">
        <f aca="false">LN(AC610/AC611)</f>
        <v>0.0174293313407071</v>
      </c>
      <c r="AF611" s="0" t="n">
        <f aca="false">LN(AD610/AD611)</f>
        <v>0.0168467846254327</v>
      </c>
      <c r="AR611" s="0" t="n">
        <v>33.344</v>
      </c>
      <c r="AS611" s="0" t="n">
        <f aca="false">LN(AR610/AR611)</f>
        <v>0.0304517098558336</v>
      </c>
    </row>
    <row r="612" customFormat="false" ht="11.25" hidden="false" customHeight="false" outlineLevel="0" collapsed="false">
      <c r="F612" s="0" t="n">
        <v>14.219</v>
      </c>
      <c r="AB612" s="29" t="n">
        <v>36270</v>
      </c>
      <c r="AC612" s="0" t="n">
        <v>14.219</v>
      </c>
      <c r="AD612" s="0" t="n">
        <v>1306.17</v>
      </c>
      <c r="AE612" s="0" t="n">
        <f aca="false">LN(AC611/AC612)</f>
        <v>0</v>
      </c>
      <c r="AF612" s="0" t="n">
        <f aca="false">LN(AD611/AD612)</f>
        <v>0.0226707006037745</v>
      </c>
      <c r="AR612" s="0" t="n">
        <v>33.313</v>
      </c>
      <c r="AS612" s="0" t="n">
        <f aca="false">LN(AR611/AR612)</f>
        <v>0.000930134936614881</v>
      </c>
    </row>
    <row r="613" customFormat="false" ht="11.25" hidden="false" customHeight="false" outlineLevel="0" collapsed="false">
      <c r="F613" s="0" t="n">
        <v>14.281</v>
      </c>
      <c r="AB613" s="29" t="n">
        <v>36269</v>
      </c>
      <c r="AC613" s="0" t="n">
        <v>14.281</v>
      </c>
      <c r="AD613" s="0" t="n">
        <v>1289.48</v>
      </c>
      <c r="AE613" s="0" t="n">
        <f aca="false">LN(AC612/AC613)</f>
        <v>-0.00435088405655877</v>
      </c>
      <c r="AF613" s="0" t="n">
        <f aca="false">LN(AD612/AD613)</f>
        <v>0.0128601545049242</v>
      </c>
      <c r="AR613" s="0" t="n">
        <v>34</v>
      </c>
      <c r="AS613" s="0" t="n">
        <f aca="false">LN(AR612/AR613)</f>
        <v>-0.0204128134218746</v>
      </c>
    </row>
    <row r="614" customFormat="false" ht="11.25" hidden="false" customHeight="false" outlineLevel="0" collapsed="false">
      <c r="F614" s="0" t="n">
        <v>14.188</v>
      </c>
      <c r="AB614" s="29" t="n">
        <v>36266</v>
      </c>
      <c r="AC614" s="0" t="n">
        <v>14.188</v>
      </c>
      <c r="AD614" s="0" t="n">
        <v>1319</v>
      </c>
      <c r="AE614" s="0" t="n">
        <f aca="false">LN(AC613/AC614)</f>
        <v>0.00653344555942077</v>
      </c>
      <c r="AF614" s="0" t="n">
        <f aca="false">LN(AD613/AD614)</f>
        <v>-0.022634837403748</v>
      </c>
      <c r="AR614" s="0" t="n">
        <v>34.75</v>
      </c>
      <c r="AS614" s="0" t="n">
        <f aca="false">LN(AR613/AR614)</f>
        <v>-0.0218190473946397</v>
      </c>
    </row>
    <row r="615" customFormat="false" ht="11.25" hidden="false" customHeight="false" outlineLevel="0" collapsed="false">
      <c r="F615" s="0" t="n">
        <v>14.219</v>
      </c>
      <c r="AB615" s="29" t="n">
        <v>36265</v>
      </c>
      <c r="AC615" s="0" t="n">
        <v>14.219</v>
      </c>
      <c r="AD615" s="0" t="n">
        <v>1322.85</v>
      </c>
      <c r="AE615" s="0" t="n">
        <f aca="false">LN(AC614/AC615)</f>
        <v>-0.00218256150286193</v>
      </c>
      <c r="AF615" s="0" t="n">
        <f aca="false">LN(AD614/AD615)</f>
        <v>-0.0029146262849848</v>
      </c>
      <c r="AR615" s="0" t="n">
        <v>34.5</v>
      </c>
      <c r="AS615" s="0" t="n">
        <f aca="false">LN(AR614/AR615)</f>
        <v>0.0072202479734871</v>
      </c>
    </row>
    <row r="616" customFormat="false" ht="11.25" hidden="false" customHeight="false" outlineLevel="0" collapsed="false">
      <c r="F616" s="0" t="n">
        <v>14.531</v>
      </c>
      <c r="AB616" s="29" t="n">
        <v>36264</v>
      </c>
      <c r="AC616" s="0" t="n">
        <v>14.531</v>
      </c>
      <c r="AD616" s="0" t="n">
        <v>1328.44</v>
      </c>
      <c r="AE616" s="0" t="n">
        <f aca="false">LN(AC615/AC616)</f>
        <v>-0.0217051999243215</v>
      </c>
      <c r="AF616" s="0" t="n">
        <f aca="false">LN(AD615/AD616)</f>
        <v>-0.0042168214591779</v>
      </c>
      <c r="AR616" s="0" t="n">
        <v>33.688</v>
      </c>
      <c r="AS616" s="0" t="n">
        <f aca="false">LN(AR615/AR616)</f>
        <v>0.0238176331776873</v>
      </c>
    </row>
    <row r="617" customFormat="false" ht="11.25" hidden="false" customHeight="false" outlineLevel="0" collapsed="false">
      <c r="F617" s="0" t="n">
        <v>13.906</v>
      </c>
      <c r="AB617" s="29" t="n">
        <v>36263</v>
      </c>
      <c r="AC617" s="0" t="n">
        <v>13.906</v>
      </c>
      <c r="AD617" s="0" t="n">
        <v>1349.82</v>
      </c>
      <c r="AE617" s="0" t="n">
        <f aca="false">LN(AC616/AC617)</f>
        <v>0.0439638966617328</v>
      </c>
      <c r="AF617" s="0" t="n">
        <f aca="false">LN(AD616/AD617)</f>
        <v>-0.0159659287479854</v>
      </c>
      <c r="AR617" s="0" t="n">
        <v>32.969</v>
      </c>
      <c r="AS617" s="0" t="n">
        <f aca="false">LN(AR616/AR617)</f>
        <v>0.0215739648395481</v>
      </c>
    </row>
    <row r="618" customFormat="false" ht="11.25" hidden="false" customHeight="false" outlineLevel="0" collapsed="false">
      <c r="F618" s="0" t="n">
        <v>14.188</v>
      </c>
      <c r="AB618" s="29" t="n">
        <v>36262</v>
      </c>
      <c r="AC618" s="0" t="n">
        <v>14.188</v>
      </c>
      <c r="AD618" s="0" t="n">
        <v>1358.63</v>
      </c>
      <c r="AE618" s="0" t="n">
        <f aca="false">LN(AC617/AC618)</f>
        <v>-0.0200761352345493</v>
      </c>
      <c r="AF618" s="0" t="n">
        <f aca="false">LN(AD617/AD618)</f>
        <v>-0.0065055888584865</v>
      </c>
      <c r="AR618" s="0" t="n">
        <v>31</v>
      </c>
      <c r="AS618" s="0" t="n">
        <f aca="false">LN(AR617/AR618)</f>
        <v>0.0615805215349324</v>
      </c>
    </row>
    <row r="619" customFormat="false" ht="11.25" hidden="false" customHeight="false" outlineLevel="0" collapsed="false">
      <c r="F619" s="0" t="n">
        <v>13.625</v>
      </c>
      <c r="AB619" s="29" t="n">
        <v>36259</v>
      </c>
      <c r="AC619" s="0" t="n">
        <v>13.625</v>
      </c>
      <c r="AD619" s="0" t="n">
        <v>1348.35</v>
      </c>
      <c r="AE619" s="0" t="n">
        <f aca="false">LN(AC618/AC619)</f>
        <v>0.0404901963620677</v>
      </c>
      <c r="AF619" s="0" t="n">
        <f aca="false">LN(AD618/AD619)</f>
        <v>0.00759521638043125</v>
      </c>
      <c r="AR619" s="0" t="n">
        <v>32.031</v>
      </c>
      <c r="AS619" s="0" t="n">
        <f aca="false">LN(AR618/AR619)</f>
        <v>-0.0327169793791287</v>
      </c>
    </row>
    <row r="620" customFormat="false" ht="11.25" hidden="false" customHeight="false" outlineLevel="0" collapsed="false">
      <c r="F620" s="0" t="n">
        <v>13.438</v>
      </c>
      <c r="AB620" s="29" t="n">
        <v>36258</v>
      </c>
      <c r="AC620" s="0" t="n">
        <v>13.438</v>
      </c>
      <c r="AD620" s="0" t="n">
        <v>1343.98</v>
      </c>
      <c r="AE620" s="0" t="n">
        <f aca="false">LN(AC619/AC620)</f>
        <v>0.0138198260513495</v>
      </c>
      <c r="AF620" s="0" t="n">
        <f aca="false">LN(AD619/AD620)</f>
        <v>0.0032462616675265</v>
      </c>
      <c r="AR620" s="0" t="n">
        <v>31.969</v>
      </c>
      <c r="AS620" s="0" t="n">
        <f aca="false">LN(AR619/AR620)</f>
        <v>0.00193750060609977</v>
      </c>
    </row>
    <row r="621" customFormat="false" ht="11.25" hidden="false" customHeight="false" outlineLevel="0" collapsed="false">
      <c r="F621" s="0" t="n">
        <v>13.313</v>
      </c>
      <c r="AB621" s="29" t="n">
        <v>36257</v>
      </c>
      <c r="AC621" s="0" t="n">
        <v>13.313</v>
      </c>
      <c r="AD621" s="0" t="n">
        <v>1326.89</v>
      </c>
      <c r="AE621" s="0" t="n">
        <f aca="false">LN(AC620/AC621)</f>
        <v>0.0093455130481781</v>
      </c>
      <c r="AF621" s="0" t="n">
        <f aca="false">LN(AD620/AD621)</f>
        <v>0.0127975028689503</v>
      </c>
      <c r="AR621" s="0" t="n">
        <v>31.281</v>
      </c>
      <c r="AS621" s="0" t="n">
        <f aca="false">LN(AR620/AR621)</f>
        <v>0.0217557987826096</v>
      </c>
    </row>
    <row r="622" customFormat="false" ht="11.25" hidden="false" customHeight="false" outlineLevel="0" collapsed="false">
      <c r="F622" s="0" t="n">
        <v>13.438</v>
      </c>
      <c r="AB622" s="29" t="n">
        <v>36256</v>
      </c>
      <c r="AC622" s="0" t="n">
        <v>13.438</v>
      </c>
      <c r="AD622" s="0" t="n">
        <v>1317.89</v>
      </c>
      <c r="AE622" s="0" t="n">
        <f aca="false">LN(AC621/AC622)</f>
        <v>-0.0093455130481781</v>
      </c>
      <c r="AF622" s="0" t="n">
        <f aca="false">LN(AD621/AD622)</f>
        <v>0.0068058853591072</v>
      </c>
      <c r="AR622" s="0" t="n">
        <v>31.531</v>
      </c>
      <c r="AS622" s="0" t="n">
        <f aca="false">LN(AR621/AR622)</f>
        <v>-0.00796030440466473</v>
      </c>
    </row>
    <row r="623" customFormat="false" ht="11.25" hidden="false" customHeight="false" outlineLevel="0" collapsed="false">
      <c r="F623" s="0" t="n">
        <v>13.594</v>
      </c>
      <c r="AB623" s="29" t="n">
        <v>36255</v>
      </c>
      <c r="AC623" s="0" t="n">
        <v>13.594</v>
      </c>
      <c r="AD623" s="0" t="n">
        <v>1321.12</v>
      </c>
      <c r="AE623" s="0" t="n">
        <f aca="false">LN(AC622/AC623)</f>
        <v>-0.0115420044264881</v>
      </c>
      <c r="AF623" s="0" t="n">
        <f aca="false">LN(AD622/AD623)</f>
        <v>-0.00244788887718451</v>
      </c>
      <c r="AR623" s="0" t="n">
        <v>31.563</v>
      </c>
      <c r="AS623" s="0" t="n">
        <f aca="false">LN(AR622/AR623)</f>
        <v>-0.00101435961402985</v>
      </c>
    </row>
    <row r="624" customFormat="false" ht="11.25" hidden="false" customHeight="false" outlineLevel="0" collapsed="false">
      <c r="F624" s="0" t="n">
        <v>13.25</v>
      </c>
      <c r="AB624" s="29" t="n">
        <v>36251</v>
      </c>
      <c r="AC624" s="0" t="n">
        <v>13.25</v>
      </c>
      <c r="AD624" s="0" t="n">
        <v>1293.72</v>
      </c>
      <c r="AE624" s="0" t="n">
        <f aca="false">LN(AC623/AC624)</f>
        <v>0.0256309664922152</v>
      </c>
      <c r="AF624" s="0" t="n">
        <f aca="false">LN(AD623/AD624)</f>
        <v>0.0209580723300914</v>
      </c>
      <c r="AR624" s="0" t="n">
        <v>32.219</v>
      </c>
      <c r="AS624" s="0" t="n">
        <f aca="false">LN(AR623/AR624)</f>
        <v>-0.0205707921497067</v>
      </c>
    </row>
    <row r="625" customFormat="false" ht="11.25" hidden="false" customHeight="false" outlineLevel="0" collapsed="false">
      <c r="F625" s="0" t="n">
        <v>13.25</v>
      </c>
      <c r="AB625" s="29" t="n">
        <v>36250</v>
      </c>
      <c r="AC625" s="0" t="n">
        <v>13.25</v>
      </c>
      <c r="AD625" s="0" t="n">
        <v>1286.37</v>
      </c>
      <c r="AE625" s="0" t="n">
        <f aca="false">LN(AC624/AC625)</f>
        <v>0</v>
      </c>
      <c r="AF625" s="0" t="n">
        <f aca="false">LN(AD624/AD625)</f>
        <v>0.00569749108178384</v>
      </c>
      <c r="AR625" s="0" t="n">
        <v>32.125</v>
      </c>
      <c r="AS625" s="0" t="n">
        <f aca="false">LN(AR624/AR625)</f>
        <v>0.00292179742858303</v>
      </c>
    </row>
    <row r="626" customFormat="false" ht="11.25" hidden="false" customHeight="false" outlineLevel="0" collapsed="false">
      <c r="F626" s="0" t="n">
        <v>13.594</v>
      </c>
      <c r="AB626" s="29" t="n">
        <v>36249</v>
      </c>
      <c r="AC626" s="0" t="n">
        <v>13.594</v>
      </c>
      <c r="AD626" s="0" t="n">
        <v>1300.75</v>
      </c>
      <c r="AE626" s="0" t="n">
        <f aca="false">LN(AC625/AC626)</f>
        <v>-0.0256309664922152</v>
      </c>
      <c r="AF626" s="0" t="n">
        <f aca="false">LN(AD625/AD626)</f>
        <v>-0.0111167229131698</v>
      </c>
      <c r="AR626" s="0" t="n">
        <v>32.5</v>
      </c>
      <c r="AS626" s="0" t="n">
        <f aca="false">LN(AR625/AR626)</f>
        <v>-0.0116055461203079</v>
      </c>
    </row>
    <row r="627" customFormat="false" ht="11.25" hidden="false" customHeight="false" outlineLevel="0" collapsed="false">
      <c r="F627" s="0" t="n">
        <v>13.75</v>
      </c>
      <c r="AB627" s="29" t="n">
        <v>36248</v>
      </c>
      <c r="AC627" s="0" t="n">
        <v>13.75</v>
      </c>
      <c r="AD627" s="0" t="n">
        <v>1310.17</v>
      </c>
      <c r="AE627" s="0" t="n">
        <f aca="false">LN(AC626/AC627)</f>
        <v>-0.0114103051881338</v>
      </c>
      <c r="AF627" s="0" t="n">
        <f aca="false">LN(AD626/AD627)</f>
        <v>-0.00721587859762393</v>
      </c>
      <c r="AR627" s="0" t="n">
        <v>33.094</v>
      </c>
      <c r="AS627" s="0" t="n">
        <f aca="false">LN(AR626/AR627)</f>
        <v>-0.0181119077339607</v>
      </c>
    </row>
    <row r="628" customFormat="false" ht="11.25" hidden="false" customHeight="false" outlineLevel="0" collapsed="false">
      <c r="F628" s="0" t="n">
        <v>13.719</v>
      </c>
      <c r="AB628" s="29" t="n">
        <v>36245</v>
      </c>
      <c r="AC628" s="0" t="n">
        <v>13.719</v>
      </c>
      <c r="AD628" s="0" t="n">
        <v>1282.8</v>
      </c>
      <c r="AE628" s="0" t="n">
        <f aca="false">LN(AC627/AC628)</f>
        <v>0.0022570907685525</v>
      </c>
      <c r="AF628" s="0" t="n">
        <f aca="false">LN(AD627/AD628)</f>
        <v>0.021111710949037</v>
      </c>
      <c r="AR628" s="0" t="n">
        <v>32.531</v>
      </c>
      <c r="AS628" s="0" t="n">
        <f aca="false">LN(AR627/AR628)</f>
        <v>0.0171585162022871</v>
      </c>
    </row>
    <row r="629" customFormat="false" ht="11.25" hidden="false" customHeight="false" outlineLevel="0" collapsed="false">
      <c r="F629" s="0" t="n">
        <v>13.594</v>
      </c>
      <c r="AB629" s="29" t="n">
        <v>36244</v>
      </c>
      <c r="AC629" s="0" t="n">
        <v>13.594</v>
      </c>
      <c r="AD629" s="0" t="n">
        <v>1289.99</v>
      </c>
      <c r="AE629" s="0" t="n">
        <f aca="false">LN(AC628/AC629)</f>
        <v>0.00915321441958144</v>
      </c>
      <c r="AF629" s="0" t="n">
        <f aca="false">LN(AD628/AD629)</f>
        <v>-0.00558927756868703</v>
      </c>
      <c r="AR629" s="0" t="n">
        <v>32.875</v>
      </c>
      <c r="AS629" s="0" t="n">
        <f aca="false">LN(AR628/AR629)</f>
        <v>-0.0105190096305632</v>
      </c>
    </row>
    <row r="630" customFormat="false" ht="11.25" hidden="false" customHeight="false" outlineLevel="0" collapsed="false">
      <c r="F630" s="0" t="n">
        <v>13.375</v>
      </c>
      <c r="AB630" s="29" t="n">
        <v>36243</v>
      </c>
      <c r="AC630" s="0" t="n">
        <v>13.375</v>
      </c>
      <c r="AD630" s="0" t="n">
        <v>1268.59</v>
      </c>
      <c r="AE630" s="0" t="n">
        <f aca="false">LN(AC629/AC630)</f>
        <v>0.0162412261423762</v>
      </c>
      <c r="AF630" s="0" t="n">
        <f aca="false">LN(AD629/AD630)</f>
        <v>0.0167284189243033</v>
      </c>
      <c r="AR630" s="0" t="n">
        <v>32.906</v>
      </c>
      <c r="AS630" s="0" t="n">
        <f aca="false">LN(AR629/AR630)</f>
        <v>-0.000942521466529707</v>
      </c>
    </row>
    <row r="631" customFormat="false" ht="11.25" hidden="false" customHeight="false" outlineLevel="0" collapsed="false">
      <c r="F631" s="0" t="n">
        <v>13.313</v>
      </c>
      <c r="AB631" s="29" t="n">
        <v>36242</v>
      </c>
      <c r="AC631" s="0" t="n">
        <v>13.313</v>
      </c>
      <c r="AD631" s="0" t="n">
        <v>1262.14</v>
      </c>
      <c r="AE631" s="0" t="n">
        <f aca="false">LN(AC630/AC631)</f>
        <v>0.00464629133229004</v>
      </c>
      <c r="AF631" s="0" t="n">
        <f aca="false">LN(AD630/AD631)</f>
        <v>0.00509735449128793</v>
      </c>
      <c r="AR631" s="0" t="n">
        <v>32.969</v>
      </c>
      <c r="AS631" s="0" t="n">
        <f aca="false">LN(AR630/AR631)</f>
        <v>-0.00191271405562038</v>
      </c>
    </row>
    <row r="632" customFormat="false" ht="11.25" hidden="false" customHeight="false" outlineLevel="0" collapsed="false">
      <c r="F632" s="0" t="n">
        <v>12.844</v>
      </c>
      <c r="AB632" s="29" t="n">
        <v>36241</v>
      </c>
      <c r="AC632" s="0" t="n">
        <v>12.844</v>
      </c>
      <c r="AD632" s="0" t="n">
        <v>1297.01</v>
      </c>
      <c r="AE632" s="0" t="n">
        <f aca="false">LN(AC631/AC632)</f>
        <v>0.0358642252225127</v>
      </c>
      <c r="AF632" s="0" t="n">
        <f aca="false">LN(AD631/AD632)</f>
        <v>-0.0272529224148569</v>
      </c>
      <c r="AR632" s="0" t="n">
        <v>33.844</v>
      </c>
      <c r="AS632" s="0" t="n">
        <f aca="false">LN(AR631/AR632)</f>
        <v>-0.0261940050421759</v>
      </c>
    </row>
    <row r="633" customFormat="false" ht="11.25" hidden="false" customHeight="false" outlineLevel="0" collapsed="false">
      <c r="F633" s="0" t="n">
        <v>12.875</v>
      </c>
      <c r="AB633" s="29" t="n">
        <v>36238</v>
      </c>
      <c r="AC633" s="0" t="n">
        <v>12.875</v>
      </c>
      <c r="AD633" s="0" t="n">
        <v>1299.29</v>
      </c>
      <c r="AE633" s="0" t="n">
        <f aca="false">LN(AC632/AC633)</f>
        <v>-0.00241067032253241</v>
      </c>
      <c r="AF633" s="0" t="n">
        <f aca="false">LN(AD632/AD633)</f>
        <v>-0.00175634602018462</v>
      </c>
      <c r="AR633" s="0" t="n">
        <v>34.625</v>
      </c>
      <c r="AS633" s="0" t="n">
        <f aca="false">LN(AR632/AR633)</f>
        <v>-0.0228142334452481</v>
      </c>
    </row>
    <row r="634" customFormat="false" ht="11.25" hidden="false" customHeight="false" outlineLevel="0" collapsed="false">
      <c r="F634" s="0" t="n">
        <v>12.875</v>
      </c>
      <c r="AB634" s="29" t="n">
        <v>36237</v>
      </c>
      <c r="AC634" s="0" t="n">
        <v>12.875</v>
      </c>
      <c r="AD634" s="0" t="n">
        <v>1316.55</v>
      </c>
      <c r="AE634" s="0" t="n">
        <f aca="false">LN(AC633/AC634)</f>
        <v>0</v>
      </c>
      <c r="AF634" s="0" t="n">
        <f aca="false">LN(AD633/AD634)</f>
        <v>-0.0131967172990991</v>
      </c>
      <c r="AR634" s="0" t="n">
        <v>34.813</v>
      </c>
      <c r="AS634" s="0" t="n">
        <f aca="false">LN(AR633/AR634)</f>
        <v>-0.00541491573394989</v>
      </c>
    </row>
    <row r="635" customFormat="false" ht="11.25" hidden="false" customHeight="false" outlineLevel="0" collapsed="false">
      <c r="F635" s="0" t="n">
        <v>12.813</v>
      </c>
      <c r="AB635" s="29" t="n">
        <v>36236</v>
      </c>
      <c r="AC635" s="0" t="n">
        <v>12.813</v>
      </c>
      <c r="AD635" s="0" t="n">
        <v>1297.82</v>
      </c>
      <c r="AE635" s="0" t="n">
        <f aca="false">LN(AC634/AC635)</f>
        <v>0.00482716602236069</v>
      </c>
      <c r="AF635" s="0" t="n">
        <f aca="false">LN(AD634/AD635)</f>
        <v>0.0143287449428894</v>
      </c>
      <c r="AR635" s="0" t="n">
        <v>33.813</v>
      </c>
      <c r="AS635" s="0" t="n">
        <f aca="false">LN(AR634/AR635)</f>
        <v>0.0291455363134013</v>
      </c>
    </row>
    <row r="636" customFormat="false" ht="11.25" hidden="false" customHeight="false" outlineLevel="0" collapsed="false">
      <c r="F636" s="0" t="n">
        <v>12.625</v>
      </c>
      <c r="AB636" s="29" t="n">
        <v>36235</v>
      </c>
      <c r="AC636" s="0" t="n">
        <v>12.625</v>
      </c>
      <c r="AD636" s="0" t="n">
        <v>1306.38</v>
      </c>
      <c r="AE636" s="0" t="n">
        <f aca="false">LN(AC635/AC636)</f>
        <v>0.0147813053660156</v>
      </c>
      <c r="AF636" s="0" t="n">
        <f aca="false">LN(AD635/AD636)</f>
        <v>-0.00657401952893579</v>
      </c>
      <c r="AR636" s="0" t="n">
        <v>33.469</v>
      </c>
      <c r="AS636" s="0" t="n">
        <f aca="false">LN(AR635/AR636)</f>
        <v>0.0102257066533982</v>
      </c>
    </row>
    <row r="637" customFormat="false" ht="11.25" hidden="false" customHeight="false" outlineLevel="0" collapsed="false">
      <c r="F637" s="0" t="n">
        <v>13.031</v>
      </c>
      <c r="AB637" s="29" t="n">
        <v>36234</v>
      </c>
      <c r="AC637" s="0" t="n">
        <v>13.031</v>
      </c>
      <c r="AD637" s="0" t="n">
        <v>1307.26</v>
      </c>
      <c r="AE637" s="0" t="n">
        <f aca="false">LN(AC636/AC637)</f>
        <v>-0.0316521590013454</v>
      </c>
      <c r="AF637" s="0" t="n">
        <f aca="false">LN(AD636/AD637)</f>
        <v>-0.000673390392902829</v>
      </c>
      <c r="AR637" s="0" t="n">
        <v>34</v>
      </c>
      <c r="AS637" s="0" t="n">
        <f aca="false">LN(AR636/AR637)</f>
        <v>-0.0157408873415084</v>
      </c>
    </row>
    <row r="638" customFormat="false" ht="11.25" hidden="false" customHeight="false" outlineLevel="0" collapsed="false">
      <c r="F638" s="0" t="n">
        <v>13.125</v>
      </c>
      <c r="AB638" s="29" t="n">
        <v>36231</v>
      </c>
      <c r="AC638" s="0" t="n">
        <v>13.125</v>
      </c>
      <c r="AD638" s="0" t="n">
        <v>1294.59</v>
      </c>
      <c r="AE638" s="0" t="n">
        <f aca="false">LN(AC637/AC638)</f>
        <v>-0.00718767431491845</v>
      </c>
      <c r="AF638" s="0" t="n">
        <f aca="false">LN(AD637/AD638)</f>
        <v>0.00973930099724404</v>
      </c>
      <c r="AR638" s="0" t="n">
        <v>34.438</v>
      </c>
      <c r="AS638" s="0" t="n">
        <f aca="false">LN(AR637/AR638)</f>
        <v>-0.0128000812478328</v>
      </c>
    </row>
    <row r="639" customFormat="false" ht="11.25" hidden="false" customHeight="false" outlineLevel="0" collapsed="false">
      <c r="F639" s="0" t="n">
        <v>12.469</v>
      </c>
      <c r="AB639" s="29" t="n">
        <v>36230</v>
      </c>
      <c r="AC639" s="0" t="n">
        <v>12.469</v>
      </c>
      <c r="AD639" s="0" t="n">
        <v>1297.68</v>
      </c>
      <c r="AE639" s="0" t="n">
        <f aca="false">LN(AC638/AC639)</f>
        <v>0.0512732444632383</v>
      </c>
      <c r="AF639" s="0" t="n">
        <f aca="false">LN(AD638/AD639)</f>
        <v>-0.00238401205391777</v>
      </c>
      <c r="AR639" s="0" t="n">
        <v>35.281</v>
      </c>
      <c r="AS639" s="0" t="n">
        <f aca="false">LN(AR638/AR639)</f>
        <v>-0.0241839695440955</v>
      </c>
    </row>
    <row r="640" customFormat="false" ht="11.25" hidden="false" customHeight="false" outlineLevel="0" collapsed="false">
      <c r="F640" s="0" t="n">
        <v>12.938</v>
      </c>
      <c r="AB640" s="29" t="n">
        <v>36229</v>
      </c>
      <c r="AC640" s="0" t="n">
        <v>12.938</v>
      </c>
      <c r="AD640" s="0" t="n">
        <v>1286.84</v>
      </c>
      <c r="AE640" s="0" t="n">
        <f aca="false">LN(AC639/AC640)</f>
        <v>-0.0369231536073447</v>
      </c>
      <c r="AF640" s="0" t="n">
        <f aca="false">LN(AD639/AD640)</f>
        <v>0.00838845399843991</v>
      </c>
      <c r="AR640" s="0" t="n">
        <v>35</v>
      </c>
      <c r="AS640" s="0" t="n">
        <f aca="false">LN(AR639/AR640)</f>
        <v>0.00799651391867615</v>
      </c>
    </row>
    <row r="641" customFormat="false" ht="11.25" hidden="false" customHeight="false" outlineLevel="0" collapsed="false">
      <c r="F641" s="0" t="n">
        <v>12.063</v>
      </c>
      <c r="AB641" s="29" t="n">
        <v>36228</v>
      </c>
      <c r="AC641" s="0" t="n">
        <v>12.063</v>
      </c>
      <c r="AD641" s="0" t="n">
        <v>1279.84</v>
      </c>
      <c r="AE641" s="0" t="n">
        <f aca="false">LN(AC640/AC641)</f>
        <v>0.0700258010385469</v>
      </c>
      <c r="AF641" s="0" t="n">
        <f aca="false">LN(AD640/AD641)</f>
        <v>0.00545453064290752</v>
      </c>
      <c r="AR641" s="0" t="n">
        <v>33.875</v>
      </c>
      <c r="AS641" s="0" t="n">
        <f aca="false">LN(AR640/AR641)</f>
        <v>0.0326707822895487</v>
      </c>
    </row>
    <row r="642" customFormat="false" ht="11.25" hidden="false" customHeight="false" outlineLevel="0" collapsed="false">
      <c r="F642" s="0" t="n">
        <v>11.469</v>
      </c>
      <c r="AB642" s="29" t="n">
        <v>36227</v>
      </c>
      <c r="AC642" s="0" t="n">
        <v>11.469</v>
      </c>
      <c r="AD642" s="0" t="n">
        <v>1282.73</v>
      </c>
      <c r="AE642" s="0" t="n">
        <f aca="false">LN(AC641/AC642)</f>
        <v>0.0504951732008614</v>
      </c>
      <c r="AF642" s="0" t="n">
        <f aca="false">LN(AD641/AD642)</f>
        <v>-0.00225554909738273</v>
      </c>
      <c r="AR642" s="0" t="n">
        <v>33.344</v>
      </c>
      <c r="AS642" s="0" t="n">
        <f aca="false">LN(AR641/AR642)</f>
        <v>0.0157994330689632</v>
      </c>
    </row>
    <row r="643" customFormat="false" ht="11.25" hidden="false" customHeight="false" outlineLevel="0" collapsed="false">
      <c r="F643" s="0" t="n">
        <v>11.969</v>
      </c>
      <c r="AB643" s="29" t="n">
        <v>36224</v>
      </c>
      <c r="AC643" s="0" t="n">
        <v>11.969</v>
      </c>
      <c r="AD643" s="0" t="n">
        <v>1275.47</v>
      </c>
      <c r="AE643" s="0" t="n">
        <f aca="false">LN(AC642/AC643)</f>
        <v>-0.042672230508848</v>
      </c>
      <c r="AF643" s="0" t="n">
        <f aca="false">LN(AD642/AD643)</f>
        <v>0.00567588108079377</v>
      </c>
      <c r="AR643" s="0" t="n">
        <v>32.938</v>
      </c>
      <c r="AS643" s="0" t="n">
        <f aca="false">LN(AR642/AR643)</f>
        <v>0.0122508396788851</v>
      </c>
    </row>
    <row r="644" customFormat="false" ht="11.25" hidden="false" customHeight="false" outlineLevel="0" collapsed="false">
      <c r="F644" s="0" t="n">
        <v>11.625</v>
      </c>
      <c r="AB644" s="29" t="n">
        <v>36223</v>
      </c>
      <c r="AC644" s="0" t="n">
        <v>11.625</v>
      </c>
      <c r="AD644" s="0" t="n">
        <v>1246.64</v>
      </c>
      <c r="AE644" s="0" t="n">
        <f aca="false">LN(AC643/AC644)</f>
        <v>0.0291620224178134</v>
      </c>
      <c r="AF644" s="0" t="n">
        <f aca="false">LN(AD643/AD644)</f>
        <v>0.0228628059797414</v>
      </c>
      <c r="AR644" s="0" t="n">
        <v>32.5</v>
      </c>
      <c r="AS644" s="0" t="n">
        <f aca="false">LN(AR643/AR644)</f>
        <v>0.013386917116325</v>
      </c>
    </row>
    <row r="645" customFormat="false" ht="11.25" hidden="false" customHeight="false" outlineLevel="0" collapsed="false">
      <c r="F645" s="0" t="n">
        <v>11.844</v>
      </c>
      <c r="AB645" s="29" t="n">
        <v>36222</v>
      </c>
      <c r="AC645" s="0" t="n">
        <v>11.844</v>
      </c>
      <c r="AD645" s="0" t="n">
        <v>1227.7</v>
      </c>
      <c r="AE645" s="0" t="n">
        <f aca="false">LN(AC644/AC645)</f>
        <v>-0.0186634587659248</v>
      </c>
      <c r="AF645" s="0" t="n">
        <f aca="false">LN(AD644/AD645)</f>
        <v>0.0153094319505649</v>
      </c>
      <c r="AR645" s="0" t="n">
        <v>31.688</v>
      </c>
      <c r="AS645" s="0" t="n">
        <f aca="false">LN(AR644/AR645)</f>
        <v>0.0253020290160763</v>
      </c>
    </row>
    <row r="646" customFormat="false" ht="11.25" hidden="false" customHeight="false" outlineLevel="0" collapsed="false">
      <c r="F646" s="0" t="n">
        <v>11.969</v>
      </c>
      <c r="AB646" s="29" t="n">
        <v>36221</v>
      </c>
      <c r="AC646" s="0" t="n">
        <v>11.969</v>
      </c>
      <c r="AD646" s="0" t="n">
        <v>1225.5</v>
      </c>
      <c r="AE646" s="0" t="n">
        <f aca="false">LN(AC645/AC646)</f>
        <v>-0.0104985636518886</v>
      </c>
      <c r="AF646" s="0" t="n">
        <f aca="false">LN(AD645/AD646)</f>
        <v>0.00179357621862707</v>
      </c>
      <c r="AR646" s="0" t="n">
        <v>31.313</v>
      </c>
      <c r="AS646" s="0" t="n">
        <f aca="false">LN(AR645/AR646)</f>
        <v>0.0119047135381479</v>
      </c>
    </row>
    <row r="647" customFormat="false" ht="11.25" hidden="false" customHeight="false" outlineLevel="0" collapsed="false">
      <c r="F647" s="0" t="n">
        <v>11.969</v>
      </c>
      <c r="AB647" s="29" t="n">
        <v>36220</v>
      </c>
      <c r="AC647" s="0" t="n">
        <v>11.969</v>
      </c>
      <c r="AD647" s="0" t="n">
        <v>1236.16</v>
      </c>
      <c r="AE647" s="0" t="n">
        <f aca="false">LN(AC646/AC647)</f>
        <v>0</v>
      </c>
      <c r="AF647" s="0" t="n">
        <f aca="false">LN(AD646/AD647)</f>
        <v>-0.00866087650974931</v>
      </c>
      <c r="AR647" s="0" t="n">
        <v>31.75</v>
      </c>
      <c r="AS647" s="0" t="n">
        <f aca="false">LN(AR646/AR647)</f>
        <v>-0.0138593785572331</v>
      </c>
    </row>
    <row r="648" customFormat="false" ht="11.25" hidden="false" customHeight="false" outlineLevel="0" collapsed="false">
      <c r="F648" s="0" t="n">
        <v>10.938</v>
      </c>
      <c r="AB648" s="29" t="n">
        <v>36217</v>
      </c>
      <c r="AC648" s="0" t="n">
        <v>10.938</v>
      </c>
      <c r="AD648" s="0" t="n">
        <v>1238.33</v>
      </c>
      <c r="AE648" s="0" t="n">
        <f aca="false">LN(AC647/AC648)</f>
        <v>0.0900770089666522</v>
      </c>
      <c r="AF648" s="0" t="n">
        <f aca="false">LN(AD647/AD648)</f>
        <v>-0.00175389721217</v>
      </c>
      <c r="AR648" s="0" t="n">
        <v>32.5</v>
      </c>
      <c r="AS648" s="0" t="n">
        <f aca="false">LN(AR647/AR648)</f>
        <v>-0.0233473639969912</v>
      </c>
    </row>
    <row r="649" customFormat="false" ht="11.25" hidden="false" customHeight="false" outlineLevel="0" collapsed="false">
      <c r="F649" s="0" t="n">
        <v>9.781</v>
      </c>
      <c r="AB649" s="29" t="n">
        <v>36216</v>
      </c>
      <c r="AC649" s="0" t="n">
        <v>9.781</v>
      </c>
      <c r="AD649" s="0" t="n">
        <v>1245.02</v>
      </c>
      <c r="AE649" s="0" t="n">
        <f aca="false">LN(AC648/AC649)</f>
        <v>0.111801236616225</v>
      </c>
      <c r="AF649" s="0" t="n">
        <f aca="false">LN(AD648/AD649)</f>
        <v>-0.00538789633672075</v>
      </c>
      <c r="AR649" s="0" t="n">
        <v>33</v>
      </c>
      <c r="AS649" s="0" t="n">
        <f aca="false">LN(AR648/AR649)</f>
        <v>-0.0152674721307884</v>
      </c>
    </row>
    <row r="650" customFormat="false" ht="11.25" hidden="false" customHeight="false" outlineLevel="0" collapsed="false">
      <c r="F650" s="0" t="n">
        <v>10.25</v>
      </c>
      <c r="AB650" s="29" t="n">
        <v>36215</v>
      </c>
      <c r="AC650" s="0" t="n">
        <v>10.25</v>
      </c>
      <c r="AD650" s="0" t="n">
        <v>1253.41</v>
      </c>
      <c r="AE650" s="0" t="n">
        <f aca="false">LN(AC649/AC650)</f>
        <v>-0.0468359772760613</v>
      </c>
      <c r="AF650" s="0" t="n">
        <f aca="false">LN(AD649/AD650)</f>
        <v>-0.00671624303096811</v>
      </c>
      <c r="AR650" s="0" t="n">
        <v>34.125</v>
      </c>
      <c r="AS650" s="0" t="n">
        <f aca="false">LN(AR649/AR650)</f>
        <v>-0.0335226920386436</v>
      </c>
    </row>
    <row r="651" customFormat="false" ht="11.25" hidden="false" customHeight="false" outlineLevel="0" collapsed="false">
      <c r="F651" s="0" t="n">
        <v>10.156</v>
      </c>
      <c r="AB651" s="29" t="n">
        <v>36214</v>
      </c>
      <c r="AC651" s="0" t="n">
        <v>10.156</v>
      </c>
      <c r="AD651" s="0" t="n">
        <v>1271.18</v>
      </c>
      <c r="AE651" s="0" t="n">
        <f aca="false">LN(AC650/AC651)</f>
        <v>0.00921304174198508</v>
      </c>
      <c r="AF651" s="0" t="n">
        <f aca="false">LN(AD650/AD651)</f>
        <v>-0.0140777658754504</v>
      </c>
      <c r="AR651" s="0" t="n">
        <v>32.656</v>
      </c>
      <c r="AS651" s="0" t="n">
        <f aca="false">LN(AR650/AR651)</f>
        <v>0.0440016474376349</v>
      </c>
    </row>
    <row r="652" customFormat="false" ht="11.25" hidden="false" customHeight="false" outlineLevel="0" collapsed="false">
      <c r="F652" s="0" t="n">
        <v>10</v>
      </c>
      <c r="AB652" s="29" t="n">
        <v>36213</v>
      </c>
      <c r="AC652" s="0" t="n">
        <v>10</v>
      </c>
      <c r="AD652" s="0" t="n">
        <v>1272.14</v>
      </c>
      <c r="AE652" s="0" t="n">
        <f aca="false">LN(AC651/AC652)</f>
        <v>0.0154795708483864</v>
      </c>
      <c r="AF652" s="0" t="n">
        <f aca="false">LN(AD651/AD652)</f>
        <v>-0.000754918803447687</v>
      </c>
      <c r="AR652" s="0" t="n">
        <v>32</v>
      </c>
      <c r="AS652" s="0" t="n">
        <f aca="false">LN(AR651/AR652)</f>
        <v>0.0202927032677624</v>
      </c>
    </row>
    <row r="653" customFormat="false" ht="11.25" hidden="false" customHeight="false" outlineLevel="0" collapsed="false">
      <c r="F653" s="0" t="n">
        <v>10</v>
      </c>
      <c r="AB653" s="29" t="n">
        <v>36210</v>
      </c>
      <c r="AC653" s="0" t="n">
        <v>10</v>
      </c>
      <c r="AD653" s="0" t="n">
        <v>1239.22</v>
      </c>
      <c r="AE653" s="0" t="n">
        <f aca="false">LN(AC652/AC653)</f>
        <v>0</v>
      </c>
      <c r="AF653" s="0" t="n">
        <f aca="false">LN(AD652/AD653)</f>
        <v>0.0262183723194508</v>
      </c>
      <c r="AR653" s="0" t="n">
        <v>31.25</v>
      </c>
      <c r="AS653" s="0" t="n">
        <f aca="false">LN(AR652/AR653)</f>
        <v>0.0237165266173161</v>
      </c>
    </row>
    <row r="654" customFormat="false" ht="11.25" hidden="false" customHeight="false" outlineLevel="0" collapsed="false">
      <c r="F654" s="0" t="n">
        <v>9.969</v>
      </c>
      <c r="AB654" s="29" t="n">
        <v>36209</v>
      </c>
      <c r="AC654" s="0" t="n">
        <v>9.969</v>
      </c>
      <c r="AD654" s="0" t="n">
        <v>1237.28</v>
      </c>
      <c r="AE654" s="0" t="n">
        <f aca="false">LN(AC653/AC654)</f>
        <v>0.00310481495347892</v>
      </c>
      <c r="AF654" s="0" t="n">
        <f aca="false">LN(AD653/AD654)</f>
        <v>0.00156672755649735</v>
      </c>
      <c r="AR654" s="0" t="n">
        <v>30.656</v>
      </c>
      <c r="AS654" s="0" t="n">
        <f aca="false">LN(AR653/AR654)</f>
        <v>0.0191909743939605</v>
      </c>
    </row>
    <row r="655" customFormat="false" ht="11.25" hidden="false" customHeight="false" outlineLevel="0" collapsed="false">
      <c r="F655" s="0" t="n">
        <v>9.938</v>
      </c>
      <c r="AB655" s="29" t="n">
        <v>36208</v>
      </c>
      <c r="AC655" s="0" t="n">
        <v>9.938</v>
      </c>
      <c r="AD655" s="0" t="n">
        <v>1224.03</v>
      </c>
      <c r="AE655" s="0" t="n">
        <f aca="false">LN(AC654/AC655)</f>
        <v>0.0031144848604379</v>
      </c>
      <c r="AF655" s="0" t="n">
        <f aca="false">LN(AD654/AD655)</f>
        <v>0.0107667282848927</v>
      </c>
      <c r="AR655" s="0" t="n">
        <v>30.969</v>
      </c>
      <c r="AS655" s="0" t="n">
        <f aca="false">LN(AR654/AR655)</f>
        <v>-0.0101583023631128</v>
      </c>
    </row>
    <row r="656" customFormat="false" ht="11.25" hidden="false" customHeight="false" outlineLevel="0" collapsed="false">
      <c r="F656" s="0" t="n">
        <v>9.813</v>
      </c>
      <c r="AB656" s="29" t="n">
        <v>36207</v>
      </c>
      <c r="AC656" s="0" t="n">
        <v>9.813</v>
      </c>
      <c r="AD656" s="0" t="n">
        <v>1241.87</v>
      </c>
      <c r="AE656" s="0" t="n">
        <f aca="false">LN(AC655/AC656)</f>
        <v>0.0126577559557724</v>
      </c>
      <c r="AF656" s="0" t="n">
        <f aca="false">LN(AD655/AD656)</f>
        <v>-0.0144696145520378</v>
      </c>
      <c r="AR656" s="0" t="n">
        <v>31.563</v>
      </c>
      <c r="AS656" s="0" t="n">
        <f aca="false">LN(AR655/AR656)</f>
        <v>-0.0189988443426976</v>
      </c>
    </row>
    <row r="657" customFormat="false" ht="11.25" hidden="false" customHeight="false" outlineLevel="0" collapsed="false">
      <c r="F657" s="0" t="n">
        <v>10</v>
      </c>
      <c r="AB657" s="29" t="n">
        <v>36203</v>
      </c>
      <c r="AC657" s="0" t="n">
        <v>10</v>
      </c>
      <c r="AD657" s="0" t="n">
        <v>1230.13</v>
      </c>
      <c r="AE657" s="0" t="n">
        <f aca="false">LN(AC656/AC657)</f>
        <v>-0.0188770557696891</v>
      </c>
      <c r="AF657" s="0" t="n">
        <f aca="false">LN(AD656/AD657)</f>
        <v>0.00949845328940296</v>
      </c>
      <c r="AR657" s="0" t="n">
        <v>31.344</v>
      </c>
      <c r="AS657" s="0" t="n">
        <f aca="false">LN(AR656/AR657)</f>
        <v>0.00696268729207547</v>
      </c>
    </row>
    <row r="658" customFormat="false" ht="11.25" hidden="false" customHeight="false" outlineLevel="0" collapsed="false">
      <c r="F658" s="0" t="n">
        <v>10.5</v>
      </c>
      <c r="AB658" s="29" t="n">
        <v>36202</v>
      </c>
      <c r="AC658" s="0" t="n">
        <v>10.5</v>
      </c>
      <c r="AD658" s="0" t="n">
        <v>1254.04</v>
      </c>
      <c r="AE658" s="0" t="n">
        <f aca="false">LN(AC657/AC658)</f>
        <v>-0.0487901641694321</v>
      </c>
      <c r="AF658" s="0" t="n">
        <f aca="false">LN(AD657/AD658)</f>
        <v>-0.0192504847723051</v>
      </c>
      <c r="AR658" s="0" t="n">
        <v>31.344</v>
      </c>
      <c r="AS658" s="0" t="n">
        <f aca="false">LN(AR657/AR658)</f>
        <v>0</v>
      </c>
    </row>
    <row r="659" customFormat="false" ht="11.25" hidden="false" customHeight="false" outlineLevel="0" collapsed="false">
      <c r="F659" s="0" t="n">
        <v>10.469</v>
      </c>
      <c r="AB659" s="29" t="n">
        <v>36201</v>
      </c>
      <c r="AC659" s="0" t="n">
        <v>10.469</v>
      </c>
      <c r="AD659" s="0" t="n">
        <v>1223.55</v>
      </c>
      <c r="AE659" s="0" t="n">
        <f aca="false">LN(AC658/AC659)</f>
        <v>0.00295674782625983</v>
      </c>
      <c r="AF659" s="0" t="n">
        <f aca="false">LN(AD658/AD659)</f>
        <v>0.0246138701960737</v>
      </c>
      <c r="AR659" s="0" t="n">
        <v>31.531</v>
      </c>
      <c r="AS659" s="0" t="n">
        <f aca="false">LN(AR658/AR659)</f>
        <v>-0.00594832767804549</v>
      </c>
    </row>
    <row r="660" customFormat="false" ht="11.25" hidden="false" customHeight="false" outlineLevel="0" collapsed="false">
      <c r="F660" s="0" t="n">
        <v>11.188</v>
      </c>
      <c r="AB660" s="29" t="n">
        <v>36200</v>
      </c>
      <c r="AC660" s="0" t="n">
        <v>11.188</v>
      </c>
      <c r="AD660" s="0" t="n">
        <v>1216.14</v>
      </c>
      <c r="AE660" s="0" t="n">
        <f aca="false">LN(AC659/AC660)</f>
        <v>-0.0664232660024955</v>
      </c>
      <c r="AF660" s="0" t="n">
        <f aca="false">LN(AD659/AD660)</f>
        <v>0.0060745609367709</v>
      </c>
      <c r="AR660" s="0" t="n">
        <v>31.938</v>
      </c>
      <c r="AS660" s="0" t="n">
        <f aca="false">LN(AR659/AR660)</f>
        <v>-0.0128253345384448</v>
      </c>
    </row>
    <row r="661" customFormat="false" ht="11.25" hidden="false" customHeight="false" outlineLevel="0" collapsed="false">
      <c r="F661" s="0" t="n">
        <v>11.594</v>
      </c>
      <c r="AB661" s="29" t="n">
        <v>36199</v>
      </c>
      <c r="AC661" s="0" t="n">
        <v>11.594</v>
      </c>
      <c r="AD661" s="0" t="n">
        <v>1243.77</v>
      </c>
      <c r="AE661" s="0" t="n">
        <f aca="false">LN(AC660/AC661)</f>
        <v>-0.0356459475778277</v>
      </c>
      <c r="AF661" s="0" t="n">
        <f aca="false">LN(AD660/AD661)</f>
        <v>-0.0224651812675961</v>
      </c>
      <c r="AR661" s="0" t="n">
        <v>32.344</v>
      </c>
      <c r="AS661" s="0" t="n">
        <f aca="false">LN(AR660/AR661)</f>
        <v>-0.0126320089197945</v>
      </c>
    </row>
    <row r="662" customFormat="false" ht="11.25" hidden="false" customHeight="false" outlineLevel="0" collapsed="false">
      <c r="F662" s="0" t="n">
        <v>11.031</v>
      </c>
      <c r="AB662" s="29" t="n">
        <v>36196</v>
      </c>
      <c r="AC662" s="0" t="n">
        <v>11.031</v>
      </c>
      <c r="AD662" s="0" t="n">
        <v>1239.4</v>
      </c>
      <c r="AE662" s="0" t="n">
        <f aca="false">LN(AC661/AC662)</f>
        <v>0.0497782319302963</v>
      </c>
      <c r="AF662" s="0" t="n">
        <f aca="false">LN(AD661/AD662)</f>
        <v>0.00351969821751704</v>
      </c>
      <c r="AR662" s="0" t="n">
        <v>31.469</v>
      </c>
      <c r="AS662" s="0" t="n">
        <f aca="false">LN(AR661/AR662)</f>
        <v>0.0274255980619154</v>
      </c>
    </row>
    <row r="663" customFormat="false" ht="11.25" hidden="false" customHeight="false" outlineLevel="0" collapsed="false">
      <c r="F663" s="0" t="n">
        <v>11.313</v>
      </c>
      <c r="AB663" s="29" t="n">
        <v>36195</v>
      </c>
      <c r="AC663" s="0" t="n">
        <v>11.313</v>
      </c>
      <c r="AD663" s="0" t="n">
        <v>1248.49</v>
      </c>
      <c r="AE663" s="0" t="n">
        <f aca="false">LN(AC662/AC663)</f>
        <v>-0.0252430159570851</v>
      </c>
      <c r="AF663" s="0" t="n">
        <f aca="false">LN(AD662/AD663)</f>
        <v>-0.00730742954820973</v>
      </c>
      <c r="AR663" s="0" t="n">
        <v>30.875</v>
      </c>
      <c r="AS663" s="0" t="n">
        <f aca="false">LN(AR662/AR663)</f>
        <v>0.019056139328413</v>
      </c>
    </row>
    <row r="664" customFormat="false" ht="11.25" hidden="false" customHeight="false" outlineLevel="0" collapsed="false">
      <c r="F664" s="0" t="n">
        <v>11.094</v>
      </c>
      <c r="AB664" s="29" t="n">
        <v>36194</v>
      </c>
      <c r="AC664" s="0" t="n">
        <v>11.094</v>
      </c>
      <c r="AD664" s="0" t="n">
        <v>1272.07</v>
      </c>
      <c r="AE664" s="0" t="n">
        <f aca="false">LN(AC663/AC664)</f>
        <v>0.0195480853112871</v>
      </c>
      <c r="AF664" s="0" t="n">
        <f aca="false">LN(AD663/AD664)</f>
        <v>-0.0187106737562168</v>
      </c>
      <c r="AR664" s="0" t="n">
        <v>32.031</v>
      </c>
      <c r="AS664" s="0" t="n">
        <f aca="false">LN(AR663/AR664)</f>
        <v>-0.0367573889161337</v>
      </c>
    </row>
    <row r="665" customFormat="false" ht="11.25" hidden="false" customHeight="false" outlineLevel="0" collapsed="false">
      <c r="F665" s="0" t="n">
        <v>11.469</v>
      </c>
      <c r="AB665" s="29" t="n">
        <v>36193</v>
      </c>
      <c r="AC665" s="0" t="n">
        <v>11.469</v>
      </c>
      <c r="AD665" s="0" t="n">
        <v>1261.99</v>
      </c>
      <c r="AE665" s="0" t="n">
        <f aca="false">LN(AC664/AC665)</f>
        <v>-0.0332433217493427</v>
      </c>
      <c r="AF665" s="0" t="n">
        <f aca="false">LN(AD664/AD665)</f>
        <v>0.00795565469293928</v>
      </c>
      <c r="AR665" s="0" t="n">
        <v>32.406</v>
      </c>
      <c r="AS665" s="0" t="n">
        <f aca="false">LN(AR664/AR665)</f>
        <v>-0.011639406974534</v>
      </c>
    </row>
    <row r="666" customFormat="false" ht="11.25" hidden="false" customHeight="false" outlineLevel="0" collapsed="false">
      <c r="F666" s="0" t="n">
        <v>11.75</v>
      </c>
      <c r="AB666" s="29" t="n">
        <v>36192</v>
      </c>
      <c r="AC666" s="0" t="n">
        <v>11.75</v>
      </c>
      <c r="AD666" s="0" t="n">
        <v>1273</v>
      </c>
      <c r="AE666" s="0" t="n">
        <f aca="false">LN(AC665/AC666)</f>
        <v>-0.0242054972077826</v>
      </c>
      <c r="AF666" s="0" t="n">
        <f aca="false">LN(AD665/AD666)</f>
        <v>-0.00868647941791194</v>
      </c>
      <c r="AR666" s="0" t="n">
        <v>32.969</v>
      </c>
      <c r="AS666" s="0" t="n">
        <f aca="false">LN(AR665/AR666)</f>
        <v>-0.0172241351812696</v>
      </c>
    </row>
    <row r="667" customFormat="false" ht="11.25" hidden="false" customHeight="false" outlineLevel="0" collapsed="false">
      <c r="F667" s="0" t="n">
        <v>11.969</v>
      </c>
      <c r="AB667" s="29" t="n">
        <v>36189</v>
      </c>
      <c r="AC667" s="0" t="n">
        <v>11.969</v>
      </c>
      <c r="AD667" s="0" t="n">
        <v>1279.64</v>
      </c>
      <c r="AE667" s="0" t="n">
        <f aca="false">LN(AC666/AC667)</f>
        <v>-0.0184667333010654</v>
      </c>
      <c r="AF667" s="0" t="n">
        <f aca="false">LN(AD666/AD667)</f>
        <v>-0.00520246879805783</v>
      </c>
      <c r="AR667" s="0" t="n">
        <v>33</v>
      </c>
      <c r="AS667" s="0" t="n">
        <f aca="false">LN(AR666/AR667)</f>
        <v>-0.000939835446401586</v>
      </c>
    </row>
    <row r="668" customFormat="false" ht="11.25" hidden="false" customHeight="false" outlineLevel="0" collapsed="false">
      <c r="F668" s="0" t="n">
        <v>12.063</v>
      </c>
      <c r="AB668" s="29" t="n">
        <v>36188</v>
      </c>
      <c r="AC668" s="0" t="n">
        <v>12.063</v>
      </c>
      <c r="AD668" s="0" t="n">
        <v>1265.37</v>
      </c>
      <c r="AE668" s="0" t="n">
        <f aca="false">LN(AC667/AC668)</f>
        <v>-0.00782294269201335</v>
      </c>
      <c r="AF668" s="0" t="n">
        <f aca="false">LN(AD667/AD668)</f>
        <v>0.0112142188421625</v>
      </c>
      <c r="AR668" s="0" t="n">
        <v>32.594</v>
      </c>
      <c r="AS668" s="0" t="n">
        <f aca="false">LN(AR667/AR668)</f>
        <v>0.0123793391126832</v>
      </c>
    </row>
    <row r="669" customFormat="false" ht="11.25" hidden="false" customHeight="false" outlineLevel="0" collapsed="false">
      <c r="F669" s="0" t="n">
        <v>12.375</v>
      </c>
      <c r="AB669" s="29" t="n">
        <v>36187</v>
      </c>
      <c r="AC669" s="0" t="n">
        <v>12.375</v>
      </c>
      <c r="AD669" s="0" t="n">
        <v>1243.17</v>
      </c>
      <c r="AE669" s="0" t="n">
        <f aca="false">LN(AC668/AC669)</f>
        <v>-0.0255353918715073</v>
      </c>
      <c r="AF669" s="0" t="n">
        <f aca="false">LN(AD668/AD669)</f>
        <v>0.017700000465214</v>
      </c>
      <c r="AR669" s="0" t="n">
        <v>32.094</v>
      </c>
      <c r="AS669" s="0" t="n">
        <f aca="false">LN(AR668/AR669)</f>
        <v>0.0154591255766289</v>
      </c>
    </row>
    <row r="670" customFormat="false" ht="11.25" hidden="false" customHeight="false" outlineLevel="0" collapsed="false">
      <c r="F670" s="0" t="n">
        <v>12.531</v>
      </c>
      <c r="AB670" s="29" t="n">
        <v>36186</v>
      </c>
      <c r="AC670" s="0" t="n">
        <v>12.531</v>
      </c>
      <c r="AD670" s="0" t="n">
        <v>1252.31</v>
      </c>
      <c r="AE670" s="0" t="n">
        <f aca="false">LN(AC669/AC670)</f>
        <v>-0.012527265728394</v>
      </c>
      <c r="AF670" s="0" t="n">
        <f aca="false">LN(AD669/AD670)</f>
        <v>-0.00732527679705155</v>
      </c>
      <c r="AR670" s="0" t="n">
        <v>32.188</v>
      </c>
      <c r="AS670" s="0" t="n">
        <f aca="false">LN(AR669/AR670)</f>
        <v>-0.00292461550671837</v>
      </c>
    </row>
    <row r="671" customFormat="false" ht="11.25" hidden="false" customHeight="false" outlineLevel="0" collapsed="false">
      <c r="F671" s="0" t="n">
        <v>12.719</v>
      </c>
      <c r="AB671" s="29" t="n">
        <v>36185</v>
      </c>
      <c r="AC671" s="0" t="n">
        <v>12.719</v>
      </c>
      <c r="AD671" s="0" t="n">
        <v>1233.98</v>
      </c>
      <c r="AE671" s="0" t="n">
        <f aca="false">LN(AC670/AC671)</f>
        <v>-0.0148913642861994</v>
      </c>
      <c r="AF671" s="0" t="n">
        <f aca="false">LN(AD670/AD671)</f>
        <v>0.014745127966578</v>
      </c>
      <c r="AR671" s="0" t="n">
        <v>32.688</v>
      </c>
      <c r="AS671" s="0" t="n">
        <f aca="false">LN(AR670/AR671)</f>
        <v>-0.0154143257913799</v>
      </c>
    </row>
    <row r="672" customFormat="false" ht="11.25" hidden="false" customHeight="false" outlineLevel="0" collapsed="false">
      <c r="F672" s="0" t="n">
        <v>12.531</v>
      </c>
      <c r="AB672" s="29" t="n">
        <v>36182</v>
      </c>
      <c r="AC672" s="0" t="n">
        <v>12.531</v>
      </c>
      <c r="AD672" s="0" t="n">
        <v>1225.19</v>
      </c>
      <c r="AE672" s="0" t="n">
        <f aca="false">LN(AC671/AC672)</f>
        <v>0.0148913642861994</v>
      </c>
      <c r="AF672" s="0" t="n">
        <f aca="false">LN(AD671/AD672)</f>
        <v>0.0071487838859957</v>
      </c>
      <c r="AR672" s="0" t="n">
        <v>33.156</v>
      </c>
      <c r="AS672" s="0" t="n">
        <f aca="false">LN(AR671/AR672)</f>
        <v>-0.0142156576540134</v>
      </c>
    </row>
    <row r="673" customFormat="false" ht="11.25" hidden="false" customHeight="false" outlineLevel="0" collapsed="false">
      <c r="F673" s="0" t="n">
        <v>11.938</v>
      </c>
      <c r="AB673" s="29" t="n">
        <v>36181</v>
      </c>
      <c r="AC673" s="0" t="n">
        <v>11.938</v>
      </c>
      <c r="AD673" s="0" t="n">
        <v>1235.16</v>
      </c>
      <c r="AE673" s="0" t="n">
        <f aca="false">LN(AC672/AC673)</f>
        <v>0.0484789844366898</v>
      </c>
      <c r="AF673" s="0" t="n">
        <f aca="false">LN(AD672/AD673)</f>
        <v>-0.00810458233390259</v>
      </c>
      <c r="AR673" s="0" t="n">
        <v>33</v>
      </c>
      <c r="AS673" s="0" t="n">
        <f aca="false">LN(AR672/AR673)</f>
        <v>0.00471613426279952</v>
      </c>
    </row>
    <row r="674" customFormat="false" ht="11.25" hidden="false" customHeight="false" outlineLevel="0" collapsed="false">
      <c r="F674" s="0" t="n">
        <v>11.688</v>
      </c>
      <c r="AB674" s="29" t="n">
        <v>36180</v>
      </c>
      <c r="AC674" s="0" t="n">
        <v>11.688</v>
      </c>
      <c r="AD674" s="0" t="n">
        <v>1256.62</v>
      </c>
      <c r="AE674" s="0" t="n">
        <f aca="false">LN(AC673/AC674)</f>
        <v>0.0211639152980597</v>
      </c>
      <c r="AF674" s="0" t="n">
        <f aca="false">LN(AD673/AD674)</f>
        <v>-0.0172250604794321</v>
      </c>
      <c r="AR674" s="0" t="n">
        <v>32.531</v>
      </c>
      <c r="AS674" s="0" t="n">
        <f aca="false">LN(AR673/AR674)</f>
        <v>0.0143140805991147</v>
      </c>
    </row>
    <row r="675" customFormat="false" ht="11.25" hidden="false" customHeight="false" outlineLevel="0" collapsed="false">
      <c r="F675" s="0" t="n">
        <v>11.563</v>
      </c>
      <c r="AB675" s="29" t="n">
        <v>36179</v>
      </c>
      <c r="AC675" s="0" t="n">
        <v>11.563</v>
      </c>
      <c r="AD675" s="0" t="n">
        <v>1252</v>
      </c>
      <c r="AE675" s="0" t="n">
        <f aca="false">LN(AC674/AC675)</f>
        <v>0.0107523293015736</v>
      </c>
      <c r="AF675" s="0" t="n">
        <f aca="false">LN(AD674/AD675)</f>
        <v>0.0036833041458567</v>
      </c>
      <c r="AR675" s="0" t="n">
        <v>32.5</v>
      </c>
      <c r="AS675" s="0" t="n">
        <f aca="false">LN(AR674/AR675)</f>
        <v>0.000953391531673586</v>
      </c>
    </row>
    <row r="676" customFormat="false" ht="11.25" hidden="false" customHeight="false" outlineLevel="0" collapsed="false">
      <c r="F676" s="0" t="n">
        <v>11.969</v>
      </c>
      <c r="AB676" s="29" t="n">
        <v>36175</v>
      </c>
      <c r="AC676" s="0" t="n">
        <v>11.969</v>
      </c>
      <c r="AD676" s="0" t="n">
        <v>1243.26</v>
      </c>
      <c r="AE676" s="0" t="n">
        <f aca="false">LN(AC675/AC676)</f>
        <v>-0.0345096287444086</v>
      </c>
      <c r="AF676" s="0" t="n">
        <f aca="false">LN(AD675/AD676)</f>
        <v>0.00700531066299763</v>
      </c>
      <c r="AR676" s="0" t="n">
        <v>31.906</v>
      </c>
      <c r="AS676" s="0" t="n">
        <f aca="false">LN(AR675/AR676)</f>
        <v>0.0184460094568861</v>
      </c>
    </row>
    <row r="677" customFormat="false" ht="11.25" hidden="false" customHeight="false" outlineLevel="0" collapsed="false">
      <c r="F677" s="0" t="n">
        <v>11.688</v>
      </c>
      <c r="AB677" s="29" t="n">
        <v>36174</v>
      </c>
      <c r="AC677" s="0" t="n">
        <v>11.688</v>
      </c>
      <c r="AD677" s="0" t="n">
        <v>1212.19</v>
      </c>
      <c r="AE677" s="0" t="n">
        <f aca="false">LN(AC676/AC677)</f>
        <v>0.0237572994428348</v>
      </c>
      <c r="AF677" s="0" t="n">
        <f aca="false">LN(AD676/AD677)</f>
        <v>0.0253083209776733</v>
      </c>
      <c r="AR677" s="0" t="n">
        <v>30.25</v>
      </c>
      <c r="AS677" s="0" t="n">
        <f aca="false">LN(AR676/AR677)</f>
        <v>0.0532978954019553</v>
      </c>
    </row>
    <row r="678" customFormat="false" ht="11.25" hidden="false" customHeight="false" outlineLevel="0" collapsed="false">
      <c r="F678" s="0" t="n">
        <v>12.125</v>
      </c>
      <c r="AB678" s="29" t="n">
        <v>36173</v>
      </c>
      <c r="AC678" s="0" t="n">
        <v>12.125</v>
      </c>
      <c r="AD678" s="0" t="n">
        <v>1234.4</v>
      </c>
      <c r="AE678" s="0" t="n">
        <f aca="false">LN(AC677/AC678)</f>
        <v>-0.0367067623751485</v>
      </c>
      <c r="AF678" s="0" t="n">
        <f aca="false">LN(AD677/AD678)</f>
        <v>-0.0181563810295783</v>
      </c>
      <c r="AR678" s="0" t="n">
        <v>31.813</v>
      </c>
      <c r="AS678" s="0" t="n">
        <f aca="false">LN(AR677/AR678)</f>
        <v>-0.0503788268027167</v>
      </c>
    </row>
    <row r="679" customFormat="false" ht="11.25" hidden="false" customHeight="false" outlineLevel="0" collapsed="false">
      <c r="F679" s="0" t="n">
        <v>12.469</v>
      </c>
      <c r="AB679" s="29" t="n">
        <v>36172</v>
      </c>
      <c r="AC679" s="0" t="n">
        <v>12.469</v>
      </c>
      <c r="AD679" s="0" t="n">
        <v>1239.51</v>
      </c>
      <c r="AE679" s="0" t="n">
        <f aca="false">LN(AC678/AC679)</f>
        <v>-0.0279761271909022</v>
      </c>
      <c r="AF679" s="0" t="n">
        <f aca="false">LN(AD678/AD679)</f>
        <v>-0.00413111816301158</v>
      </c>
      <c r="AR679" s="0" t="n">
        <v>33.438</v>
      </c>
      <c r="AS679" s="0" t="n">
        <f aca="false">LN(AR678/AR679)</f>
        <v>-0.0498179665358871</v>
      </c>
    </row>
    <row r="680" customFormat="false" ht="11.25" hidden="false" customHeight="false" outlineLevel="0" collapsed="false">
      <c r="F680" s="0" t="n">
        <v>12.656</v>
      </c>
      <c r="AB680" s="29" t="n">
        <v>36171</v>
      </c>
      <c r="AC680" s="0" t="n">
        <v>12.656</v>
      </c>
      <c r="AD680" s="0" t="n">
        <v>1263.88</v>
      </c>
      <c r="AE680" s="0" t="n">
        <f aca="false">LN(AC679/AC680)</f>
        <v>-0.014885847010849</v>
      </c>
      <c r="AF680" s="0" t="n">
        <f aca="false">LN(AD679/AD680)</f>
        <v>-0.0194702142792048</v>
      </c>
      <c r="AR680" s="0" t="n">
        <v>32.219</v>
      </c>
      <c r="AS680" s="0" t="n">
        <f aca="false">LN(AR679/AR680)</f>
        <v>0.0371366371714874</v>
      </c>
    </row>
    <row r="681" customFormat="false" ht="11.25" hidden="false" customHeight="false" outlineLevel="0" collapsed="false">
      <c r="F681" s="0" t="n">
        <v>12.594</v>
      </c>
      <c r="AB681" s="29" t="n">
        <v>36168</v>
      </c>
      <c r="AC681" s="0" t="n">
        <v>12.594</v>
      </c>
      <c r="AD681" s="0" t="n">
        <v>1275.09</v>
      </c>
      <c r="AE681" s="0" t="n">
        <f aca="false">LN(AC680/AC681)</f>
        <v>0.00491090095874728</v>
      </c>
      <c r="AF681" s="0" t="n">
        <f aca="false">LN(AD680/AD681)</f>
        <v>-0.00883040984542091</v>
      </c>
      <c r="AR681" s="0" t="n">
        <v>32.563</v>
      </c>
      <c r="AS681" s="0" t="n">
        <f aca="false">LN(AR680/AR681)</f>
        <v>-0.010620333838103</v>
      </c>
    </row>
    <row r="682" customFormat="false" ht="11.25" hidden="false" customHeight="false" outlineLevel="0" collapsed="false">
      <c r="F682" s="0" t="n">
        <v>12.625</v>
      </c>
      <c r="AB682" s="29" t="n">
        <v>36167</v>
      </c>
      <c r="AC682" s="0" t="n">
        <v>12.625</v>
      </c>
      <c r="AD682" s="0" t="n">
        <v>1269.73</v>
      </c>
      <c r="AE682" s="0" t="n">
        <f aca="false">LN(AC681/AC682)</f>
        <v>-0.00245846509487259</v>
      </c>
      <c r="AF682" s="0" t="n">
        <f aca="false">LN(AD681/AD682)</f>
        <v>0.00421248491139703</v>
      </c>
      <c r="AR682" s="0" t="n">
        <v>31</v>
      </c>
      <c r="AS682" s="0" t="n">
        <f aca="false">LN(AR681/AR682)</f>
        <v>0.0491894699969237</v>
      </c>
    </row>
    <row r="683" customFormat="false" ht="11.25" hidden="false" customHeight="false" outlineLevel="0" collapsed="false">
      <c r="F683" s="0" t="n">
        <v>12.563</v>
      </c>
      <c r="AB683" s="29" t="n">
        <v>36166</v>
      </c>
      <c r="AC683" s="0" t="n">
        <v>12.563</v>
      </c>
      <c r="AD683" s="0" t="n">
        <v>1272.34</v>
      </c>
      <c r="AE683" s="0" t="n">
        <f aca="false">LN(AC682/AC683)</f>
        <v>0.00492298913914272</v>
      </c>
      <c r="AF683" s="0" t="n">
        <f aca="false">LN(AD682/AD683)</f>
        <v>-0.00205344535525657</v>
      </c>
      <c r="AR683" s="0" t="n">
        <v>29.719</v>
      </c>
      <c r="AS683" s="0" t="n">
        <f aca="false">LN(AR682/AR683)</f>
        <v>0.0422006325771781</v>
      </c>
    </row>
    <row r="684" customFormat="false" ht="11.25" hidden="false" customHeight="false" outlineLevel="0" collapsed="false">
      <c r="F684" s="0" t="n">
        <v>12.344</v>
      </c>
      <c r="AB684" s="29" t="n">
        <v>36165</v>
      </c>
      <c r="AC684" s="0" t="n">
        <v>12.344</v>
      </c>
      <c r="AD684" s="0" t="n">
        <v>1244.78</v>
      </c>
      <c r="AE684" s="0" t="n">
        <f aca="false">LN(AC683/AC684)</f>
        <v>0.0175858709614213</v>
      </c>
      <c r="AF684" s="0" t="n">
        <f aca="false">LN(AD683/AD684)</f>
        <v>0.0218989173234402</v>
      </c>
      <c r="AR684" s="0" t="n">
        <v>29.5</v>
      </c>
      <c r="AS684" s="0" t="n">
        <f aca="false">LN(AR683/AR684)</f>
        <v>0.00739630856219406</v>
      </c>
    </row>
    <row r="685" customFormat="false" ht="11.25" hidden="false" customHeight="false" outlineLevel="0" collapsed="false">
      <c r="F685" s="0" t="n">
        <v>12.719</v>
      </c>
      <c r="AB685" s="29" t="n">
        <v>36164</v>
      </c>
      <c r="AC685" s="0" t="n">
        <v>12.719</v>
      </c>
      <c r="AD685" s="0" t="n">
        <v>1228.1</v>
      </c>
      <c r="AE685" s="0" t="n">
        <f aca="false">LN(AC684/AC685)</f>
        <v>-0.0299268234084877</v>
      </c>
      <c r="AF685" s="0" t="n">
        <f aca="false">LN(AD684/AD685)</f>
        <v>0.0134905478406696</v>
      </c>
      <c r="AR685" s="0" t="n">
        <v>29.625</v>
      </c>
      <c r="AS685" s="0" t="n">
        <f aca="false">LN(AR684/AR685)</f>
        <v>-0.00422833610952106</v>
      </c>
    </row>
    <row r="686" customFormat="false" ht="11.25" hidden="false" customHeight="false" outlineLevel="0" collapsed="false">
      <c r="F686" s="0" t="n">
        <v>12.844</v>
      </c>
      <c r="AB686" s="29" t="n">
        <v>36160</v>
      </c>
      <c r="AC686" s="0" t="n">
        <v>12.844</v>
      </c>
      <c r="AD686" s="0" t="n">
        <v>1229.23</v>
      </c>
      <c r="AE686" s="0" t="n">
        <f aca="false">LN(AC685/AC686)</f>
        <v>-0.00977983775792006</v>
      </c>
      <c r="AF686" s="0" t="n">
        <f aca="false">LN(AD685/AD686)</f>
        <v>-0.000919697459966953</v>
      </c>
      <c r="AR686" s="0" t="n">
        <v>28.531</v>
      </c>
      <c r="AS686" s="0" t="n">
        <f aca="false">LN(AR685/AR686)</f>
        <v>0.037627384020458</v>
      </c>
    </row>
    <row r="687" customFormat="false" ht="11.25" hidden="false" customHeight="false" outlineLevel="0" collapsed="false">
      <c r="F687" s="0" t="n">
        <v>12.781</v>
      </c>
      <c r="AB687" s="29" t="n">
        <v>36159</v>
      </c>
      <c r="AC687" s="0" t="n">
        <v>12.781</v>
      </c>
      <c r="AD687" s="0" t="n">
        <v>1231.93</v>
      </c>
      <c r="AE687" s="0" t="n">
        <f aca="false">LN(AC686/AC687)</f>
        <v>0.00491708307769018</v>
      </c>
      <c r="AF687" s="0" t="n">
        <f aca="false">LN(AD686/AD687)</f>
        <v>-0.00219408822112752</v>
      </c>
      <c r="AR687" s="0" t="n">
        <v>28.313</v>
      </c>
      <c r="AS687" s="0" t="n">
        <f aca="false">LN(AR686/AR687)</f>
        <v>0.00767015230337109</v>
      </c>
    </row>
    <row r="688" customFormat="false" ht="11.25" hidden="false" customHeight="false" outlineLevel="0" collapsed="false">
      <c r="F688" s="0" t="n">
        <v>12.969</v>
      </c>
      <c r="AB688" s="29" t="n">
        <v>36158</v>
      </c>
      <c r="AC688" s="0" t="n">
        <v>12.969</v>
      </c>
      <c r="AD688" s="0" t="n">
        <v>1241.81</v>
      </c>
      <c r="AE688" s="0" t="n">
        <f aca="false">LN(AC687/AC688)</f>
        <v>-0.014602201204027</v>
      </c>
      <c r="AF688" s="0" t="n">
        <f aca="false">LN(AD687/AD688)</f>
        <v>-0.00798794742747777</v>
      </c>
      <c r="AR688" s="0" t="n">
        <v>28.656</v>
      </c>
      <c r="AS688" s="0" t="n">
        <f aca="false">LN(AR687/AR688)</f>
        <v>-0.0120417821868898</v>
      </c>
    </row>
    <row r="689" customFormat="false" ht="11.25" hidden="false" customHeight="false" outlineLevel="0" collapsed="false">
      <c r="F689" s="0" t="n">
        <v>11.969</v>
      </c>
      <c r="AB689" s="29" t="n">
        <v>36157</v>
      </c>
      <c r="AC689" s="0" t="n">
        <v>11.969</v>
      </c>
      <c r="AD689" s="0" t="n">
        <v>1225.49</v>
      </c>
      <c r="AE689" s="0" t="n">
        <f aca="false">LN(AC688/AC689)</f>
        <v>0.0802419204623711</v>
      </c>
      <c r="AF689" s="0" t="n">
        <f aca="false">LN(AD688/AD689)</f>
        <v>0.0132292287247564</v>
      </c>
      <c r="AR689" s="0" t="n">
        <v>28.563</v>
      </c>
      <c r="AS689" s="0" t="n">
        <f aca="false">LN(AR688/AR689)</f>
        <v>0.00325067134669196</v>
      </c>
    </row>
    <row r="690" customFormat="false" ht="11.25" hidden="false" customHeight="false" outlineLevel="0" collapsed="false">
      <c r="F690" s="0" t="n">
        <v>11.781</v>
      </c>
      <c r="AB690" s="29" t="n">
        <v>36153</v>
      </c>
      <c r="AC690" s="0" t="n">
        <v>11.781</v>
      </c>
      <c r="AD690" s="0" t="n">
        <v>1226.27</v>
      </c>
      <c r="AE690" s="0" t="n">
        <f aca="false">LN(AC689/AC690)</f>
        <v>0.0158319096272512</v>
      </c>
      <c r="AF690" s="0" t="n">
        <f aca="false">LN(AD689/AD690)</f>
        <v>-0.000636277634283258</v>
      </c>
      <c r="AR690" s="0" t="n">
        <v>29.156</v>
      </c>
      <c r="AS690" s="0" t="n">
        <f aca="false">LN(AR689/AR690)</f>
        <v>-0.0205485495483025</v>
      </c>
    </row>
    <row r="691" customFormat="false" ht="11.25" hidden="false" customHeight="false" outlineLevel="0" collapsed="false">
      <c r="F691" s="0" t="n">
        <v>11.25</v>
      </c>
      <c r="AB691" s="29" t="n">
        <v>36152</v>
      </c>
      <c r="AC691" s="0" t="n">
        <v>11.25</v>
      </c>
      <c r="AD691" s="0" t="n">
        <v>1228.54</v>
      </c>
      <c r="AE691" s="0" t="n">
        <f aca="false">LN(AC690/AC691)</f>
        <v>0.0461199356135532</v>
      </c>
      <c r="AF691" s="0" t="n">
        <f aca="false">LN(AD690/AD691)</f>
        <v>-0.00184943082928983</v>
      </c>
      <c r="AR691" s="0" t="n">
        <v>29.344</v>
      </c>
      <c r="AS691" s="0" t="n">
        <f aca="false">LN(AR690/AR691)</f>
        <v>-0.00642737255408791</v>
      </c>
    </row>
    <row r="692" customFormat="false" ht="11.25" hidden="false" customHeight="false" outlineLevel="0" collapsed="false">
      <c r="F692" s="0" t="n">
        <v>11.5</v>
      </c>
      <c r="AB692" s="29" t="n">
        <v>36151</v>
      </c>
      <c r="AC692" s="0" t="n">
        <v>11.5</v>
      </c>
      <c r="AD692" s="0" t="n">
        <v>1203.57</v>
      </c>
      <c r="AE692" s="0" t="n">
        <f aca="false">LN(AC691/AC692)</f>
        <v>-0.0219789067187752</v>
      </c>
      <c r="AF692" s="0" t="n">
        <f aca="false">LN(AD691/AD692)</f>
        <v>0.0205343322428029</v>
      </c>
      <c r="AR692" s="0" t="n">
        <v>28.688</v>
      </c>
      <c r="AS692" s="0" t="n">
        <f aca="false">LN(AR691/AR692)</f>
        <v>0.0226091792112774</v>
      </c>
    </row>
    <row r="693" customFormat="false" ht="11.25" hidden="false" customHeight="false" outlineLevel="0" collapsed="false">
      <c r="F693" s="0" t="n">
        <v>11.281</v>
      </c>
      <c r="AB693" s="29" t="n">
        <v>36150</v>
      </c>
      <c r="AC693" s="0" t="n">
        <v>11.281</v>
      </c>
      <c r="AD693" s="0" t="n">
        <v>1202.84</v>
      </c>
      <c r="AE693" s="0" t="n">
        <f aca="false">LN(AC692/AC693)</f>
        <v>0.019227140746421</v>
      </c>
      <c r="AF693" s="0" t="n">
        <f aca="false">LN(AD692/AD693)</f>
        <v>0.000606712922895778</v>
      </c>
      <c r="AR693" s="0" t="n">
        <v>28.438</v>
      </c>
      <c r="AS693" s="0" t="n">
        <f aca="false">LN(AR692/AR693)</f>
        <v>0.00875263788859426</v>
      </c>
    </row>
    <row r="694" customFormat="false" ht="11.25" hidden="false" customHeight="false" outlineLevel="0" collapsed="false">
      <c r="F694" s="0" t="n">
        <v>11.25</v>
      </c>
      <c r="AB694" s="29" t="n">
        <v>36147</v>
      </c>
      <c r="AC694" s="0" t="n">
        <v>11.25</v>
      </c>
      <c r="AD694" s="0" t="n">
        <v>1188.03</v>
      </c>
      <c r="AE694" s="0" t="n">
        <f aca="false">LN(AC693/AC694)</f>
        <v>0.0027517659723542</v>
      </c>
      <c r="AF694" s="0" t="n">
        <f aca="false">LN(AD693/AD694)</f>
        <v>0.0123889541690258</v>
      </c>
      <c r="AR694" s="0" t="n">
        <v>28.063</v>
      </c>
      <c r="AS694" s="0" t="n">
        <f aca="false">LN(AR693/AR694)</f>
        <v>0.0132742962584994</v>
      </c>
    </row>
    <row r="695" customFormat="false" ht="11.25" hidden="false" customHeight="false" outlineLevel="0" collapsed="false">
      <c r="F695" s="0" t="n">
        <v>11.094</v>
      </c>
      <c r="AB695" s="29" t="n">
        <v>36146</v>
      </c>
      <c r="AC695" s="0" t="n">
        <v>11.094</v>
      </c>
      <c r="AD695" s="0" t="n">
        <v>1179.98</v>
      </c>
      <c r="AE695" s="0" t="n">
        <f aca="false">LN(AC694/AC695)</f>
        <v>0.0139637070173865</v>
      </c>
      <c r="AF695" s="0" t="n">
        <f aca="false">LN(AD694/AD695)</f>
        <v>0.00679898396547357</v>
      </c>
      <c r="AR695" s="0" t="n">
        <v>27.938</v>
      </c>
      <c r="AS695" s="0" t="n">
        <f aca="false">LN(AR694/AR695)</f>
        <v>0.00446421341032411</v>
      </c>
    </row>
    <row r="696" customFormat="false" ht="11.25" hidden="false" customHeight="false" outlineLevel="0" collapsed="false">
      <c r="F696" s="0" t="n">
        <v>11.125</v>
      </c>
      <c r="AB696" s="29" t="n">
        <v>36145</v>
      </c>
      <c r="AC696" s="0" t="n">
        <v>11.125</v>
      </c>
      <c r="AD696" s="0" t="n">
        <v>1161.94</v>
      </c>
      <c r="AE696" s="0" t="n">
        <f aca="false">LN(AC695/AC696)</f>
        <v>-0.00279040641926114</v>
      </c>
      <c r="AF696" s="0" t="n">
        <f aca="false">LN(AD695/AD696)</f>
        <v>0.0154064671966873</v>
      </c>
      <c r="AR696" s="0" t="n">
        <v>27.563</v>
      </c>
      <c r="AS696" s="0" t="n">
        <f aca="false">LN(AR695/AR696)</f>
        <v>0.0135134756732638</v>
      </c>
    </row>
    <row r="697" customFormat="false" ht="11.25" hidden="false" customHeight="false" outlineLevel="0" collapsed="false">
      <c r="F697" s="0" t="n">
        <v>10.625</v>
      </c>
      <c r="AB697" s="29" t="n">
        <v>36144</v>
      </c>
      <c r="AC697" s="0" t="n">
        <v>10.625</v>
      </c>
      <c r="AD697" s="0" t="n">
        <v>1162.83</v>
      </c>
      <c r="AE697" s="0" t="n">
        <f aca="false">LN(AC696/AC697)</f>
        <v>0.0459851132418234</v>
      </c>
      <c r="AF697" s="0" t="n">
        <f aca="false">LN(AD696/AD697)</f>
        <v>-0.000765667178671251</v>
      </c>
      <c r="AR697" s="0" t="n">
        <v>26.719</v>
      </c>
      <c r="AS697" s="0" t="n">
        <f aca="false">LN(AR696/AR697)</f>
        <v>0.0310993708136893</v>
      </c>
    </row>
    <row r="698" customFormat="false" ht="11.25" hidden="false" customHeight="false" outlineLevel="0" collapsed="false">
      <c r="F698" s="0" t="n">
        <v>9.406</v>
      </c>
      <c r="AB698" s="29" t="n">
        <v>36143</v>
      </c>
      <c r="AC698" s="0" t="n">
        <v>9.406</v>
      </c>
      <c r="AD698" s="0" t="n">
        <v>1141.2</v>
      </c>
      <c r="AE698" s="0" t="n">
        <f aca="false">LN(AC697/AC698)</f>
        <v>0.121861931287624</v>
      </c>
      <c r="AF698" s="0" t="n">
        <f aca="false">LN(AD697/AD698)</f>
        <v>0.0187763488061686</v>
      </c>
      <c r="AR698" s="0" t="n">
        <v>26.938</v>
      </c>
      <c r="AS698" s="0" t="n">
        <f aca="false">LN(AR697/AR698)</f>
        <v>-0.00816300635821705</v>
      </c>
    </row>
    <row r="699" customFormat="false" ht="11.25" hidden="false" customHeight="false" outlineLevel="0" collapsed="false">
      <c r="F699" s="0" t="n">
        <v>9.625</v>
      </c>
      <c r="AB699" s="29" t="n">
        <v>36140</v>
      </c>
      <c r="AC699" s="0" t="n">
        <v>9.625</v>
      </c>
      <c r="AD699" s="0" t="n">
        <v>1166.46</v>
      </c>
      <c r="AE699" s="0" t="n">
        <f aca="false">LN(AC698/AC699)</f>
        <v>-0.0230160966509917</v>
      </c>
      <c r="AF699" s="0" t="n">
        <f aca="false">LN(AD698/AD699)</f>
        <v>-0.0218931809212585</v>
      </c>
      <c r="AR699" s="0" t="n">
        <v>27</v>
      </c>
      <c r="AS699" s="0" t="n">
        <f aca="false">LN(AR698/AR699)</f>
        <v>-0.00229893682770602</v>
      </c>
    </row>
    <row r="700" customFormat="false" ht="11.25" hidden="false" customHeight="false" outlineLevel="0" collapsed="false">
      <c r="F700" s="0" t="n">
        <v>9.844</v>
      </c>
      <c r="AB700" s="29" t="n">
        <v>36139</v>
      </c>
      <c r="AC700" s="0" t="n">
        <v>9.844</v>
      </c>
      <c r="AD700" s="0" t="n">
        <v>1165.02</v>
      </c>
      <c r="AE700" s="0" t="n">
        <f aca="false">LN(AC699/AC700)</f>
        <v>-0.0224982523549614</v>
      </c>
      <c r="AF700" s="0" t="n">
        <f aca="false">LN(AD699/AD700)</f>
        <v>0.00123526702618603</v>
      </c>
      <c r="AR700" s="0" t="n">
        <v>27.094</v>
      </c>
      <c r="AS700" s="0" t="n">
        <f aca="false">LN(AR699/AR700)</f>
        <v>-0.00347543515421564</v>
      </c>
    </row>
    <row r="701" customFormat="false" ht="11.25" hidden="false" customHeight="false" outlineLevel="0" collapsed="false">
      <c r="F701" s="0" t="n">
        <v>9.656</v>
      </c>
      <c r="AB701" s="29" t="n">
        <v>36138</v>
      </c>
      <c r="AC701" s="0" t="n">
        <v>9.656</v>
      </c>
      <c r="AD701" s="0" t="n">
        <v>1183.49</v>
      </c>
      <c r="AE701" s="0" t="n">
        <f aca="false">LN(AC700/AC701)</f>
        <v>0.019282648733579</v>
      </c>
      <c r="AF701" s="0" t="n">
        <f aca="false">LN(AD700/AD701)</f>
        <v>-0.015729446169771</v>
      </c>
      <c r="AR701" s="0" t="n">
        <v>27.219</v>
      </c>
      <c r="AS701" s="0" t="n">
        <f aca="false">LN(AR700/AR701)</f>
        <v>-0.00460295769705692</v>
      </c>
    </row>
    <row r="702" customFormat="false" ht="11.25" hidden="false" customHeight="false" outlineLevel="0" collapsed="false">
      <c r="F702" s="0" t="n">
        <v>9.844</v>
      </c>
      <c r="AB702" s="29" t="n">
        <v>36137</v>
      </c>
      <c r="AC702" s="0" t="n">
        <v>9.844</v>
      </c>
      <c r="AD702" s="0" t="n">
        <v>1181.38</v>
      </c>
      <c r="AE702" s="0" t="n">
        <f aca="false">LN(AC701/AC702)</f>
        <v>-0.0192826487335789</v>
      </c>
      <c r="AF702" s="0" t="n">
        <f aca="false">LN(AD701/AD702)</f>
        <v>0.00178445374155998</v>
      </c>
      <c r="AR702" s="0" t="n">
        <v>27.156</v>
      </c>
      <c r="AS702" s="0" t="n">
        <f aca="false">LN(AR701/AR702)</f>
        <v>0.00231724241620108</v>
      </c>
    </row>
    <row r="703" customFormat="false" ht="11.25" hidden="false" customHeight="false" outlineLevel="0" collapsed="false">
      <c r="F703" s="0" t="n">
        <v>9.719</v>
      </c>
      <c r="AB703" s="29" t="n">
        <v>36136</v>
      </c>
      <c r="AC703" s="0" t="n">
        <v>9.719</v>
      </c>
      <c r="AD703" s="0" t="n">
        <v>1187.7</v>
      </c>
      <c r="AE703" s="0" t="n">
        <f aca="false">LN(AC702/AC703)</f>
        <v>0.012779400007476</v>
      </c>
      <c r="AF703" s="0" t="n">
        <f aca="false">LN(AD702/AD703)</f>
        <v>-0.00533541711756633</v>
      </c>
      <c r="AR703" s="0" t="n">
        <v>27.031</v>
      </c>
      <c r="AS703" s="0" t="n">
        <f aca="false">LN(AR702/AR703)</f>
        <v>0.00461366090492935</v>
      </c>
    </row>
    <row r="704" customFormat="false" ht="11.25" hidden="false" customHeight="false" outlineLevel="0" collapsed="false">
      <c r="F704" s="0" t="n">
        <v>10</v>
      </c>
      <c r="AB704" s="29" t="n">
        <v>36133</v>
      </c>
      <c r="AC704" s="0" t="n">
        <v>10</v>
      </c>
      <c r="AD704" s="0" t="n">
        <v>1176.74</v>
      </c>
      <c r="AE704" s="0" t="n">
        <f aca="false">LN(AC703/AC704)</f>
        <v>-0.0285023604727122</v>
      </c>
      <c r="AF704" s="0" t="n">
        <f aca="false">LN(AD703/AD704)</f>
        <v>0.00927076051678046</v>
      </c>
      <c r="AR704" s="0" t="n">
        <v>27.375</v>
      </c>
      <c r="AS704" s="0" t="n">
        <f aca="false">LN(AR703/AR704)</f>
        <v>-0.0126458326021936</v>
      </c>
    </row>
    <row r="705" customFormat="false" ht="11.25" hidden="false" customHeight="false" outlineLevel="0" collapsed="false">
      <c r="F705" s="0" t="n">
        <v>10.188</v>
      </c>
      <c r="AB705" s="29" t="n">
        <v>36132</v>
      </c>
      <c r="AC705" s="0" t="n">
        <v>10.188</v>
      </c>
      <c r="AD705" s="0" t="n">
        <v>1150.14</v>
      </c>
      <c r="AE705" s="0" t="n">
        <f aca="false">LN(AC704/AC705)</f>
        <v>-0.018625464123165</v>
      </c>
      <c r="AF705" s="0" t="n">
        <f aca="false">LN(AD704/AD705)</f>
        <v>0.0228642291852902</v>
      </c>
      <c r="AR705" s="0" t="n">
        <v>25.938</v>
      </c>
      <c r="AS705" s="0" t="n">
        <f aca="false">LN(AR704/AR705)</f>
        <v>0.0539211132231151</v>
      </c>
    </row>
    <row r="706" customFormat="false" ht="11.25" hidden="false" customHeight="false" outlineLevel="0" collapsed="false">
      <c r="F706" s="0" t="n">
        <v>10.688</v>
      </c>
      <c r="AB706" s="29" t="n">
        <v>36131</v>
      </c>
      <c r="AC706" s="0" t="n">
        <v>10.688</v>
      </c>
      <c r="AD706" s="0" t="n">
        <v>1171.25</v>
      </c>
      <c r="AE706" s="0" t="n">
        <f aca="false">LN(AC705/AC706)</f>
        <v>-0.0479110596770793</v>
      </c>
      <c r="AF706" s="0" t="n">
        <f aca="false">LN(AD705/AD706)</f>
        <v>-0.0181878804745079</v>
      </c>
      <c r="AR706" s="0" t="n">
        <v>25.906</v>
      </c>
      <c r="AS706" s="0" t="n">
        <f aca="false">LN(AR705/AR706)</f>
        <v>0.00123447280548555</v>
      </c>
    </row>
    <row r="707" customFormat="false" ht="11.25" hidden="false" customHeight="false" outlineLevel="0" collapsed="false">
      <c r="F707" s="0" t="n">
        <v>10.594</v>
      </c>
      <c r="AB707" s="29" t="n">
        <v>36130</v>
      </c>
      <c r="AC707" s="0" t="n">
        <v>10.594</v>
      </c>
      <c r="AD707" s="0" t="n">
        <v>1175.28</v>
      </c>
      <c r="AE707" s="0" t="n">
        <f aca="false">LN(AC706/AC707)</f>
        <v>0.00883381367195499</v>
      </c>
      <c r="AF707" s="0" t="n">
        <f aca="false">LN(AD706/AD707)</f>
        <v>-0.00343486250953962</v>
      </c>
      <c r="AR707" s="0" t="n">
        <v>26.344</v>
      </c>
      <c r="AS707" s="0" t="n">
        <f aca="false">LN(AR706/AR707)</f>
        <v>-0.016765942965999</v>
      </c>
    </row>
    <row r="708" customFormat="false" ht="11.25" hidden="false" customHeight="false" outlineLevel="0" collapsed="false">
      <c r="F708" s="0" t="n">
        <v>11.313</v>
      </c>
      <c r="AB708" s="29" t="n">
        <v>36129</v>
      </c>
      <c r="AC708" s="0" t="n">
        <v>11.313</v>
      </c>
      <c r="AD708" s="0" t="n">
        <v>1163.63</v>
      </c>
      <c r="AE708" s="0" t="n">
        <f aca="false">LN(AC707/AC708)</f>
        <v>-0.0656647038219949</v>
      </c>
      <c r="AF708" s="0" t="n">
        <f aca="false">LN(AD707/AD708)</f>
        <v>0.00996198771778728</v>
      </c>
      <c r="AR708" s="0" t="n">
        <v>26.25</v>
      </c>
      <c r="AS708" s="0" t="n">
        <f aca="false">LN(AR707/AR708)</f>
        <v>0.00357455603643049</v>
      </c>
    </row>
    <row r="709" customFormat="false" ht="11.25" hidden="false" customHeight="false" outlineLevel="0" collapsed="false">
      <c r="F709" s="0" t="n">
        <v>11.5</v>
      </c>
      <c r="AB709" s="29" t="n">
        <v>36126</v>
      </c>
      <c r="AC709" s="0" t="n">
        <v>11.5</v>
      </c>
      <c r="AD709" s="0" t="n">
        <v>1192.33</v>
      </c>
      <c r="AE709" s="0" t="n">
        <f aca="false">LN(AC708/AC709)</f>
        <v>-0.0163945284248746</v>
      </c>
      <c r="AF709" s="0" t="n">
        <f aca="false">LN(AD708/AD709)</f>
        <v>-0.0243649466038123</v>
      </c>
      <c r="AR709" s="0" t="n">
        <v>27.094</v>
      </c>
      <c r="AS709" s="0" t="n">
        <f aca="false">LN(AR708/AR709)</f>
        <v>-0.0316463121209119</v>
      </c>
    </row>
    <row r="710" customFormat="false" ht="11.25" hidden="false" customHeight="false" outlineLevel="0" collapsed="false">
      <c r="F710" s="0" t="n">
        <v>11.469</v>
      </c>
      <c r="AB710" s="29" t="n">
        <v>36124</v>
      </c>
      <c r="AC710" s="0" t="n">
        <v>11.469</v>
      </c>
      <c r="AD710" s="0" t="n">
        <v>1186.87</v>
      </c>
      <c r="AE710" s="0" t="n">
        <f aca="false">LN(AC709/AC710)</f>
        <v>0.002699291986819</v>
      </c>
      <c r="AF710" s="0" t="n">
        <f aca="false">LN(AD709/AD710)</f>
        <v>0.0045897861340694</v>
      </c>
      <c r="AR710" s="0" t="n">
        <v>27.469</v>
      </c>
      <c r="AS710" s="0" t="n">
        <f aca="false">LN(AR709/AR710)</f>
        <v>-0.0137457949369118</v>
      </c>
    </row>
    <row r="711" customFormat="false" ht="11.25" hidden="false" customHeight="false" outlineLevel="0" collapsed="false">
      <c r="F711" s="0" t="n">
        <v>11.594</v>
      </c>
      <c r="AB711" s="29" t="n">
        <v>36123</v>
      </c>
      <c r="AC711" s="0" t="n">
        <v>11.594</v>
      </c>
      <c r="AD711" s="0" t="n">
        <v>1182.99</v>
      </c>
      <c r="AE711" s="0" t="n">
        <f aca="false">LN(AC710/AC711)</f>
        <v>-0.0108399795351557</v>
      </c>
      <c r="AF711" s="0" t="n">
        <f aca="false">LN(AD710/AD711)</f>
        <v>0.00327445795684423</v>
      </c>
      <c r="AR711" s="0" t="n">
        <v>28</v>
      </c>
      <c r="AS711" s="0" t="n">
        <f aca="false">LN(AR710/AR711)</f>
        <v>-0.0191464140797475</v>
      </c>
    </row>
    <row r="712" customFormat="false" ht="11.25" hidden="false" customHeight="false" outlineLevel="0" collapsed="false">
      <c r="F712" s="0" t="n">
        <v>12.219</v>
      </c>
      <c r="AB712" s="29" t="n">
        <v>36122</v>
      </c>
      <c r="AC712" s="0" t="n">
        <v>12.219</v>
      </c>
      <c r="AD712" s="0" t="n">
        <v>1188.21</v>
      </c>
      <c r="AE712" s="0" t="n">
        <f aca="false">LN(AC711/AC712)</f>
        <v>-0.0525043944168441</v>
      </c>
      <c r="AF712" s="0" t="n">
        <f aca="false">LN(AD711/AD712)</f>
        <v>-0.00440284112050997</v>
      </c>
      <c r="AR712" s="0" t="n">
        <v>28.156</v>
      </c>
      <c r="AS712" s="0" t="n">
        <f aca="false">LN(AR711/AR712)</f>
        <v>-0.00555596557068125</v>
      </c>
    </row>
    <row r="713" customFormat="false" ht="11.25" hidden="false" customHeight="false" outlineLevel="0" collapsed="false">
      <c r="F713" s="0" t="n">
        <v>12.563</v>
      </c>
      <c r="AB713" s="29" t="n">
        <v>36119</v>
      </c>
      <c r="AC713" s="0" t="n">
        <v>12.563</v>
      </c>
      <c r="AD713" s="0" t="n">
        <v>1163.55</v>
      </c>
      <c r="AE713" s="0" t="n">
        <f aca="false">LN(AC712/AC713)</f>
        <v>-0.0277638686878957</v>
      </c>
      <c r="AF713" s="0" t="n">
        <f aca="false">LN(AD712/AD713)</f>
        <v>0.0209722963728029</v>
      </c>
      <c r="AR713" s="0" t="n">
        <v>27.813</v>
      </c>
      <c r="AS713" s="0" t="n">
        <f aca="false">LN(AR712/AR713)</f>
        <v>0.0122569384529302</v>
      </c>
    </row>
    <row r="714" customFormat="false" ht="11.25" hidden="false" customHeight="false" outlineLevel="0" collapsed="false">
      <c r="F714" s="0" t="n">
        <v>12.531</v>
      </c>
      <c r="AB714" s="29" t="n">
        <v>36118</v>
      </c>
      <c r="AC714" s="0" t="n">
        <v>12.531</v>
      </c>
      <c r="AD714" s="0" t="n">
        <v>1152.61</v>
      </c>
      <c r="AE714" s="0" t="n">
        <f aca="false">LN(AC713/AC714)</f>
        <v>0.00255041183913273</v>
      </c>
      <c r="AF714" s="0" t="n">
        <f aca="false">LN(AD713/AD714)</f>
        <v>0.0094467406032745</v>
      </c>
      <c r="AR714" s="0" t="n">
        <v>27.563</v>
      </c>
      <c r="AS714" s="0" t="n">
        <f aca="false">LN(AR713/AR714)</f>
        <v>0.00902924366085966</v>
      </c>
    </row>
    <row r="715" customFormat="false" ht="11.25" hidden="false" customHeight="false" outlineLevel="0" collapsed="false">
      <c r="F715" s="0" t="n">
        <v>12.813</v>
      </c>
      <c r="AB715" s="29" t="n">
        <v>36117</v>
      </c>
      <c r="AC715" s="0" t="n">
        <v>12.813</v>
      </c>
      <c r="AD715" s="0" t="n">
        <v>1144.48</v>
      </c>
      <c r="AE715" s="0" t="n">
        <f aca="false">LN(AC714/AC715)</f>
        <v>-0.0222547063442912</v>
      </c>
      <c r="AF715" s="0" t="n">
        <f aca="false">LN(AD714/AD715)</f>
        <v>0.00707855064164187</v>
      </c>
      <c r="AR715" s="0" t="n">
        <v>27.5</v>
      </c>
      <c r="AS715" s="0" t="n">
        <f aca="false">LN(AR714/AR715)</f>
        <v>0.00228828895956983</v>
      </c>
    </row>
    <row r="716" customFormat="false" ht="11.25" hidden="false" customHeight="false" outlineLevel="0" collapsed="false">
      <c r="F716" s="0" t="n">
        <v>13.094</v>
      </c>
      <c r="AB716" s="29" t="n">
        <v>36116</v>
      </c>
      <c r="AC716" s="0" t="n">
        <v>13.094</v>
      </c>
      <c r="AD716" s="0" t="n">
        <v>1139.32</v>
      </c>
      <c r="AE716" s="0" t="n">
        <f aca="false">LN(AC715/AC716)</f>
        <v>-0.0216938294914604</v>
      </c>
      <c r="AF716" s="0" t="n">
        <f aca="false">LN(AD715/AD716)</f>
        <v>0.0045187921712713</v>
      </c>
      <c r="AR716" s="0" t="n">
        <v>26.969</v>
      </c>
      <c r="AS716" s="0" t="n">
        <f aca="false">LN(AR715/AR716)</f>
        <v>0.0194979464433777</v>
      </c>
    </row>
    <row r="717" customFormat="false" ht="11.25" hidden="false" customHeight="false" outlineLevel="0" collapsed="false">
      <c r="F717" s="0" t="n">
        <v>13.156</v>
      </c>
      <c r="AB717" s="29" t="n">
        <v>36115</v>
      </c>
      <c r="AC717" s="0" t="n">
        <v>13.156</v>
      </c>
      <c r="AD717" s="0" t="n">
        <v>1135.87</v>
      </c>
      <c r="AE717" s="0" t="n">
        <f aca="false">LN(AC716/AC717)</f>
        <v>-0.00472381830791103</v>
      </c>
      <c r="AF717" s="0" t="n">
        <f aca="false">LN(AD716/AD717)</f>
        <v>0.00303271607579383</v>
      </c>
      <c r="AR717" s="0" t="n">
        <v>27.406</v>
      </c>
      <c r="AS717" s="0" t="n">
        <f aca="false">LN(AR716/AR717)</f>
        <v>-0.0160739092948613</v>
      </c>
    </row>
    <row r="718" customFormat="false" ht="11.25" hidden="false" customHeight="false" outlineLevel="0" collapsed="false">
      <c r="F718" s="0" t="n">
        <v>13.156</v>
      </c>
      <c r="AB718" s="29" t="n">
        <v>36112</v>
      </c>
      <c r="AC718" s="0" t="n">
        <v>13.156</v>
      </c>
      <c r="AD718" s="0" t="n">
        <v>1125.72</v>
      </c>
      <c r="AE718" s="0" t="n">
        <f aca="false">LN(AC717/AC718)</f>
        <v>0</v>
      </c>
      <c r="AF718" s="0" t="n">
        <f aca="false">LN(AD717/AD718)</f>
        <v>0.00897604618714885</v>
      </c>
      <c r="AR718" s="0" t="n">
        <v>27.031</v>
      </c>
      <c r="AS718" s="0" t="n">
        <f aca="false">LN(AR717/AR718)</f>
        <v>0.0137776119895378</v>
      </c>
    </row>
    <row r="719" customFormat="false" ht="11.25" hidden="false" customHeight="false" outlineLevel="0" collapsed="false">
      <c r="F719" s="0" t="n">
        <v>13.281</v>
      </c>
      <c r="AB719" s="29" t="n">
        <v>36111</v>
      </c>
      <c r="AC719" s="0" t="n">
        <v>13.281</v>
      </c>
      <c r="AD719" s="0" t="n">
        <v>1117.69</v>
      </c>
      <c r="AE719" s="0" t="n">
        <f aca="false">LN(AC718/AC719)</f>
        <v>-0.00945651409130315</v>
      </c>
      <c r="AF719" s="0" t="n">
        <f aca="false">LN(AD718/AD719)</f>
        <v>0.00715877551893661</v>
      </c>
      <c r="AR719" s="0" t="n">
        <v>27.438</v>
      </c>
      <c r="AS719" s="0" t="n">
        <f aca="false">LN(AR718/AR719)</f>
        <v>-0.0149445583695018</v>
      </c>
    </row>
    <row r="720" customFormat="false" ht="11.25" hidden="false" customHeight="false" outlineLevel="0" collapsed="false">
      <c r="F720" s="0" t="n">
        <v>13.25</v>
      </c>
      <c r="AB720" s="29" t="n">
        <v>36110</v>
      </c>
      <c r="AC720" s="0" t="n">
        <v>13.25</v>
      </c>
      <c r="AD720" s="0" t="n">
        <v>1120.97</v>
      </c>
      <c r="AE720" s="0" t="n">
        <f aca="false">LN(AC719/AC720)</f>
        <v>0.00233688998588257</v>
      </c>
      <c r="AF720" s="0" t="n">
        <f aca="false">LN(AD719/AD720)</f>
        <v>-0.00293032648732899</v>
      </c>
      <c r="AR720" s="0" t="n">
        <v>27.5</v>
      </c>
      <c r="AS720" s="0" t="n">
        <f aca="false">LN(AR719/AR720)</f>
        <v>-0.00225709076855253</v>
      </c>
    </row>
    <row r="721" customFormat="false" ht="11.25" hidden="false" customHeight="false" outlineLevel="0" collapsed="false">
      <c r="F721" s="0" t="n">
        <v>13.188</v>
      </c>
      <c r="AB721" s="29" t="n">
        <v>36109</v>
      </c>
      <c r="AC721" s="0" t="n">
        <v>13.188</v>
      </c>
      <c r="AD721" s="0" t="n">
        <v>1128.26</v>
      </c>
      <c r="AE721" s="0" t="n">
        <f aca="false">LN(AC720/AC721)</f>
        <v>0.00469022722274652</v>
      </c>
      <c r="AF721" s="0" t="n">
        <f aca="false">LN(AD720/AD721)</f>
        <v>-0.00648224105742625</v>
      </c>
      <c r="AR721" s="0" t="n">
        <v>28.219</v>
      </c>
      <c r="AS721" s="0" t="n">
        <f aca="false">LN(AR720/AR721)</f>
        <v>-0.025809505263186</v>
      </c>
    </row>
    <row r="722" customFormat="false" ht="11.25" hidden="false" customHeight="false" outlineLevel="0" collapsed="false">
      <c r="F722" s="0" t="n">
        <v>13.219</v>
      </c>
      <c r="AB722" s="29" t="n">
        <v>36108</v>
      </c>
      <c r="AC722" s="0" t="n">
        <v>13.219</v>
      </c>
      <c r="AD722" s="0" t="n">
        <v>1130.2</v>
      </c>
      <c r="AE722" s="0" t="n">
        <f aca="false">LN(AC721/AC722)</f>
        <v>-0.00234786338777789</v>
      </c>
      <c r="AF722" s="0" t="n">
        <f aca="false">LN(AD721/AD722)</f>
        <v>-0.00171798524406447</v>
      </c>
      <c r="AR722" s="0" t="n">
        <v>29.156</v>
      </c>
      <c r="AS722" s="0" t="n">
        <f aca="false">LN(AR721/AR722)</f>
        <v>-0.0326652135842549</v>
      </c>
    </row>
    <row r="723" customFormat="false" ht="11.25" hidden="false" customHeight="false" outlineLevel="0" collapsed="false">
      <c r="F723" s="0" t="n">
        <v>13.375</v>
      </c>
      <c r="AB723" s="29" t="n">
        <v>36105</v>
      </c>
      <c r="AC723" s="0" t="n">
        <v>13.375</v>
      </c>
      <c r="AD723" s="0" t="n">
        <v>1141.01</v>
      </c>
      <c r="AE723" s="0" t="n">
        <f aca="false">LN(AC722/AC723)</f>
        <v>-0.0117321041848077</v>
      </c>
      <c r="AF723" s="0" t="n">
        <f aca="false">LN(AD722/AD723)</f>
        <v>-0.00951922686981994</v>
      </c>
      <c r="AR723" s="0" t="n">
        <v>27.906</v>
      </c>
      <c r="AS723" s="0" t="n">
        <f aca="false">LN(AR722/AR723)</f>
        <v>0.0438190040499517</v>
      </c>
    </row>
    <row r="724" customFormat="false" ht="11.25" hidden="false" customHeight="false" outlineLevel="0" collapsed="false">
      <c r="F724" s="0" t="n">
        <v>13.531</v>
      </c>
      <c r="AB724" s="29" t="n">
        <v>36104</v>
      </c>
      <c r="AC724" s="0" t="n">
        <v>13.531</v>
      </c>
      <c r="AD724" s="0" t="n">
        <v>1133.85</v>
      </c>
      <c r="AE724" s="0" t="n">
        <f aca="false">LN(AC723/AC724)</f>
        <v>-0.0115960564994369</v>
      </c>
      <c r="AF724" s="0" t="n">
        <f aca="false">LN(AD723/AD724)</f>
        <v>0.00629491365926769</v>
      </c>
      <c r="AR724" s="0" t="n">
        <v>28</v>
      </c>
      <c r="AS724" s="0" t="n">
        <f aca="false">LN(AR723/AR724)</f>
        <v>-0.00336279070518905</v>
      </c>
    </row>
    <row r="725" customFormat="false" ht="11.25" hidden="false" customHeight="false" outlineLevel="0" collapsed="false">
      <c r="F725" s="0" t="n">
        <v>13.094</v>
      </c>
      <c r="AB725" s="29" t="n">
        <v>36103</v>
      </c>
      <c r="AC725" s="0" t="n">
        <v>13.094</v>
      </c>
      <c r="AD725" s="0" t="n">
        <v>1118.67</v>
      </c>
      <c r="AE725" s="0" t="n">
        <f aca="false">LN(AC724/AC725)</f>
        <v>0.0328292392626076</v>
      </c>
      <c r="AF725" s="0" t="n">
        <f aca="false">LN(AD724/AD725)</f>
        <v>0.0134784417539644</v>
      </c>
      <c r="AR725" s="0" t="n">
        <v>28.063</v>
      </c>
      <c r="AS725" s="0" t="n">
        <f aca="false">LN(AR724/AR725)</f>
        <v>-0.00224747254047921</v>
      </c>
    </row>
    <row r="726" customFormat="false" ht="11.25" hidden="false" customHeight="false" outlineLevel="0" collapsed="false">
      <c r="F726" s="0" t="n">
        <v>12.719</v>
      </c>
      <c r="AB726" s="29" t="n">
        <v>36102</v>
      </c>
      <c r="AC726" s="0" t="n">
        <v>12.719</v>
      </c>
      <c r="AD726" s="0" t="n">
        <v>1110.84</v>
      </c>
      <c r="AE726" s="0" t="n">
        <f aca="false">LN(AC725/AC726)</f>
        <v>0.0290571715495521</v>
      </c>
      <c r="AF726" s="0" t="n">
        <f aca="false">LN(AD725/AD726)</f>
        <v>0.00702399378521074</v>
      </c>
      <c r="AR726" s="0" t="n">
        <v>27.531</v>
      </c>
      <c r="AS726" s="0" t="n">
        <f aca="false">LN(AR725/AR726)</f>
        <v>0.0191393402106975</v>
      </c>
    </row>
    <row r="727" customFormat="false" ht="11.25" hidden="false" customHeight="false" outlineLevel="0" collapsed="false">
      <c r="F727" s="0" t="n">
        <v>12.625</v>
      </c>
      <c r="AB727" s="29" t="n">
        <v>36101</v>
      </c>
      <c r="AC727" s="0" t="n">
        <v>12.625</v>
      </c>
      <c r="AD727" s="0" t="n">
        <v>1111.6</v>
      </c>
      <c r="AE727" s="0" t="n">
        <f aca="false">LN(AC726/AC727)</f>
        <v>0.00741796330792392</v>
      </c>
      <c r="AF727" s="0" t="n">
        <f aca="false">LN(AD726/AD727)</f>
        <v>-0.000683933001228393</v>
      </c>
      <c r="AR727" s="0" t="n">
        <v>26.844</v>
      </c>
      <c r="AS727" s="0" t="n">
        <f aca="false">LN(AR726/AR727)</f>
        <v>0.0252703102089928</v>
      </c>
    </row>
    <row r="728" customFormat="false" ht="11.25" hidden="false" customHeight="false" outlineLevel="0" collapsed="false">
      <c r="F728" s="0" t="n">
        <v>12.625</v>
      </c>
      <c r="AB728" s="29" t="n">
        <v>36098</v>
      </c>
      <c r="AC728" s="0" t="n">
        <v>12.625</v>
      </c>
      <c r="AD728" s="0" t="n">
        <v>1098.67</v>
      </c>
      <c r="AE728" s="0" t="n">
        <f aca="false">LN(AC727/AC728)</f>
        <v>0</v>
      </c>
      <c r="AF728" s="0" t="n">
        <f aca="false">LN(AD727/AD728)</f>
        <v>0.0117000615311159</v>
      </c>
      <c r="AR728" s="0" t="n">
        <v>26.375</v>
      </c>
      <c r="AS728" s="0" t="n">
        <f aca="false">LN(AR727/AR728)</f>
        <v>0.0176257404997623</v>
      </c>
    </row>
    <row r="729" customFormat="false" ht="11.25" hidden="false" customHeight="false" outlineLevel="0" collapsed="false">
      <c r="F729" s="0" t="n">
        <v>11.969</v>
      </c>
      <c r="AB729" s="29" t="n">
        <v>36097</v>
      </c>
      <c r="AC729" s="0" t="n">
        <v>11.969</v>
      </c>
      <c r="AD729" s="0" t="n">
        <v>1085.93</v>
      </c>
      <c r="AE729" s="0" t="n">
        <f aca="false">LN(AC728/AC729)</f>
        <v>0.0533590012701901</v>
      </c>
      <c r="AF729" s="0" t="n">
        <f aca="false">LN(AD728/AD729)</f>
        <v>0.0116635946426909</v>
      </c>
      <c r="AR729" s="0" t="n">
        <v>26.063</v>
      </c>
      <c r="AS729" s="0" t="n">
        <f aca="false">LN(AR728/AR729)</f>
        <v>0.0118999077689552</v>
      </c>
    </row>
    <row r="730" customFormat="false" ht="11.25" hidden="false" customHeight="false" outlineLevel="0" collapsed="false">
      <c r="F730" s="0" t="n">
        <v>12.125</v>
      </c>
      <c r="AB730" s="29" t="n">
        <v>36096</v>
      </c>
      <c r="AC730" s="0" t="n">
        <v>12.125</v>
      </c>
      <c r="AD730" s="0" t="n">
        <v>1068.09</v>
      </c>
      <c r="AE730" s="0" t="n">
        <f aca="false">LN(AC729/AC730)</f>
        <v>-0.0129494629323135</v>
      </c>
      <c r="AF730" s="0" t="n">
        <f aca="false">LN(AD729/AD730)</f>
        <v>0.0165647560619688</v>
      </c>
      <c r="AR730" s="0" t="n">
        <v>25.813</v>
      </c>
      <c r="AS730" s="0" t="n">
        <f aca="false">LN(AR729/AR730)</f>
        <v>0.00963844303358023</v>
      </c>
    </row>
    <row r="731" customFormat="false" ht="11.25" hidden="false" customHeight="false" outlineLevel="0" collapsed="false">
      <c r="F731" s="0" t="n">
        <v>12.125</v>
      </c>
      <c r="AB731" s="29" t="n">
        <v>36095</v>
      </c>
      <c r="AC731" s="0" t="n">
        <v>12.125</v>
      </c>
      <c r="AD731" s="0" t="n">
        <v>1065.34</v>
      </c>
      <c r="AE731" s="0" t="n">
        <f aca="false">LN(AC730/AC731)</f>
        <v>0</v>
      </c>
      <c r="AF731" s="0" t="n">
        <f aca="false">LN(AD730/AD731)</f>
        <v>0.00257800961181967</v>
      </c>
      <c r="AR731" s="0" t="n">
        <v>26.094</v>
      </c>
      <c r="AS731" s="0" t="n">
        <f aca="false">LN(AR730/AR731)</f>
        <v>-0.0108271618498614</v>
      </c>
    </row>
    <row r="732" customFormat="false" ht="11.25" hidden="false" customHeight="false" outlineLevel="0" collapsed="false">
      <c r="F732" s="0" t="n">
        <v>11.938</v>
      </c>
      <c r="AB732" s="29" t="n">
        <v>36094</v>
      </c>
      <c r="AC732" s="0" t="n">
        <v>11.938</v>
      </c>
      <c r="AD732" s="0" t="n">
        <v>1072.32</v>
      </c>
      <c r="AE732" s="0" t="n">
        <f aca="false">LN(AC731/AC732)</f>
        <v>0.0155428470770887</v>
      </c>
      <c r="AF732" s="0" t="n">
        <f aca="false">LN(AD731/AD732)</f>
        <v>-0.00653052852819225</v>
      </c>
      <c r="AR732" s="0" t="n">
        <v>26</v>
      </c>
      <c r="AS732" s="0" t="n">
        <f aca="false">LN(AR731/AR732)</f>
        <v>0.00360886482207427</v>
      </c>
    </row>
    <row r="733" customFormat="false" ht="11.25" hidden="false" customHeight="false" outlineLevel="0" collapsed="false">
      <c r="F733" s="0" t="n">
        <v>11.344</v>
      </c>
      <c r="AB733" s="29" t="n">
        <v>36091</v>
      </c>
      <c r="AC733" s="0" t="n">
        <v>11.344</v>
      </c>
      <c r="AD733" s="0" t="n">
        <v>1070.67</v>
      </c>
      <c r="AE733" s="0" t="n">
        <f aca="false">LN(AC732/AC733)</f>
        <v>0.0510376199566864</v>
      </c>
      <c r="AF733" s="0" t="n">
        <f aca="false">LN(AD732/AD733)</f>
        <v>0.00153990483021809</v>
      </c>
      <c r="AR733" s="0" t="n">
        <v>26.25</v>
      </c>
      <c r="AS733" s="0" t="n">
        <f aca="false">LN(AR732/AR733)</f>
        <v>-0.00956945101615067</v>
      </c>
    </row>
    <row r="734" customFormat="false" ht="11.25" hidden="false" customHeight="false" outlineLevel="0" collapsed="false">
      <c r="F734" s="0" t="n">
        <v>11.125</v>
      </c>
      <c r="AB734" s="29" t="n">
        <v>36090</v>
      </c>
      <c r="AC734" s="0" t="n">
        <v>11.125</v>
      </c>
      <c r="AD734" s="0" t="n">
        <v>1078.48</v>
      </c>
      <c r="AE734" s="0" t="n">
        <f aca="false">LN(AC733/AC734)</f>
        <v>0.0194941417374677</v>
      </c>
      <c r="AF734" s="0" t="n">
        <f aca="false">LN(AD733/AD734)</f>
        <v>-0.00726802166408128</v>
      </c>
      <c r="AR734" s="0" t="n">
        <v>26.063</v>
      </c>
      <c r="AS734" s="0" t="n">
        <f aca="false">LN(AR733/AR734)</f>
        <v>0.0071493050103574</v>
      </c>
    </row>
    <row r="735" customFormat="false" ht="11.25" hidden="false" customHeight="false" outlineLevel="0" collapsed="false">
      <c r="F735" s="0" t="n">
        <v>10.719</v>
      </c>
      <c r="AB735" s="29" t="n">
        <v>36089</v>
      </c>
      <c r="AC735" s="0" t="n">
        <v>10.719</v>
      </c>
      <c r="AD735" s="0" t="n">
        <v>1069.92</v>
      </c>
      <c r="AE735" s="0" t="n">
        <f aca="false">LN(AC734/AC735)</f>
        <v>0.0371769603429216</v>
      </c>
      <c r="AF735" s="0" t="n">
        <f aca="false">LN(AD734/AD735)</f>
        <v>0.0079687630771401</v>
      </c>
      <c r="AR735" s="0" t="n">
        <v>26.375</v>
      </c>
      <c r="AS735" s="0" t="n">
        <f aca="false">LN(AR734/AR735)</f>
        <v>-0.0118999077689553</v>
      </c>
    </row>
    <row r="736" customFormat="false" ht="11.25" hidden="false" customHeight="false" outlineLevel="0" collapsed="false">
      <c r="F736" s="0" t="n">
        <v>10.688</v>
      </c>
      <c r="AB736" s="29" t="n">
        <v>36088</v>
      </c>
      <c r="AC736" s="0" t="n">
        <v>10.688</v>
      </c>
      <c r="AD736" s="0" t="n">
        <v>1063.93</v>
      </c>
      <c r="AE736" s="0" t="n">
        <f aca="false">LN(AC735/AC736)</f>
        <v>0.00289625091509244</v>
      </c>
      <c r="AF736" s="0" t="n">
        <f aca="false">LN(AD735/AD736)</f>
        <v>0.00561428004198524</v>
      </c>
      <c r="AR736" s="0" t="n">
        <v>26.469</v>
      </c>
      <c r="AS736" s="0" t="n">
        <f aca="false">LN(AR735/AR736)</f>
        <v>-0.00355764511184683</v>
      </c>
    </row>
    <row r="737" customFormat="false" ht="11.25" hidden="false" customHeight="false" outlineLevel="0" collapsed="false">
      <c r="F737" s="0" t="n">
        <v>10.75</v>
      </c>
      <c r="AB737" s="29" t="n">
        <v>36087</v>
      </c>
      <c r="AC737" s="0" t="n">
        <v>10.75</v>
      </c>
      <c r="AD737" s="0" t="n">
        <v>1062.39</v>
      </c>
      <c r="AE737" s="0" t="n">
        <f aca="false">LN(AC736/AC737)</f>
        <v>-0.00578413777938185</v>
      </c>
      <c r="AF737" s="0" t="n">
        <f aca="false">LN(AD736/AD737)</f>
        <v>0.00144851223641531</v>
      </c>
      <c r="AR737" s="0" t="n">
        <v>26.281</v>
      </c>
      <c r="AS737" s="0" t="n">
        <f aca="false">LN(AR736/AR737)</f>
        <v>0.00712799226523671</v>
      </c>
    </row>
    <row r="738" customFormat="false" ht="11.25" hidden="false" customHeight="false" outlineLevel="0" collapsed="false">
      <c r="F738" s="0" t="n">
        <v>10.969</v>
      </c>
      <c r="AB738" s="29" t="n">
        <v>36084</v>
      </c>
      <c r="AC738" s="0" t="n">
        <v>10.969</v>
      </c>
      <c r="AD738" s="0" t="n">
        <v>1056.42</v>
      </c>
      <c r="AE738" s="0" t="n">
        <f aca="false">LN(AC737/AC738)</f>
        <v>-0.0201673578555252</v>
      </c>
      <c r="AF738" s="0" t="n">
        <f aca="false">LN(AD737/AD738)</f>
        <v>0.00563525356085995</v>
      </c>
      <c r="AR738" s="0" t="n">
        <v>26.563</v>
      </c>
      <c r="AS738" s="0" t="n">
        <f aca="false">LN(AR737/AR738)</f>
        <v>-0.0106730253940462</v>
      </c>
    </row>
    <row r="739" customFormat="false" ht="11.25" hidden="false" customHeight="false" outlineLevel="0" collapsed="false">
      <c r="F739" s="0" t="n">
        <v>10.344</v>
      </c>
      <c r="AB739" s="29" t="n">
        <v>36083</v>
      </c>
      <c r="AC739" s="0" t="n">
        <v>10.344</v>
      </c>
      <c r="AD739" s="0" t="n">
        <v>1047.49</v>
      </c>
      <c r="AE739" s="0" t="n">
        <f aca="false">LN(AC738/AC739)</f>
        <v>0.0586664709596408</v>
      </c>
      <c r="AF739" s="0" t="n">
        <f aca="false">LN(AD738/AD739)</f>
        <v>0.00848900725506307</v>
      </c>
      <c r="AR739" s="0" t="n">
        <v>26.094</v>
      </c>
      <c r="AS739" s="0" t="n">
        <f aca="false">LN(AR738/AR739)</f>
        <v>0.0178138671933306</v>
      </c>
    </row>
    <row r="740" customFormat="false" ht="11.25" hidden="false" customHeight="false" outlineLevel="0" collapsed="false">
      <c r="F740" s="0" t="n">
        <v>9.813</v>
      </c>
      <c r="AB740" s="29" t="n">
        <v>36082</v>
      </c>
      <c r="AC740" s="0" t="n">
        <v>9.813</v>
      </c>
      <c r="AD740" s="0" t="n">
        <v>1005.53</v>
      </c>
      <c r="AE740" s="0" t="n">
        <f aca="false">LN(AC739/AC740)</f>
        <v>0.0526986042451997</v>
      </c>
      <c r="AF740" s="0" t="n">
        <f aca="false">LN(AD739/AD740)</f>
        <v>0.0408820605411837</v>
      </c>
      <c r="AR740" s="0" t="n">
        <v>25.656</v>
      </c>
      <c r="AS740" s="0" t="n">
        <f aca="false">LN(AR739/AR740)</f>
        <v>0.0169279404527027</v>
      </c>
    </row>
    <row r="741" customFormat="false" ht="11.25" hidden="false" customHeight="false" outlineLevel="0" collapsed="false">
      <c r="F741" s="0" t="n">
        <v>9.625</v>
      </c>
      <c r="AB741" s="29" t="n">
        <v>36081</v>
      </c>
      <c r="AC741" s="0" t="n">
        <v>9.625</v>
      </c>
      <c r="AD741" s="0" t="n">
        <v>994.8</v>
      </c>
      <c r="AE741" s="0" t="n">
        <f aca="false">LN(AC740/AC741)</f>
        <v>0.0193441570505086</v>
      </c>
      <c r="AF741" s="0" t="n">
        <f aca="false">LN(AD740/AD741)</f>
        <v>0.0107283327409114</v>
      </c>
      <c r="AR741" s="0" t="n">
        <v>25.594</v>
      </c>
      <c r="AS741" s="0" t="n">
        <f aca="false">LN(AR740/AR741)</f>
        <v>0.00241951337544941</v>
      </c>
    </row>
    <row r="742" customFormat="false" ht="11.25" hidden="false" customHeight="false" outlineLevel="0" collapsed="false">
      <c r="F742" s="0" t="n">
        <v>9.531</v>
      </c>
      <c r="AB742" s="29" t="n">
        <v>36080</v>
      </c>
      <c r="AC742" s="0" t="n">
        <v>9.531</v>
      </c>
      <c r="AD742" s="0" t="n">
        <v>997.71</v>
      </c>
      <c r="AE742" s="0" t="n">
        <f aca="false">LN(AC741/AC742)</f>
        <v>0.00981423621835907</v>
      </c>
      <c r="AF742" s="0" t="n">
        <f aca="false">LN(AD741/AD742)</f>
        <v>-0.00292094099300341</v>
      </c>
      <c r="AR742" s="0" t="n">
        <v>25.469</v>
      </c>
      <c r="AS742" s="0" t="n">
        <f aca="false">LN(AR741/AR742)</f>
        <v>0.00489592267152402</v>
      </c>
    </row>
    <row r="743" customFormat="false" ht="11.25" hidden="false" customHeight="false" outlineLevel="0" collapsed="false">
      <c r="F743" s="0" t="n">
        <v>8.906</v>
      </c>
      <c r="AB743" s="29" t="n">
        <v>36077</v>
      </c>
      <c r="AC743" s="0" t="n">
        <v>8.906</v>
      </c>
      <c r="AD743" s="0" t="n">
        <v>984.39</v>
      </c>
      <c r="AE743" s="0" t="n">
        <f aca="false">LN(AC742/AC743)</f>
        <v>0.0678244370559781</v>
      </c>
      <c r="AF743" s="0" t="n">
        <f aca="false">LN(AD742/AD743)</f>
        <v>0.0134404929291156</v>
      </c>
      <c r="AR743" s="0" t="n">
        <v>25.688</v>
      </c>
      <c r="AS743" s="0" t="n">
        <f aca="false">LN(AR742/AR743)</f>
        <v>-0.00856193044333247</v>
      </c>
    </row>
    <row r="744" customFormat="false" ht="11.25" hidden="false" customHeight="false" outlineLevel="0" collapsed="false">
      <c r="F744" s="0" t="n">
        <v>9.375</v>
      </c>
      <c r="AB744" s="29" t="n">
        <v>36076</v>
      </c>
      <c r="AC744" s="0" t="n">
        <v>9.375</v>
      </c>
      <c r="AD744" s="0" t="n">
        <v>959.44</v>
      </c>
      <c r="AE744" s="0" t="n">
        <f aca="false">LN(AC743/AC744)</f>
        <v>-0.0513213649569638</v>
      </c>
      <c r="AF744" s="0" t="n">
        <f aca="false">LN(AD743/AD744)</f>
        <v>0.0256723790696717</v>
      </c>
      <c r="AR744" s="0" t="n">
        <v>25.688</v>
      </c>
      <c r="AS744" s="0" t="n">
        <f aca="false">LN(AR743/AR744)</f>
        <v>0</v>
      </c>
    </row>
    <row r="745" customFormat="false" ht="11.25" hidden="false" customHeight="false" outlineLevel="0" collapsed="false">
      <c r="F745" s="0" t="n">
        <v>10.063</v>
      </c>
      <c r="AB745" s="29" t="n">
        <v>36075</v>
      </c>
      <c r="AC745" s="0" t="n">
        <v>10.063</v>
      </c>
      <c r="AD745" s="0" t="n">
        <v>970.68</v>
      </c>
      <c r="AE745" s="0" t="n">
        <f aca="false">LN(AC744/AC745)</f>
        <v>-0.0708187590947217</v>
      </c>
      <c r="AF745" s="0" t="n">
        <f aca="false">LN(AD744/AD745)</f>
        <v>-0.0116470758943958</v>
      </c>
      <c r="AR745" s="0" t="n">
        <v>26</v>
      </c>
      <c r="AS745" s="0" t="n">
        <f aca="false">LN(AR744/AR745)</f>
        <v>-0.0120725812342692</v>
      </c>
    </row>
    <row r="746" customFormat="false" ht="11.25" hidden="false" customHeight="false" outlineLevel="0" collapsed="false">
      <c r="F746" s="0" t="n">
        <v>10.688</v>
      </c>
      <c r="AB746" s="29" t="n">
        <v>36074</v>
      </c>
      <c r="AC746" s="0" t="n">
        <v>10.688</v>
      </c>
      <c r="AD746" s="0" t="n">
        <v>984.59</v>
      </c>
      <c r="AE746" s="0" t="n">
        <f aca="false">LN(AC745/AC746)</f>
        <v>-0.0602562858430937</v>
      </c>
      <c r="AF746" s="0" t="n">
        <f aca="false">LN(AD745/AD746)</f>
        <v>-0.0142284540459682</v>
      </c>
      <c r="AR746" s="0" t="n">
        <v>26</v>
      </c>
      <c r="AS746" s="0" t="n">
        <f aca="false">LN(AR745/AR746)</f>
        <v>0</v>
      </c>
    </row>
    <row r="747" customFormat="false" ht="11.25" hidden="false" customHeight="false" outlineLevel="0" collapsed="false">
      <c r="F747" s="0" t="n">
        <v>11.5</v>
      </c>
      <c r="AB747" s="29" t="n">
        <v>36073</v>
      </c>
      <c r="AC747" s="0" t="n">
        <v>11.5</v>
      </c>
      <c r="AD747" s="0" t="n">
        <v>988.56</v>
      </c>
      <c r="AE747" s="0" t="n">
        <f aca="false">LN(AC746/AC747)</f>
        <v>-0.0732254185749144</v>
      </c>
      <c r="AF747" s="0" t="n">
        <f aca="false">LN(AD746/AD747)</f>
        <v>-0.00402402793210525</v>
      </c>
      <c r="AR747" s="0" t="n">
        <v>26.5</v>
      </c>
      <c r="AS747" s="0" t="n">
        <f aca="false">LN(AR746/AR747)</f>
        <v>-0.0190481949706945</v>
      </c>
    </row>
    <row r="748" customFormat="false" ht="11.25" hidden="false" customHeight="false" outlineLevel="0" collapsed="false">
      <c r="F748" s="0" t="n">
        <v>11.938</v>
      </c>
      <c r="AB748" s="29" t="n">
        <v>36070</v>
      </c>
      <c r="AC748" s="0" t="n">
        <v>11.938</v>
      </c>
      <c r="AD748" s="0" t="n">
        <v>1002.6</v>
      </c>
      <c r="AE748" s="0" t="n">
        <f aca="false">LN(AC747/AC748)</f>
        <v>-0.0373795543772538</v>
      </c>
      <c r="AF748" s="0" t="n">
        <f aca="false">LN(AD747/AD748)</f>
        <v>-0.0141025660334681</v>
      </c>
      <c r="AR748" s="0" t="n">
        <v>26.063</v>
      </c>
      <c r="AS748" s="0" t="n">
        <f aca="false">LN(AR747/AR748)</f>
        <v>0.0166280489649012</v>
      </c>
    </row>
    <row r="749" customFormat="false" ht="11.25" hidden="false" customHeight="false" outlineLevel="0" collapsed="false">
      <c r="F749" s="0" t="n">
        <v>12</v>
      </c>
      <c r="AB749" s="29" t="n">
        <v>36069</v>
      </c>
      <c r="AC749" s="0" t="n">
        <v>12</v>
      </c>
      <c r="AD749" s="0" t="n">
        <v>986.39</v>
      </c>
      <c r="AE749" s="0" t="n">
        <f aca="false">LN(AC748/AC749)</f>
        <v>-0.00518006004154218</v>
      </c>
      <c r="AF749" s="0" t="n">
        <f aca="false">LN(AD748/AD749)</f>
        <v>0.0163000909057586</v>
      </c>
      <c r="AR749" s="0" t="n">
        <v>25.688</v>
      </c>
      <c r="AS749" s="0" t="n">
        <f aca="false">LN(AR748/AR749)</f>
        <v>0.0144927272400624</v>
      </c>
    </row>
    <row r="750" customFormat="false" ht="11.25" hidden="false" customHeight="false" outlineLevel="0" collapsed="false">
      <c r="F750" s="0" t="n">
        <v>12.094</v>
      </c>
      <c r="AB750" s="29" t="n">
        <v>36068</v>
      </c>
      <c r="AC750" s="0" t="n">
        <v>12.094</v>
      </c>
      <c r="AD750" s="0" t="n">
        <v>1017.01</v>
      </c>
      <c r="AE750" s="0" t="n">
        <f aca="false">LN(AC749/AC750)</f>
        <v>-0.00780281206302079</v>
      </c>
      <c r="AF750" s="0" t="n">
        <f aca="false">LN(AD749/AD750)</f>
        <v>-0.0305704149182646</v>
      </c>
      <c r="AR750" s="0" t="n">
        <v>26.75</v>
      </c>
      <c r="AS750" s="0" t="n">
        <f aca="false">LN(AR749/AR750)</f>
        <v>-0.0405105165548028</v>
      </c>
    </row>
    <row r="751" customFormat="false" ht="11.25" hidden="false" customHeight="false" outlineLevel="0" collapsed="false">
      <c r="F751" s="0" t="n">
        <v>11.281</v>
      </c>
      <c r="AB751" s="29" t="n">
        <v>36067</v>
      </c>
      <c r="AC751" s="0" t="n">
        <v>11.281</v>
      </c>
      <c r="AD751" s="0" t="n">
        <v>1049.02</v>
      </c>
      <c r="AE751" s="0" t="n">
        <f aca="false">LN(AC750/AC751)</f>
        <v>0.0695895672282378</v>
      </c>
      <c r="AF751" s="0" t="n">
        <f aca="false">LN(AD750/AD751)</f>
        <v>-0.0309894451495688</v>
      </c>
      <c r="AR751" s="0" t="n">
        <v>26</v>
      </c>
      <c r="AS751" s="0" t="n">
        <f aca="false">LN(AR750/AR751)</f>
        <v>0.0284379353205334</v>
      </c>
    </row>
    <row r="752" customFormat="false" ht="11.25" hidden="false" customHeight="false" outlineLevel="0" collapsed="false">
      <c r="F752" s="0" t="n">
        <v>11.25</v>
      </c>
      <c r="AB752" s="29" t="n">
        <v>36066</v>
      </c>
      <c r="AC752" s="0" t="n">
        <v>11.25</v>
      </c>
      <c r="AD752" s="0" t="n">
        <v>1048.69</v>
      </c>
      <c r="AE752" s="0" t="n">
        <f aca="false">LN(AC751/AC752)</f>
        <v>0.0027517659723542</v>
      </c>
      <c r="AF752" s="0" t="n">
        <f aca="false">LN(AD751/AD752)</f>
        <v>0.00031462881210682</v>
      </c>
      <c r="AR752" s="0" t="n">
        <v>25.563</v>
      </c>
      <c r="AS752" s="0" t="n">
        <f aca="false">LN(AR751/AR752)</f>
        <v>0.0169505445075534</v>
      </c>
    </row>
    <row r="753" customFormat="false" ht="11.25" hidden="false" customHeight="false" outlineLevel="0" collapsed="false">
      <c r="F753" s="0" t="n">
        <v>11.031</v>
      </c>
      <c r="AB753" s="29" t="n">
        <v>36063</v>
      </c>
      <c r="AC753" s="0" t="n">
        <v>11.031</v>
      </c>
      <c r="AD753" s="0" t="n">
        <v>1044.75</v>
      </c>
      <c r="AE753" s="0" t="n">
        <f aca="false">LN(AC752/AC753)</f>
        <v>0.0196586376631845</v>
      </c>
      <c r="AF753" s="0" t="n">
        <f aca="false">LN(AD752/AD753)</f>
        <v>0.00376414385134648</v>
      </c>
      <c r="AR753" s="0" t="n">
        <v>26</v>
      </c>
      <c r="AS753" s="0" t="n">
        <f aca="false">LN(AR752/AR753)</f>
        <v>-0.0169505445075534</v>
      </c>
    </row>
    <row r="754" customFormat="false" ht="11.25" hidden="false" customHeight="false" outlineLevel="0" collapsed="false">
      <c r="F754" s="0" t="n">
        <v>11.344</v>
      </c>
      <c r="AB754" s="29" t="n">
        <v>36062</v>
      </c>
      <c r="AC754" s="0" t="n">
        <v>11.344</v>
      </c>
      <c r="AD754" s="0" t="n">
        <v>1042.72</v>
      </c>
      <c r="AE754" s="0" t="n">
        <f aca="false">LN(AC753/AC754)</f>
        <v>-0.0279794788025269</v>
      </c>
      <c r="AF754" s="0" t="n">
        <f aca="false">LN(AD753/AD754)</f>
        <v>0.00194493874395459</v>
      </c>
      <c r="AR754" s="0" t="n">
        <v>26.5</v>
      </c>
      <c r="AS754" s="0" t="n">
        <f aca="false">LN(AR753/AR754)</f>
        <v>-0.0190481949706945</v>
      </c>
    </row>
    <row r="755" customFormat="false" ht="11.25" hidden="false" customHeight="false" outlineLevel="0" collapsed="false">
      <c r="F755" s="0" t="n">
        <v>11.344</v>
      </c>
      <c r="AB755" s="29" t="n">
        <v>36061</v>
      </c>
      <c r="AC755" s="0" t="n">
        <v>11.344</v>
      </c>
      <c r="AD755" s="0" t="n">
        <v>1066.09</v>
      </c>
      <c r="AE755" s="0" t="n">
        <f aca="false">LN(AC754/AC755)</f>
        <v>0</v>
      </c>
      <c r="AF755" s="0" t="n">
        <f aca="false">LN(AD754/AD755)</f>
        <v>-0.0221650663452508</v>
      </c>
      <c r="AR755" s="0" t="n">
        <v>26.875</v>
      </c>
      <c r="AS755" s="0" t="n">
        <f aca="false">LN(AR754/AR755)</f>
        <v>-0.0140517534556503</v>
      </c>
    </row>
    <row r="756" customFormat="false" ht="11.25" hidden="false" customHeight="false" outlineLevel="0" collapsed="false">
      <c r="F756" s="0" t="n">
        <v>10.875</v>
      </c>
      <c r="AB756" s="29" t="n">
        <v>36060</v>
      </c>
      <c r="AC756" s="0" t="n">
        <v>10.875</v>
      </c>
      <c r="AD756" s="0" t="n">
        <v>1029.63</v>
      </c>
      <c r="AE756" s="0" t="n">
        <f aca="false">LN(AC755/AC756)</f>
        <v>0.0422223928150238</v>
      </c>
      <c r="AF756" s="0" t="n">
        <f aca="false">LN(AD755/AD756)</f>
        <v>0.034798235542756</v>
      </c>
      <c r="AR756" s="0" t="n">
        <v>25.344</v>
      </c>
      <c r="AS756" s="0" t="n">
        <f aca="false">LN(AR755/AR756)</f>
        <v>0.0586544708158116</v>
      </c>
    </row>
    <row r="757" customFormat="false" ht="11.25" hidden="false" customHeight="false" outlineLevel="0" collapsed="false">
      <c r="F757" s="0" t="n">
        <v>11</v>
      </c>
      <c r="AB757" s="29" t="n">
        <v>36059</v>
      </c>
      <c r="AC757" s="0" t="n">
        <v>11</v>
      </c>
      <c r="AD757" s="0" t="n">
        <v>1023.89</v>
      </c>
      <c r="AE757" s="0" t="n">
        <f aca="false">LN(AC756/AC757)</f>
        <v>-0.0114286958236227</v>
      </c>
      <c r="AF757" s="0" t="n">
        <f aca="false">LN(AD756/AD757)</f>
        <v>0.00559041543225482</v>
      </c>
      <c r="AR757" s="0" t="n">
        <v>25.375</v>
      </c>
      <c r="AS757" s="0" t="n">
        <f aca="false">LN(AR756/AR757)</f>
        <v>-0.00122242172993598</v>
      </c>
    </row>
    <row r="758" customFormat="false" ht="11.25" hidden="false" customHeight="false" outlineLevel="0" collapsed="false">
      <c r="F758" s="0" t="n">
        <v>11.188</v>
      </c>
      <c r="AB758" s="29" t="n">
        <v>36056</v>
      </c>
      <c r="AC758" s="0" t="n">
        <v>11.188</v>
      </c>
      <c r="AD758" s="0" t="n">
        <v>1020.09</v>
      </c>
      <c r="AE758" s="0" t="n">
        <f aca="false">LN(AC757/AC758)</f>
        <v>-0.0169465025413428</v>
      </c>
      <c r="AF758" s="0" t="n">
        <f aca="false">LN(AD757/AD758)</f>
        <v>0.00371824027438035</v>
      </c>
      <c r="AR758" s="0" t="n">
        <v>25</v>
      </c>
      <c r="AS758" s="0" t="n">
        <f aca="false">LN(AR757/AR758)</f>
        <v>0.0148886124937506</v>
      </c>
    </row>
    <row r="759" customFormat="false" ht="11.25" hidden="false" customHeight="false" outlineLevel="0" collapsed="false">
      <c r="F759" s="0" t="n">
        <v>10.781</v>
      </c>
      <c r="AB759" s="29" t="n">
        <v>36055</v>
      </c>
      <c r="AC759" s="0" t="n">
        <v>10.781</v>
      </c>
      <c r="AD759" s="0" t="n">
        <v>1018.87</v>
      </c>
      <c r="AE759" s="0" t="n">
        <f aca="false">LN(AC758/AC759)</f>
        <v>0.0370564497827324</v>
      </c>
      <c r="AF759" s="0" t="n">
        <f aca="false">LN(AD758/AD759)</f>
        <v>0.00119668865067807</v>
      </c>
      <c r="AR759" s="0" t="n">
        <v>25</v>
      </c>
      <c r="AS759" s="0" t="n">
        <f aca="false">LN(AR758/AR759)</f>
        <v>0</v>
      </c>
    </row>
    <row r="760" customFormat="false" ht="11.25" hidden="false" customHeight="false" outlineLevel="0" collapsed="false">
      <c r="F760" s="0" t="n">
        <v>10.719</v>
      </c>
      <c r="AB760" s="29" t="n">
        <v>36054</v>
      </c>
      <c r="AC760" s="0" t="n">
        <v>10.719</v>
      </c>
      <c r="AD760" s="0" t="n">
        <v>1045.48</v>
      </c>
      <c r="AE760" s="0" t="n">
        <f aca="false">LN(AC759/AC760)</f>
        <v>0.0057674578475985</v>
      </c>
      <c r="AF760" s="0" t="n">
        <f aca="false">LN(AD759/AD760)</f>
        <v>-0.0257819400534024</v>
      </c>
      <c r="AR760" s="0" t="n">
        <v>25.844</v>
      </c>
      <c r="AS760" s="0" t="n">
        <f aca="false">LN(AR759/AR760)</f>
        <v>-0.0332026408277183</v>
      </c>
    </row>
    <row r="761" customFormat="false" ht="11.25" hidden="false" customHeight="false" outlineLevel="0" collapsed="false">
      <c r="F761" s="0" t="n">
        <v>10.563</v>
      </c>
      <c r="AB761" s="29" t="n">
        <v>36053</v>
      </c>
      <c r="AC761" s="0" t="n">
        <v>10.563</v>
      </c>
      <c r="AD761" s="0" t="n">
        <v>1037.68</v>
      </c>
      <c r="AE761" s="0" t="n">
        <f aca="false">LN(AC760/AC761)</f>
        <v>0.0146605388683573</v>
      </c>
      <c r="AF761" s="0" t="n">
        <f aca="false">LN(AD760/AD761)</f>
        <v>0.00748865805023673</v>
      </c>
      <c r="AR761" s="0" t="n">
        <v>25.313</v>
      </c>
      <c r="AS761" s="0" t="n">
        <f aca="false">LN(AR760/AR761)</f>
        <v>0.0207603679378311</v>
      </c>
    </row>
    <row r="762" customFormat="false" ht="11.25" hidden="false" customHeight="false" outlineLevel="0" collapsed="false">
      <c r="F762" s="0" t="n">
        <v>10.313</v>
      </c>
      <c r="AB762" s="29" t="n">
        <v>36052</v>
      </c>
      <c r="AC762" s="0" t="n">
        <v>10.313</v>
      </c>
      <c r="AD762" s="0" t="n">
        <v>1029.72</v>
      </c>
      <c r="AE762" s="0" t="n">
        <f aca="false">LN(AC761/AC762)</f>
        <v>0.0239520935070931</v>
      </c>
      <c r="AF762" s="0" t="n">
        <f aca="false">LN(AD761/AD762)</f>
        <v>0.00770053142538784</v>
      </c>
      <c r="AR762" s="0" t="n">
        <v>24.875</v>
      </c>
      <c r="AS762" s="0" t="n">
        <f aca="false">LN(AR761/AR762)</f>
        <v>0.0174548147134316</v>
      </c>
    </row>
    <row r="763" customFormat="false" ht="11.25" hidden="false" customHeight="false" outlineLevel="0" collapsed="false">
      <c r="F763" s="0" t="n">
        <v>10.125</v>
      </c>
      <c r="AB763" s="29" t="n">
        <v>36049</v>
      </c>
      <c r="AC763" s="0" t="n">
        <v>10.125</v>
      </c>
      <c r="AD763" s="0" t="n">
        <v>1009.06</v>
      </c>
      <c r="AE763" s="0" t="n">
        <f aca="false">LN(AC762/AC763)</f>
        <v>0.0183976223413291</v>
      </c>
      <c r="AF763" s="0" t="n">
        <f aca="false">LN(AD762/AD763)</f>
        <v>0.020267716204733</v>
      </c>
      <c r="AR763" s="0" t="n">
        <v>22.969</v>
      </c>
      <c r="AS763" s="0" t="n">
        <f aca="false">LN(AR762/AR763)</f>
        <v>0.0797178023370389</v>
      </c>
    </row>
    <row r="764" customFormat="false" ht="11.25" hidden="false" customHeight="false" outlineLevel="0" collapsed="false">
      <c r="F764" s="0" t="n">
        <v>9.813</v>
      </c>
      <c r="AB764" s="29" t="n">
        <v>36048</v>
      </c>
      <c r="AC764" s="0" t="n">
        <v>9.813</v>
      </c>
      <c r="AD764" s="0" t="n">
        <v>980.19</v>
      </c>
      <c r="AE764" s="0" t="n">
        <f aca="false">LN(AC763/AC764)</f>
        <v>0.0312995757682463</v>
      </c>
      <c r="AF764" s="0" t="n">
        <f aca="false">LN(AD763/AD764)</f>
        <v>0.0290280529784823</v>
      </c>
      <c r="AR764" s="0" t="n">
        <v>22.094</v>
      </c>
      <c r="AS764" s="0" t="n">
        <f aca="false">LN(AR763/AR764)</f>
        <v>0.038839402257534</v>
      </c>
    </row>
    <row r="765" customFormat="false" ht="11.25" hidden="false" customHeight="false" outlineLevel="0" collapsed="false">
      <c r="F765" s="0" t="n">
        <v>10.281</v>
      </c>
      <c r="AB765" s="29" t="n">
        <v>36047</v>
      </c>
      <c r="AC765" s="0" t="n">
        <v>10.281</v>
      </c>
      <c r="AD765" s="0" t="n">
        <v>1006.2</v>
      </c>
      <c r="AE765" s="0" t="n">
        <f aca="false">LN(AC764/AC765)</f>
        <v>-0.046589494336225</v>
      </c>
      <c r="AF765" s="0" t="n">
        <f aca="false">LN(AD764/AD765)</f>
        <v>-0.0261897076334037</v>
      </c>
      <c r="AR765" s="0" t="n">
        <v>22.375</v>
      </c>
      <c r="AS765" s="0" t="n">
        <f aca="false">LN(AR764/AR765)</f>
        <v>-0.0126381857108356</v>
      </c>
    </row>
    <row r="766" customFormat="false" ht="11.25" hidden="false" customHeight="false" outlineLevel="0" collapsed="false">
      <c r="F766" s="0" t="n">
        <v>10.625</v>
      </c>
      <c r="AB766" s="29" t="n">
        <v>36046</v>
      </c>
      <c r="AC766" s="0" t="n">
        <v>10.625</v>
      </c>
      <c r="AD766" s="0" t="n">
        <v>1023.46</v>
      </c>
      <c r="AE766" s="0" t="n">
        <f aca="false">LN(AC765/AC766)</f>
        <v>-0.032912183249899</v>
      </c>
      <c r="AF766" s="0" t="n">
        <f aca="false">LN(AD765/AD766)</f>
        <v>-0.017008184697617</v>
      </c>
      <c r="AR766" s="0" t="n">
        <v>22.5</v>
      </c>
      <c r="AS766" s="0" t="n">
        <f aca="false">LN(AR765/AR766)</f>
        <v>-0.00557104504945536</v>
      </c>
    </row>
    <row r="767" customFormat="false" ht="11.25" hidden="false" customHeight="false" outlineLevel="0" collapsed="false">
      <c r="F767" s="0" t="n">
        <v>9.75</v>
      </c>
      <c r="AB767" s="29" t="n">
        <v>36042</v>
      </c>
      <c r="AC767" s="0" t="n">
        <v>9.75</v>
      </c>
      <c r="AD767" s="0" t="n">
        <v>973.89</v>
      </c>
      <c r="AE767" s="0" t="n">
        <f aca="false">LN(AC766/AC767)</f>
        <v>0.0859424298007246</v>
      </c>
      <c r="AF767" s="0" t="n">
        <f aca="false">LN(AD766/AD767)</f>
        <v>0.0496459618350585</v>
      </c>
      <c r="AR767" s="0" t="n">
        <v>21.719</v>
      </c>
      <c r="AS767" s="0" t="n">
        <f aca="false">LN(AR766/AR767)</f>
        <v>0.0353278557201906</v>
      </c>
    </row>
    <row r="768" customFormat="false" ht="11.25" hidden="false" customHeight="false" outlineLevel="0" collapsed="false">
      <c r="F768" s="0" t="n">
        <v>9.375</v>
      </c>
      <c r="AB768" s="29" t="n">
        <v>36041</v>
      </c>
      <c r="AC768" s="0" t="n">
        <v>9.375</v>
      </c>
      <c r="AD768" s="0" t="n">
        <v>982.26</v>
      </c>
      <c r="AE768" s="0" t="n">
        <f aca="false">LN(AC767/AC768)</f>
        <v>0.0392207131532813</v>
      </c>
      <c r="AF768" s="0" t="n">
        <f aca="false">LN(AD767/AD768)</f>
        <v>-0.00855767817452861</v>
      </c>
      <c r="AR768" s="0" t="n">
        <v>21.844</v>
      </c>
      <c r="AS768" s="0" t="n">
        <f aca="false">LN(AR767/AR768)</f>
        <v>-0.00573883079972345</v>
      </c>
    </row>
    <row r="769" customFormat="false" ht="11.25" hidden="false" customHeight="false" outlineLevel="0" collapsed="false">
      <c r="F769" s="0" t="n">
        <v>9.438</v>
      </c>
      <c r="AB769" s="29" t="n">
        <v>36040</v>
      </c>
      <c r="AC769" s="0" t="n">
        <v>9.438</v>
      </c>
      <c r="AD769" s="0" t="n">
        <v>990.48</v>
      </c>
      <c r="AE769" s="0" t="n">
        <f aca="false">LN(AC768/AC769)</f>
        <v>-0.00669752144772133</v>
      </c>
      <c r="AF769" s="0" t="n">
        <f aca="false">LN(AD768/AD769)</f>
        <v>-0.00833363501813082</v>
      </c>
      <c r="AR769" s="0" t="n">
        <v>22.25</v>
      </c>
      <c r="AS769" s="0" t="n">
        <f aca="false">LN(AR768/AR769)</f>
        <v>-0.018415724322342</v>
      </c>
    </row>
    <row r="770" customFormat="false" ht="11.25" hidden="false" customHeight="false" outlineLevel="0" collapsed="false">
      <c r="F770" s="0" t="n">
        <v>9.313</v>
      </c>
      <c r="AB770" s="29" t="n">
        <v>36039</v>
      </c>
      <c r="AC770" s="0" t="n">
        <v>9.313</v>
      </c>
      <c r="AD770" s="0" t="n">
        <v>994.26</v>
      </c>
      <c r="AE770" s="0" t="n">
        <f aca="false">LN(AC769/AC770)</f>
        <v>0.013332819764675</v>
      </c>
      <c r="AF770" s="0" t="n">
        <f aca="false">LN(AD769/AD770)</f>
        <v>-0.0038090677573213</v>
      </c>
      <c r="AR770" s="0" t="n">
        <v>21.563</v>
      </c>
      <c r="AS770" s="0" t="n">
        <f aca="false">LN(AR769/AR770)</f>
        <v>0.0313631256837207</v>
      </c>
    </row>
    <row r="771" customFormat="false" ht="11.25" hidden="false" customHeight="false" outlineLevel="0" collapsed="false">
      <c r="F771" s="0" t="n">
        <v>9.281</v>
      </c>
      <c r="AB771" s="29" t="n">
        <v>36038</v>
      </c>
      <c r="AC771" s="0" t="n">
        <v>9.281</v>
      </c>
      <c r="AD771" s="0" t="n">
        <v>957.28</v>
      </c>
      <c r="AE771" s="0" t="n">
        <f aca="false">LN(AC770/AC771)</f>
        <v>0.00344197392626491</v>
      </c>
      <c r="AF771" s="0" t="n">
        <f aca="false">LN(AD770/AD771)</f>
        <v>0.0379028122280358</v>
      </c>
      <c r="AR771" s="0" t="n">
        <v>21.156</v>
      </c>
      <c r="AS771" s="0" t="n">
        <f aca="false">LN(AR770/AR771)</f>
        <v>0.0190553297247951</v>
      </c>
    </row>
    <row r="772" customFormat="false" ht="11.25" hidden="false" customHeight="false" outlineLevel="0" collapsed="false">
      <c r="F772" s="0" t="n">
        <v>9.531</v>
      </c>
      <c r="AB772" s="29" t="n">
        <v>36035</v>
      </c>
      <c r="AC772" s="0" t="n">
        <v>9.531</v>
      </c>
      <c r="AD772" s="0" t="n">
        <v>1027.14</v>
      </c>
      <c r="AE772" s="0" t="n">
        <f aca="false">LN(AC771/AC772)</f>
        <v>-0.0265803443422331</v>
      </c>
      <c r="AF772" s="0" t="n">
        <f aca="false">LN(AD771/AD772)</f>
        <v>-0.0704375903730204</v>
      </c>
    </row>
    <row r="773" customFormat="false" ht="11.25" hidden="false" customHeight="false" outlineLevel="0" collapsed="false">
      <c r="F773" s="0" t="n">
        <v>10</v>
      </c>
      <c r="AB773" s="29" t="n">
        <v>36034</v>
      </c>
      <c r="AC773" s="0" t="n">
        <v>10</v>
      </c>
      <c r="AD773" s="0" t="n">
        <v>1042.59</v>
      </c>
      <c r="AE773" s="0" t="n">
        <f aca="false">LN(AC772/AC773)</f>
        <v>-0.0480354490385568</v>
      </c>
      <c r="AF773" s="0" t="n">
        <f aca="false">LN(AD772/AD773)</f>
        <v>-0.0149297608671653</v>
      </c>
      <c r="AS773" s="0" t="n">
        <f aca="false">AVERAGE(AS16:AS771)*252</f>
        <v>0.189023257815345</v>
      </c>
    </row>
    <row r="774" customFormat="false" ht="11.25" hidden="false" customHeight="false" outlineLevel="0" collapsed="false">
      <c r="F774" s="0" t="n">
        <v>10.5</v>
      </c>
      <c r="AB774" s="29" t="n">
        <v>36033</v>
      </c>
      <c r="AC774" s="0" t="n">
        <v>10.5</v>
      </c>
      <c r="AD774" s="0" t="n">
        <v>1084.19</v>
      </c>
      <c r="AE774" s="0" t="n">
        <f aca="false">LN(AC773/AC774)</f>
        <v>-0.0487901641694321</v>
      </c>
      <c r="AF774" s="0" t="n">
        <f aca="false">LN(AD773/AD774)</f>
        <v>-0.0391251625112762</v>
      </c>
    </row>
    <row r="775" customFormat="false" ht="11.25" hidden="false" customHeight="false" outlineLevel="0" collapsed="false">
      <c r="F775" s="0" t="n">
        <v>10.938</v>
      </c>
      <c r="AB775" s="29" t="n">
        <v>36032</v>
      </c>
      <c r="AC775" s="0" t="n">
        <v>10.938</v>
      </c>
      <c r="AD775" s="0" t="n">
        <v>1092.85</v>
      </c>
      <c r="AE775" s="0" t="n">
        <f aca="false">LN(AC774/AC775)</f>
        <v>-0.0408677077611033</v>
      </c>
      <c r="AF775" s="0" t="n">
        <f aca="false">LN(AD774/AD775)</f>
        <v>-0.00795579840301254</v>
      </c>
    </row>
    <row r="776" customFormat="false" ht="11.25" hidden="false" customHeight="false" outlineLevel="0" collapsed="false">
      <c r="F776" s="0" t="n">
        <v>11.063</v>
      </c>
      <c r="AB776" s="29" t="n">
        <v>36031</v>
      </c>
      <c r="AC776" s="0" t="n">
        <v>11.063</v>
      </c>
      <c r="AD776" s="0" t="n">
        <v>1088.14</v>
      </c>
      <c r="AE776" s="0" t="n">
        <f aca="false">LN(AC775/AC776)</f>
        <v>-0.0113632421281929</v>
      </c>
      <c r="AF776" s="0" t="n">
        <f aca="false">LN(AD775/AD776)</f>
        <v>0.00431914618782699</v>
      </c>
    </row>
    <row r="777" customFormat="false" ht="11.25" hidden="false" customHeight="false" outlineLevel="0" collapsed="false">
      <c r="F777" s="0" t="n">
        <v>11.313</v>
      </c>
      <c r="AB777" s="29" t="n">
        <v>36028</v>
      </c>
      <c r="AC777" s="0" t="n">
        <v>11.313</v>
      </c>
      <c r="AD777" s="0" t="n">
        <v>1081.24</v>
      </c>
      <c r="AE777" s="0" t="n">
        <f aca="false">LN(AC776/AC777)</f>
        <v>-0.0223462998915559</v>
      </c>
      <c r="AF777" s="0" t="n">
        <f aca="false">LN(AD776/AD777)</f>
        <v>0.00636128595996174</v>
      </c>
    </row>
    <row r="778" customFormat="false" ht="11.25" hidden="false" customHeight="false" outlineLevel="0" collapsed="false">
      <c r="F778" s="0" t="n">
        <v>11.719</v>
      </c>
      <c r="AB778" s="29" t="n">
        <v>36027</v>
      </c>
      <c r="AC778" s="0" t="n">
        <v>11.719</v>
      </c>
      <c r="AD778" s="0" t="n">
        <v>1091.6</v>
      </c>
      <c r="AE778" s="0" t="n">
        <f aca="false">LN(AC777/AC778)</f>
        <v>-0.0352589493321355</v>
      </c>
      <c r="AF778" s="0" t="n">
        <f aca="false">LN(AD777/AD778)</f>
        <v>-0.00953597918577565</v>
      </c>
    </row>
    <row r="779" customFormat="false" ht="11.25" hidden="false" customHeight="false" outlineLevel="0" collapsed="false">
      <c r="F779" s="0" t="n">
        <v>11.625</v>
      </c>
      <c r="AB779" s="29" t="n">
        <v>36026</v>
      </c>
      <c r="AC779" s="0" t="n">
        <v>11.625</v>
      </c>
      <c r="AD779" s="0" t="n">
        <v>1098.06</v>
      </c>
      <c r="AE779" s="0" t="n">
        <f aca="false">LN(AC778/AC779)</f>
        <v>0.00805350480304511</v>
      </c>
      <c r="AF779" s="0" t="n">
        <f aca="false">LN(AD778/AD779)</f>
        <v>-0.00590047655106258</v>
      </c>
    </row>
    <row r="780" customFormat="false" ht="11.25" hidden="false" customHeight="false" outlineLevel="0" collapsed="false">
      <c r="F780" s="0" t="n">
        <v>11.031</v>
      </c>
      <c r="AB780" s="29" t="n">
        <v>36025</v>
      </c>
      <c r="AC780" s="0" t="n">
        <v>11.031</v>
      </c>
      <c r="AD780" s="0" t="n">
        <v>1101.2</v>
      </c>
      <c r="AE780" s="0" t="n">
        <f aca="false">LN(AC779/AC780)</f>
        <v>0.0524484604861752</v>
      </c>
      <c r="AF780" s="0" t="n">
        <f aca="false">LN(AD779/AD780)</f>
        <v>-0.00285550788320645</v>
      </c>
    </row>
    <row r="781" customFormat="false" ht="11.25" hidden="false" customHeight="false" outlineLevel="0" collapsed="false">
      <c r="F781" s="0" t="n">
        <v>10.25</v>
      </c>
      <c r="AB781" s="29" t="n">
        <v>36024</v>
      </c>
      <c r="AC781" s="0" t="n">
        <v>10.25</v>
      </c>
      <c r="AD781" s="0" t="n">
        <v>1083.67</v>
      </c>
      <c r="AE781" s="0" t="n">
        <f aca="false">LN(AC780/AC781)</f>
        <v>0.0734317854028275</v>
      </c>
      <c r="AF781" s="0" t="n">
        <f aca="false">LN(AD780/AD781)</f>
        <v>0.0160470656607648</v>
      </c>
    </row>
    <row r="782" customFormat="false" ht="11.25" hidden="false" customHeight="false" outlineLevel="0" collapsed="false">
      <c r="F782" s="0" t="n">
        <v>10.594</v>
      </c>
      <c r="AB782" s="29" t="n">
        <v>36021</v>
      </c>
      <c r="AC782" s="0" t="n">
        <v>10.594</v>
      </c>
      <c r="AD782" s="0" t="n">
        <v>1062.75</v>
      </c>
      <c r="AE782" s="0" t="n">
        <f aca="false">LN(AC781/AC782)</f>
        <v>-0.0330100975379177</v>
      </c>
      <c r="AF782" s="0" t="n">
        <f aca="false">LN(AD781/AD782)</f>
        <v>0.0194935403687879</v>
      </c>
    </row>
    <row r="783" customFormat="false" ht="11.25" hidden="false" customHeight="false" outlineLevel="0" collapsed="false">
      <c r="F783" s="0" t="n">
        <v>10.625</v>
      </c>
      <c r="AB783" s="29" t="n">
        <v>36020</v>
      </c>
      <c r="AC783" s="0" t="n">
        <v>10.625</v>
      </c>
      <c r="AD783" s="0" t="n">
        <v>1074.91</v>
      </c>
      <c r="AE783" s="0" t="n">
        <f aca="false">LN(AC782/AC783)</f>
        <v>-0.00292191168814564</v>
      </c>
      <c r="AF783" s="0" t="n">
        <f aca="false">LN(AD782/AD783)</f>
        <v>-0.0113770488878385</v>
      </c>
    </row>
    <row r="784" customFormat="false" ht="11.25" hidden="false" customHeight="false" outlineLevel="0" collapsed="false">
      <c r="F784" s="0" t="n">
        <v>10.625</v>
      </c>
      <c r="AB784" s="29" t="n">
        <v>36019</v>
      </c>
      <c r="AC784" s="0" t="n">
        <v>10.625</v>
      </c>
      <c r="AD784" s="0" t="n">
        <v>1084.22</v>
      </c>
      <c r="AE784" s="0" t="n">
        <f aca="false">LN(AC783/AC784)</f>
        <v>0</v>
      </c>
      <c r="AF784" s="0" t="n">
        <f aca="false">LN(AD783/AD784)</f>
        <v>-0.00862389731039682</v>
      </c>
    </row>
    <row r="785" customFormat="false" ht="11.25" hidden="false" customHeight="false" outlineLevel="0" collapsed="false">
      <c r="F785" s="0" t="n">
        <v>10.969</v>
      </c>
      <c r="AB785" s="29" t="n">
        <v>36018</v>
      </c>
      <c r="AC785" s="0" t="n">
        <v>10.969</v>
      </c>
      <c r="AD785" s="0" t="n">
        <v>1068.98</v>
      </c>
      <c r="AE785" s="0" t="n">
        <f aca="false">LN(AC784/AC785)</f>
        <v>-0.0318633976187165</v>
      </c>
      <c r="AF785" s="0" t="n">
        <f aca="false">LN(AD784/AD785)</f>
        <v>0.0141559116610073</v>
      </c>
    </row>
    <row r="786" customFormat="false" ht="11.25" hidden="false" customHeight="false" outlineLevel="0" collapsed="false">
      <c r="F786" s="0" t="n">
        <v>11.594</v>
      </c>
      <c r="AB786" s="29" t="n">
        <v>36017</v>
      </c>
      <c r="AC786" s="0" t="n">
        <v>11.594</v>
      </c>
      <c r="AD786" s="0" t="n">
        <v>1083.14</v>
      </c>
      <c r="AE786" s="0" t="n">
        <f aca="false">LN(AC785/AC786)</f>
        <v>-0.0554146104883441</v>
      </c>
      <c r="AF786" s="0" t="n">
        <f aca="false">LN(AD785/AD786)</f>
        <v>-0.0131593074149294</v>
      </c>
    </row>
    <row r="787" customFormat="false" ht="11.25" hidden="false" customHeight="false" outlineLevel="0" collapsed="false">
      <c r="F787" s="0" t="n">
        <v>11.594</v>
      </c>
      <c r="AB787" s="29" t="n">
        <v>36014</v>
      </c>
      <c r="AC787" s="0" t="n">
        <v>11.594</v>
      </c>
      <c r="AD787" s="0" t="n">
        <v>1089.45</v>
      </c>
      <c r="AE787" s="0" t="n">
        <f aca="false">LN(AC786/AC787)</f>
        <v>0</v>
      </c>
      <c r="AF787" s="0" t="n">
        <f aca="false">LN(AD786/AD787)</f>
        <v>-0.00580875152923003</v>
      </c>
    </row>
    <row r="788" customFormat="false" ht="11.25" hidden="false" customHeight="false" outlineLevel="0" collapsed="false">
      <c r="F788" s="0" t="n">
        <v>11.406</v>
      </c>
      <c r="AB788" s="29" t="n">
        <v>36013</v>
      </c>
      <c r="AC788" s="0" t="n">
        <v>11.406</v>
      </c>
      <c r="AD788" s="0" t="n">
        <v>1089.63</v>
      </c>
      <c r="AE788" s="0" t="n">
        <f aca="false">LN(AC787/AC788)</f>
        <v>0.0163481901831939</v>
      </c>
      <c r="AF788" s="0" t="n">
        <f aca="false">LN(AD787/AD788)</f>
        <v>-0.000165207335581489</v>
      </c>
    </row>
    <row r="789" customFormat="false" ht="11.25" hidden="false" customHeight="false" outlineLevel="0" collapsed="false">
      <c r="F789" s="0" t="n">
        <v>10.844</v>
      </c>
      <c r="AB789" s="29" t="n">
        <v>36012</v>
      </c>
      <c r="AC789" s="0" t="n">
        <v>10.844</v>
      </c>
      <c r="AD789" s="0" t="n">
        <v>1081.43</v>
      </c>
      <c r="AE789" s="0" t="n">
        <f aca="false">LN(AC788/AC789)</f>
        <v>0.0505276010979281</v>
      </c>
      <c r="AF789" s="0" t="n">
        <f aca="false">LN(AD788/AD789)</f>
        <v>0.00755394967659662</v>
      </c>
    </row>
    <row r="790" customFormat="false" ht="11.25" hidden="false" customHeight="false" outlineLevel="0" collapsed="false">
      <c r="F790" s="0" t="n">
        <v>10.813</v>
      </c>
      <c r="AB790" s="29" t="n">
        <v>36011</v>
      </c>
      <c r="AC790" s="0" t="n">
        <v>10.813</v>
      </c>
      <c r="AD790" s="0" t="n">
        <v>1072.12</v>
      </c>
      <c r="AE790" s="0" t="n">
        <f aca="false">LN(AC789/AC790)</f>
        <v>0.002862817673019</v>
      </c>
      <c r="AF790" s="0" t="n">
        <f aca="false">LN(AD789/AD790)</f>
        <v>0.00864624271486463</v>
      </c>
    </row>
    <row r="791" customFormat="false" ht="11.25" hidden="false" customHeight="false" outlineLevel="0" collapsed="false">
      <c r="F791" s="0" t="n">
        <v>11.375</v>
      </c>
      <c r="AB791" s="29" t="n">
        <v>36010</v>
      </c>
      <c r="AC791" s="0" t="n">
        <v>11.375</v>
      </c>
      <c r="AD791" s="0" t="n">
        <v>1112.44</v>
      </c>
      <c r="AE791" s="0" t="n">
        <f aca="false">LN(AC790/AC791)</f>
        <v>-0.050668850873614</v>
      </c>
      <c r="AF791" s="0" t="n">
        <f aca="false">LN(AD790/AD791)</f>
        <v>-0.0369178043373046</v>
      </c>
    </row>
    <row r="792" customFormat="false" ht="11.25" hidden="false" customHeight="false" outlineLevel="0" collapsed="false">
      <c r="F792" s="0" t="n">
        <v>11.5</v>
      </c>
      <c r="AB792" s="29" t="n">
        <v>36007</v>
      </c>
      <c r="AC792" s="0" t="n">
        <v>11.5</v>
      </c>
      <c r="AD792" s="0" t="n">
        <v>1120.67</v>
      </c>
      <c r="AE792" s="0" t="n">
        <f aca="false">LN(AC791/AC792)</f>
        <v>-0.0109290705321903</v>
      </c>
      <c r="AF792" s="0" t="n">
        <f aca="false">LN(AD791/AD792)</f>
        <v>-0.00737091971430428</v>
      </c>
    </row>
    <row r="793" customFormat="false" ht="11.25" hidden="false" customHeight="false" outlineLevel="0" collapsed="false">
      <c r="F793" s="0" t="n">
        <v>11.781</v>
      </c>
      <c r="AB793" s="29" t="n">
        <v>36006</v>
      </c>
      <c r="AC793" s="0" t="n">
        <v>11.781</v>
      </c>
      <c r="AD793" s="0" t="n">
        <v>1142.95</v>
      </c>
      <c r="AE793" s="0" t="n">
        <f aca="false">LN(AC792/AC793)</f>
        <v>-0.0241410288947779</v>
      </c>
      <c r="AF793" s="0" t="n">
        <f aca="false">LN(AD792/AD793)</f>
        <v>-0.0196859185900414</v>
      </c>
    </row>
    <row r="794" customFormat="false" ht="11.25" hidden="false" customHeight="false" outlineLevel="0" collapsed="false">
      <c r="F794" s="0" t="n">
        <v>11.813</v>
      </c>
      <c r="AB794" s="29" t="n">
        <v>36005</v>
      </c>
      <c r="AC794" s="0" t="n">
        <v>11.813</v>
      </c>
      <c r="AD794" s="0" t="n">
        <v>1125.21</v>
      </c>
      <c r="AE794" s="0" t="n">
        <f aca="false">LN(AC793/AC794)</f>
        <v>-0.00271255570240066</v>
      </c>
      <c r="AF794" s="0" t="n">
        <f aca="false">LN(AD793/AD794)</f>
        <v>0.0156429544209244</v>
      </c>
    </row>
    <row r="795" customFormat="false" ht="11.25" hidden="false" customHeight="false" outlineLevel="0" collapsed="false">
      <c r="F795" s="0" t="n">
        <v>12</v>
      </c>
      <c r="AB795" s="29" t="n">
        <v>36004</v>
      </c>
      <c r="AC795" s="0" t="n">
        <v>12</v>
      </c>
      <c r="AD795" s="0" t="n">
        <v>1130.24</v>
      </c>
      <c r="AE795" s="0" t="n">
        <f aca="false">LN(AC794/AC795)</f>
        <v>-0.0157060298216174</v>
      </c>
      <c r="AF795" s="0" t="n">
        <f aca="false">LN(AD794/AD795)</f>
        <v>-0.00446031465035302</v>
      </c>
    </row>
    <row r="796" customFormat="false" ht="11.25" hidden="false" customHeight="false" outlineLevel="0" collapsed="false">
      <c r="F796" s="0" t="n">
        <v>11.844</v>
      </c>
      <c r="AB796" s="29" t="n">
        <v>36003</v>
      </c>
      <c r="AC796" s="0" t="n">
        <v>11.844</v>
      </c>
      <c r="AD796" s="0" t="n">
        <v>1147.27</v>
      </c>
      <c r="AE796" s="0" t="n">
        <f aca="false">LN(AC795/AC796)</f>
        <v>0.0130852395486555</v>
      </c>
      <c r="AF796" s="0" t="n">
        <f aca="false">LN(AD795/AD796)</f>
        <v>-0.0149552075794415</v>
      </c>
    </row>
    <row r="797" customFormat="false" ht="11.25" hidden="false" customHeight="false" outlineLevel="0" collapsed="false">
      <c r="F797" s="0" t="n">
        <v>11.719</v>
      </c>
      <c r="AB797" s="29" t="n">
        <v>36000</v>
      </c>
      <c r="AC797" s="0" t="n">
        <v>11.719</v>
      </c>
      <c r="AD797" s="0" t="n">
        <v>1140.8</v>
      </c>
      <c r="AE797" s="0" t="n">
        <f aca="false">LN(AC796/AC797)</f>
        <v>0.0106099539628795</v>
      </c>
      <c r="AF797" s="0" t="n">
        <f aca="false">LN(AD796/AD797)</f>
        <v>0.00565543645489583</v>
      </c>
    </row>
    <row r="798" customFormat="false" ht="11.25" hidden="false" customHeight="false" outlineLevel="0" collapsed="false">
      <c r="F798" s="0" t="n">
        <v>11.844</v>
      </c>
      <c r="AB798" s="29" t="n">
        <v>35999</v>
      </c>
      <c r="AC798" s="0" t="n">
        <v>11.844</v>
      </c>
      <c r="AD798" s="0" t="n">
        <v>1139.75</v>
      </c>
      <c r="AE798" s="0" t="n">
        <f aca="false">LN(AC797/AC798)</f>
        <v>-0.0106099539628796</v>
      </c>
      <c r="AF798" s="0" t="n">
        <f aca="false">LN(AD797/AD798)</f>
        <v>0.000920830566480735</v>
      </c>
    </row>
    <row r="799" customFormat="false" ht="11.25" hidden="false" customHeight="false" outlineLevel="0" collapsed="false">
      <c r="F799" s="0" t="n">
        <v>12.625</v>
      </c>
      <c r="AB799" s="29" t="n">
        <v>35998</v>
      </c>
      <c r="AC799" s="0" t="n">
        <v>12.625</v>
      </c>
      <c r="AD799" s="0" t="n">
        <v>1164.08</v>
      </c>
      <c r="AE799" s="0" t="n">
        <f aca="false">LN(AC798/AC799)</f>
        <v>-0.0638575649220787</v>
      </c>
      <c r="AF799" s="0" t="n">
        <f aca="false">LN(AD798/AD799)</f>
        <v>-0.0211221353584724</v>
      </c>
    </row>
    <row r="800" customFormat="false" ht="11.25" hidden="false" customHeight="false" outlineLevel="0" collapsed="false">
      <c r="F800" s="0" t="n">
        <v>13.094</v>
      </c>
      <c r="AB800" s="29" t="n">
        <v>35997</v>
      </c>
      <c r="AC800" s="0" t="n">
        <v>13.094</v>
      </c>
      <c r="AD800" s="0" t="n">
        <v>1165.07</v>
      </c>
      <c r="AE800" s="0" t="n">
        <f aca="false">LN(AC799/AC800)</f>
        <v>-0.0364751348574761</v>
      </c>
      <c r="AF800" s="0" t="n">
        <f aca="false">LN(AD799/AD800)</f>
        <v>-0.000850095579605952</v>
      </c>
    </row>
    <row r="801" customFormat="false" ht="11.25" hidden="false" customHeight="false" outlineLevel="0" collapsed="false">
      <c r="F801" s="0" t="n">
        <v>13.531</v>
      </c>
      <c r="AB801" s="29" t="n">
        <v>35996</v>
      </c>
      <c r="AC801" s="0" t="n">
        <v>13.531</v>
      </c>
      <c r="AD801" s="0" t="n">
        <v>1184.1</v>
      </c>
      <c r="AE801" s="0" t="n">
        <f aca="false">LN(AC800/AC801)</f>
        <v>-0.0328292392626077</v>
      </c>
      <c r="AF801" s="0" t="n">
        <f aca="false">LN(AD800/AD801)</f>
        <v>-0.0162018213052818</v>
      </c>
    </row>
    <row r="802" customFormat="false" ht="11.25" hidden="false" customHeight="false" outlineLevel="0" collapsed="false">
      <c r="F802" s="0" t="n">
        <v>13.656</v>
      </c>
      <c r="AB802" s="29" t="n">
        <v>35993</v>
      </c>
      <c r="AC802" s="0" t="n">
        <v>13.656</v>
      </c>
      <c r="AD802" s="0" t="n">
        <v>1186.75</v>
      </c>
      <c r="AE802" s="0" t="n">
        <f aca="false">LN(AC801/AC802)</f>
        <v>-0.00919563621063237</v>
      </c>
      <c r="AF802" s="0" t="n">
        <f aca="false">LN(AD801/AD802)</f>
        <v>-0.00223548609451635</v>
      </c>
    </row>
    <row r="803" customFormat="false" ht="11.25" hidden="false" customHeight="false" outlineLevel="0" collapsed="false">
      <c r="F803" s="0" t="n">
        <v>13.875</v>
      </c>
      <c r="AB803" s="29" t="n">
        <v>35992</v>
      </c>
      <c r="AC803" s="0" t="n">
        <v>13.875</v>
      </c>
      <c r="AD803" s="0" t="n">
        <v>1183.99</v>
      </c>
      <c r="AE803" s="0" t="n">
        <f aca="false">LN(AC802/AC803)</f>
        <v>-0.0159096741403587</v>
      </c>
      <c r="AF803" s="0" t="n">
        <f aca="false">LN(AD802/AD803)</f>
        <v>0.00232838796908962</v>
      </c>
    </row>
    <row r="804" customFormat="false" ht="11.25" hidden="false" customHeight="false" outlineLevel="0" collapsed="false">
      <c r="F804" s="0" t="n">
        <v>14</v>
      </c>
      <c r="AB804" s="29" t="n">
        <v>35991</v>
      </c>
      <c r="AC804" s="0" t="n">
        <v>14</v>
      </c>
      <c r="AD804" s="0" t="n">
        <v>1174.81</v>
      </c>
      <c r="AE804" s="0" t="n">
        <f aca="false">LN(AC803/AC804)</f>
        <v>-0.00896866998276038</v>
      </c>
      <c r="AF804" s="0" t="n">
        <f aca="false">LN(AD803/AD804)</f>
        <v>0.00778365808693667</v>
      </c>
    </row>
    <row r="805" customFormat="false" ht="11.25" hidden="false" customHeight="false" outlineLevel="0" collapsed="false">
      <c r="F805" s="0" t="n">
        <v>14</v>
      </c>
      <c r="AB805" s="29" t="n">
        <v>35990</v>
      </c>
      <c r="AC805" s="0" t="n">
        <v>14</v>
      </c>
      <c r="AD805" s="0" t="n">
        <v>1177.58</v>
      </c>
      <c r="AE805" s="0" t="n">
        <f aca="false">LN(AC804/AC805)</f>
        <v>0</v>
      </c>
      <c r="AF805" s="0" t="n">
        <f aca="false">LN(AD804/AD805)</f>
        <v>-0.0023550527593338</v>
      </c>
    </row>
    <row r="806" customFormat="false" ht="11.25" hidden="false" customHeight="false" outlineLevel="0" collapsed="false">
      <c r="F806" s="0" t="n">
        <v>14.25</v>
      </c>
      <c r="AB806" s="29" t="n">
        <v>35989</v>
      </c>
      <c r="AC806" s="0" t="n">
        <v>14.25</v>
      </c>
      <c r="AD806" s="0" t="n">
        <v>1165.19</v>
      </c>
      <c r="AE806" s="0" t="n">
        <f aca="false">LN(AC805/AC806)</f>
        <v>-0.017699577099401</v>
      </c>
      <c r="AF806" s="0" t="n">
        <f aca="false">LN(AD805/AD806)</f>
        <v>0.0105773213039278</v>
      </c>
    </row>
    <row r="807" customFormat="false" ht="11.25" hidden="false" customHeight="false" outlineLevel="0" collapsed="false">
      <c r="F807" s="0" t="n">
        <v>14.156</v>
      </c>
      <c r="AB807" s="29" t="n">
        <v>35986</v>
      </c>
      <c r="AC807" s="0" t="n">
        <v>14.156</v>
      </c>
      <c r="AD807" s="0" t="n">
        <v>1164.33</v>
      </c>
      <c r="AE807" s="0" t="n">
        <f aca="false">LN(AC806/AC807)</f>
        <v>0.00661834423144252</v>
      </c>
      <c r="AF807" s="0" t="n">
        <f aca="false">LN(AD806/AD807)</f>
        <v>0.000738349564777156</v>
      </c>
    </row>
    <row r="808" customFormat="false" ht="11.25" hidden="false" customHeight="false" outlineLevel="0" collapsed="false">
      <c r="F808" s="0" t="n">
        <v>14.219</v>
      </c>
      <c r="AB808" s="29" t="n">
        <v>35985</v>
      </c>
      <c r="AC808" s="0" t="n">
        <v>14.219</v>
      </c>
      <c r="AD808" s="0" t="n">
        <v>1158.56</v>
      </c>
      <c r="AE808" s="0" t="n">
        <f aca="false">LN(AC807/AC808)</f>
        <v>-0.00444053593102038</v>
      </c>
      <c r="AF808" s="0" t="n">
        <f aca="false">LN(AD807/AD808)</f>
        <v>0.00496795962551918</v>
      </c>
    </row>
    <row r="809" customFormat="false" ht="11.25" hidden="false" customHeight="false" outlineLevel="0" collapsed="false">
      <c r="F809" s="0" t="n">
        <v>14.063</v>
      </c>
      <c r="AB809" s="29" t="n">
        <v>35984</v>
      </c>
      <c r="AC809" s="0" t="n">
        <v>14.063</v>
      </c>
      <c r="AD809" s="0" t="n">
        <v>1166.38</v>
      </c>
      <c r="AE809" s="0" t="n">
        <f aca="false">LN(AC808/AC809)</f>
        <v>0.0110318635261266</v>
      </c>
      <c r="AF809" s="0" t="n">
        <f aca="false">LN(AD808/AD809)</f>
        <v>-0.00672708069046954</v>
      </c>
    </row>
    <row r="810" customFormat="false" ht="11.25" hidden="false" customHeight="false" outlineLevel="0" collapsed="false">
      <c r="F810" s="0" t="n">
        <v>14.219</v>
      </c>
      <c r="AB810" s="29" t="n">
        <v>35983</v>
      </c>
      <c r="AC810" s="0" t="n">
        <v>14.219</v>
      </c>
      <c r="AD810" s="0" t="n">
        <v>1154.66</v>
      </c>
      <c r="AE810" s="0" t="n">
        <f aca="false">LN(AC809/AC810)</f>
        <v>-0.0110318635261267</v>
      </c>
      <c r="AF810" s="0" t="n">
        <f aca="false">LN(AD809/AD810)</f>
        <v>0.0100990070054872</v>
      </c>
    </row>
    <row r="811" customFormat="false" ht="11.25" hidden="false" customHeight="false" outlineLevel="0" collapsed="false">
      <c r="F811" s="0" t="n">
        <v>13.938</v>
      </c>
      <c r="AB811" s="29" t="n">
        <v>35982</v>
      </c>
      <c r="AC811" s="0" t="n">
        <v>13.938</v>
      </c>
      <c r="AD811" s="0" t="n">
        <v>1157.33</v>
      </c>
      <c r="AE811" s="0" t="n">
        <f aca="false">LN(AC810/AC811)</f>
        <v>0.0199601753979103</v>
      </c>
      <c r="AF811" s="0" t="n">
        <f aca="false">LN(AD810/AD811)</f>
        <v>-0.00230969959815845</v>
      </c>
    </row>
    <row r="812" customFormat="false" ht="11.25" hidden="false" customHeight="false" outlineLevel="0" collapsed="false">
      <c r="F812" s="0" t="n">
        <v>14</v>
      </c>
      <c r="AB812" s="29" t="n">
        <v>35978</v>
      </c>
      <c r="AC812" s="0" t="n">
        <v>14</v>
      </c>
      <c r="AD812" s="0" t="n">
        <v>1146.42</v>
      </c>
      <c r="AE812" s="0" t="n">
        <f aca="false">LN(AC811/AC812)</f>
        <v>-0.00443840659893143</v>
      </c>
      <c r="AF812" s="0" t="n">
        <f aca="false">LN(AD811/AD812)</f>
        <v>0.00947158464421222</v>
      </c>
    </row>
    <row r="813" customFormat="false" ht="11.25" hidden="false" customHeight="false" outlineLevel="0" collapsed="false">
      <c r="F813" s="0" t="n">
        <v>13.938</v>
      </c>
      <c r="AB813" s="29" t="n">
        <v>35977</v>
      </c>
      <c r="AC813" s="0" t="n">
        <v>13.938</v>
      </c>
      <c r="AD813" s="0" t="n">
        <v>1148.56</v>
      </c>
      <c r="AE813" s="0" t="n">
        <f aca="false">LN(AC812/AC813)</f>
        <v>0.00443840659893147</v>
      </c>
      <c r="AF813" s="0" t="n">
        <f aca="false">LN(AD812/AD813)</f>
        <v>-0.0018649405399993</v>
      </c>
    </row>
    <row r="814" customFormat="false" ht="11.25" hidden="false" customHeight="false" outlineLevel="0" collapsed="false">
      <c r="F814" s="0" t="n">
        <v>13.531</v>
      </c>
      <c r="AB814" s="29" t="n">
        <v>35976</v>
      </c>
      <c r="AC814" s="0" t="n">
        <v>13.531</v>
      </c>
      <c r="AD814" s="0" t="n">
        <v>1133.84</v>
      </c>
      <c r="AE814" s="0" t="n">
        <f aca="false">LN(AC813/AC814)</f>
        <v>0.0296355737348199</v>
      </c>
      <c r="AF814" s="0" t="n">
        <f aca="false">LN(AD813/AD814)</f>
        <v>0.0128988819607885</v>
      </c>
    </row>
    <row r="815" customFormat="false" ht="11.25" hidden="false" customHeight="false" outlineLevel="0" collapsed="false">
      <c r="F815" s="0" t="n">
        <v>14.625</v>
      </c>
      <c r="AB815" s="29" t="n">
        <v>35975</v>
      </c>
      <c r="AC815" s="0" t="n">
        <v>14.625</v>
      </c>
      <c r="AD815" s="0" t="n">
        <v>1138.49</v>
      </c>
      <c r="AE815" s="0" t="n">
        <f aca="false">LN(AC814/AC815)</f>
        <v>-0.077749043836413</v>
      </c>
      <c r="AF815" s="0" t="n">
        <f aca="false">LN(AD814/AD815)</f>
        <v>-0.00409272111952508</v>
      </c>
    </row>
    <row r="816" customFormat="false" ht="11.25" hidden="false" customHeight="false" outlineLevel="0" collapsed="false">
      <c r="F816" s="0" t="n">
        <v>14.344</v>
      </c>
      <c r="AB816" s="29" t="n">
        <v>35972</v>
      </c>
      <c r="AC816" s="0" t="n">
        <v>14.344</v>
      </c>
      <c r="AD816" s="0" t="n">
        <v>1133.2</v>
      </c>
      <c r="AE816" s="0" t="n">
        <f aca="false">LN(AC815/AC816)</f>
        <v>0.0194006568150884</v>
      </c>
      <c r="AF816" s="0" t="n">
        <f aca="false">LN(AD815/AD816)</f>
        <v>0.0046573340218133</v>
      </c>
    </row>
    <row r="817" customFormat="false" ht="11.25" hidden="false" customHeight="false" outlineLevel="0" collapsed="false">
      <c r="F817" s="0" t="n">
        <v>14.375</v>
      </c>
      <c r="AB817" s="29" t="n">
        <v>35971</v>
      </c>
      <c r="AC817" s="0" t="n">
        <v>14.375</v>
      </c>
      <c r="AD817" s="0" t="n">
        <v>1129.28</v>
      </c>
      <c r="AE817" s="0" t="n">
        <f aca="false">LN(AC816/AC817)</f>
        <v>-0.00215885038058245</v>
      </c>
      <c r="AF817" s="0" t="n">
        <f aca="false">LN(AD816/AD817)</f>
        <v>0.00346522746945632</v>
      </c>
    </row>
    <row r="818" customFormat="false" ht="11.25" hidden="false" customHeight="false" outlineLevel="0" collapsed="false">
      <c r="F818" s="0" t="n">
        <v>14.125</v>
      </c>
      <c r="AB818" s="29" t="n">
        <v>35970</v>
      </c>
      <c r="AC818" s="0" t="n">
        <v>14.125</v>
      </c>
      <c r="AD818" s="0" t="n">
        <v>1132.88</v>
      </c>
      <c r="AE818" s="0" t="n">
        <f aca="false">LN(AC817/AC818)</f>
        <v>0.0175443096509095</v>
      </c>
      <c r="AF818" s="0" t="n">
        <f aca="false">LN(AD817/AD818)</f>
        <v>-0.00318280142789819</v>
      </c>
    </row>
    <row r="819" customFormat="false" ht="11.25" hidden="false" customHeight="false" outlineLevel="0" collapsed="false">
      <c r="F819" s="0" t="n">
        <v>13.719</v>
      </c>
      <c r="AB819" s="29" t="n">
        <v>35969</v>
      </c>
      <c r="AC819" s="0" t="n">
        <v>13.719</v>
      </c>
      <c r="AD819" s="0" t="n">
        <v>1119.49</v>
      </c>
      <c r="AE819" s="0" t="n">
        <f aca="false">LN(AC818/AC819)</f>
        <v>0.0291645436884769</v>
      </c>
      <c r="AF819" s="0" t="n">
        <f aca="false">LN(AD818/AD819)</f>
        <v>0.0118898384750675</v>
      </c>
    </row>
    <row r="820" customFormat="false" ht="11.25" hidden="false" customHeight="false" outlineLevel="0" collapsed="false">
      <c r="F820" s="0" t="n">
        <v>13.781</v>
      </c>
      <c r="AB820" s="29" t="n">
        <v>35968</v>
      </c>
      <c r="AC820" s="0" t="n">
        <v>13.781</v>
      </c>
      <c r="AD820" s="0" t="n">
        <v>1103.21</v>
      </c>
      <c r="AE820" s="0" t="n">
        <f aca="false">LN(AC819/AC820)</f>
        <v>-0.00450909854898003</v>
      </c>
      <c r="AF820" s="0" t="n">
        <f aca="false">LN(AD819/AD820)</f>
        <v>0.014649112462205</v>
      </c>
    </row>
    <row r="821" customFormat="false" ht="11.25" hidden="false" customHeight="false" outlineLevel="0" collapsed="false">
      <c r="F821" s="0" t="n">
        <v>14</v>
      </c>
      <c r="AB821" s="29" t="n">
        <v>35965</v>
      </c>
      <c r="AC821" s="0" t="n">
        <v>14</v>
      </c>
      <c r="AD821" s="0" t="n">
        <v>1100.65</v>
      </c>
      <c r="AE821" s="0" t="n">
        <f aca="false">LN(AC820/AC821)</f>
        <v>-0.0157664977222507</v>
      </c>
      <c r="AF821" s="0" t="n">
        <f aca="false">LN(AD820/AD821)</f>
        <v>0.00232319761819052</v>
      </c>
    </row>
    <row r="822" customFormat="false" ht="11.25" hidden="false" customHeight="false" outlineLevel="0" collapsed="false">
      <c r="F822" s="0" t="n">
        <v>13.125</v>
      </c>
      <c r="AB822" s="29" t="n">
        <v>35964</v>
      </c>
      <c r="AC822" s="0" t="n">
        <v>13.125</v>
      </c>
      <c r="AD822" s="0" t="n">
        <v>1106.37</v>
      </c>
      <c r="AE822" s="0" t="n">
        <f aca="false">LN(AC821/AC822)</f>
        <v>0.0645385211375712</v>
      </c>
      <c r="AF822" s="0" t="n">
        <f aca="false">LN(AD821/AD822)</f>
        <v>-0.00518347165612859</v>
      </c>
    </row>
    <row r="823" customFormat="false" ht="11.25" hidden="false" customHeight="false" outlineLevel="0" collapsed="false">
      <c r="F823" s="0" t="n">
        <v>13.219</v>
      </c>
      <c r="AB823" s="29" t="n">
        <v>35963</v>
      </c>
      <c r="AC823" s="0" t="n">
        <v>13.219</v>
      </c>
      <c r="AD823" s="0" t="n">
        <v>1107.11</v>
      </c>
      <c r="AE823" s="0" t="n">
        <f aca="false">LN(AC822/AC823)</f>
        <v>-0.00713638011957512</v>
      </c>
      <c r="AF823" s="0" t="n">
        <f aca="false">LN(AD822/AD823)</f>
        <v>-0.000668630416872235</v>
      </c>
    </row>
    <row r="824" customFormat="false" ht="11.25" hidden="false" customHeight="false" outlineLevel="0" collapsed="false">
      <c r="F824" s="0" t="n">
        <v>13.344</v>
      </c>
      <c r="AB824" s="29" t="n">
        <v>35962</v>
      </c>
      <c r="AC824" s="0" t="n">
        <v>13.344</v>
      </c>
      <c r="AD824" s="0" t="n">
        <v>1087.59</v>
      </c>
      <c r="AE824" s="0" t="n">
        <f aca="false">LN(AC823/AC824)</f>
        <v>-0.00941165701912835</v>
      </c>
      <c r="AF824" s="0" t="n">
        <f aca="false">LN(AD823/AD824)</f>
        <v>0.0177887772731181</v>
      </c>
    </row>
    <row r="825" customFormat="false" ht="11.25" hidden="false" customHeight="false" outlineLevel="0" collapsed="false">
      <c r="F825" s="0" t="n">
        <v>13.063</v>
      </c>
      <c r="AB825" s="29" t="n">
        <v>35961</v>
      </c>
      <c r="AC825" s="0" t="n">
        <v>13.063</v>
      </c>
      <c r="AD825" s="0" t="n">
        <v>1077.01</v>
      </c>
      <c r="AE825" s="0" t="n">
        <f aca="false">LN(AC824/AC825)</f>
        <v>0.0212830391119646</v>
      </c>
      <c r="AF825" s="0" t="n">
        <f aca="false">LN(AD824/AD825)</f>
        <v>0.00977555599487248</v>
      </c>
    </row>
    <row r="826" customFormat="false" ht="11.25" hidden="false" customHeight="false" outlineLevel="0" collapsed="false">
      <c r="F826" s="0" t="n">
        <v>12.969</v>
      </c>
      <c r="AB826" s="29" t="n">
        <v>35958</v>
      </c>
      <c r="AC826" s="0" t="n">
        <v>12.969</v>
      </c>
      <c r="AD826" s="0" t="n">
        <v>1098.84</v>
      </c>
      <c r="AE826" s="0" t="n">
        <f aca="false">LN(AC825/AC826)</f>
        <v>0.0072219121508218</v>
      </c>
      <c r="AF826" s="0" t="n">
        <f aca="false">LN(AD825/AD826)</f>
        <v>-0.0200663947432904</v>
      </c>
    </row>
    <row r="827" customFormat="false" ht="11.25" hidden="false" customHeight="false" outlineLevel="0" collapsed="false">
      <c r="F827" s="0" t="n">
        <v>13.031</v>
      </c>
      <c r="AB827" s="29" t="n">
        <v>35957</v>
      </c>
      <c r="AC827" s="0" t="n">
        <v>13.031</v>
      </c>
      <c r="AD827" s="0" t="n">
        <v>1094.58</v>
      </c>
      <c r="AE827" s="0" t="n">
        <f aca="false">LN(AC826/AC827)</f>
        <v>-0.00476923980916464</v>
      </c>
      <c r="AF827" s="0" t="n">
        <f aca="false">LN(AD826/AD827)</f>
        <v>0.00388434987945806</v>
      </c>
    </row>
    <row r="828" customFormat="false" ht="11.25" hidden="false" customHeight="false" outlineLevel="0" collapsed="false">
      <c r="F828" s="0" t="n">
        <v>13</v>
      </c>
      <c r="AB828" s="29" t="n">
        <v>35956</v>
      </c>
      <c r="AC828" s="0" t="n">
        <v>13</v>
      </c>
      <c r="AD828" s="0" t="n">
        <v>1112.28</v>
      </c>
      <c r="AE828" s="0" t="n">
        <f aca="false">LN(AC827/AC828)</f>
        <v>0.00238177670123224</v>
      </c>
      <c r="AF828" s="0" t="n">
        <f aca="false">LN(AD827/AD828)</f>
        <v>-0.0160412346475586</v>
      </c>
    </row>
    <row r="829" customFormat="false" ht="11.25" hidden="false" customHeight="false" outlineLevel="0" collapsed="false">
      <c r="F829" s="0" t="n">
        <v>13</v>
      </c>
      <c r="AB829" s="29" t="n">
        <v>35955</v>
      </c>
      <c r="AC829" s="0" t="n">
        <v>13</v>
      </c>
      <c r="AD829" s="0" t="n">
        <v>1118.41</v>
      </c>
      <c r="AE829" s="0" t="n">
        <f aca="false">LN(AC828/AC829)</f>
        <v>0</v>
      </c>
      <c r="AF829" s="0" t="n">
        <f aca="false">LN(AD828/AD829)</f>
        <v>-0.00549607110860891</v>
      </c>
    </row>
    <row r="830" customFormat="false" ht="11.25" hidden="false" customHeight="false" outlineLevel="0" collapsed="false">
      <c r="F830" s="0" t="n">
        <v>13.031</v>
      </c>
      <c r="AB830" s="29" t="n">
        <v>35954</v>
      </c>
      <c r="AC830" s="0" t="n">
        <v>13.031</v>
      </c>
      <c r="AD830" s="0" t="n">
        <v>1115.72</v>
      </c>
      <c r="AE830" s="0" t="n">
        <f aca="false">LN(AC829/AC830)</f>
        <v>-0.00238177670123226</v>
      </c>
      <c r="AF830" s="0" t="n">
        <f aca="false">LN(AD829/AD830)</f>
        <v>0.0024080973801233</v>
      </c>
    </row>
    <row r="831" customFormat="false" ht="11.25" hidden="false" customHeight="false" outlineLevel="0" collapsed="false">
      <c r="F831" s="0" t="n">
        <v>12.938</v>
      </c>
      <c r="AB831" s="29" t="n">
        <v>35951</v>
      </c>
      <c r="AC831" s="0" t="n">
        <v>12.938</v>
      </c>
      <c r="AD831" s="0" t="n">
        <v>1113.86</v>
      </c>
      <c r="AE831" s="0" t="n">
        <f aca="false">LN(AC830/AC831)</f>
        <v>0.00716241654097533</v>
      </c>
      <c r="AF831" s="0" t="n">
        <f aca="false">LN(AD830/AD831)</f>
        <v>0.00166847606409368</v>
      </c>
    </row>
    <row r="832" customFormat="false" ht="11.25" hidden="false" customHeight="false" outlineLevel="0" collapsed="false">
      <c r="F832" s="0" t="n">
        <v>12.813</v>
      </c>
      <c r="AB832" s="29" t="n">
        <v>35950</v>
      </c>
      <c r="AC832" s="0" t="n">
        <v>12.813</v>
      </c>
      <c r="AD832" s="0" t="n">
        <v>1094.83</v>
      </c>
      <c r="AE832" s="0" t="n">
        <f aca="false">LN(AC831/AC832)</f>
        <v>0.00970843709435455</v>
      </c>
      <c r="AF832" s="0" t="n">
        <f aca="false">LN(AD831/AD832)</f>
        <v>0.0172323602837909</v>
      </c>
    </row>
    <row r="833" customFormat="false" ht="11.25" hidden="false" customHeight="false" outlineLevel="0" collapsed="false">
      <c r="F833" s="0" t="n">
        <v>12.563</v>
      </c>
      <c r="AB833" s="29" t="n">
        <v>35949</v>
      </c>
      <c r="AC833" s="0" t="n">
        <v>12.563</v>
      </c>
      <c r="AD833" s="0" t="n">
        <v>1082.73</v>
      </c>
      <c r="AE833" s="0" t="n">
        <f aca="false">LN(AC832/AC833)</f>
        <v>0.0197042945051583</v>
      </c>
      <c r="AF833" s="0" t="n">
        <f aca="false">LN(AD832/AD833)</f>
        <v>0.0111134706168521</v>
      </c>
    </row>
    <row r="834" customFormat="false" ht="11.25" hidden="false" customHeight="false" outlineLevel="0" collapsed="false">
      <c r="F834" s="0" t="n">
        <v>12.719</v>
      </c>
      <c r="AB834" s="29" t="n">
        <v>35948</v>
      </c>
      <c r="AC834" s="0" t="n">
        <v>12.719</v>
      </c>
      <c r="AD834" s="0" t="n">
        <v>1093.22</v>
      </c>
      <c r="AE834" s="0" t="n">
        <f aca="false">LN(AC833/AC834)</f>
        <v>-0.0123409524470666</v>
      </c>
      <c r="AF834" s="0" t="n">
        <f aca="false">LN(AD833/AD834)</f>
        <v>-0.00964184036108643</v>
      </c>
    </row>
    <row r="835" customFormat="false" ht="11.25" hidden="false" customHeight="false" outlineLevel="0" collapsed="false">
      <c r="F835" s="0" t="n">
        <v>13.063</v>
      </c>
      <c r="AB835" s="29" t="n">
        <v>35947</v>
      </c>
      <c r="AC835" s="0" t="n">
        <v>13.063</v>
      </c>
      <c r="AD835" s="0" t="n">
        <v>1090.98</v>
      </c>
      <c r="AE835" s="0" t="n">
        <f aca="false">LN(AC834/AC835)</f>
        <v>-0.0266868680350788</v>
      </c>
      <c r="AF835" s="0" t="n">
        <f aca="false">LN(AD834/AD835)</f>
        <v>0.00205109494121863</v>
      </c>
    </row>
    <row r="836" customFormat="false" ht="11.25" hidden="false" customHeight="false" outlineLevel="0" collapsed="false">
      <c r="F836" s="0" t="n">
        <v>12.969</v>
      </c>
      <c r="AB836" s="29" t="n">
        <v>35944</v>
      </c>
      <c r="AC836" s="0" t="n">
        <v>12.969</v>
      </c>
      <c r="AD836" s="0" t="n">
        <v>1090.82</v>
      </c>
      <c r="AE836" s="0" t="n">
        <f aca="false">LN(AC835/AC836)</f>
        <v>0.0072219121508218</v>
      </c>
      <c r="AF836" s="0" t="n">
        <f aca="false">LN(AD835/AD836)</f>
        <v>0.000146667889162011</v>
      </c>
    </row>
    <row r="837" customFormat="false" ht="11.25" hidden="false" customHeight="false" outlineLevel="0" collapsed="false">
      <c r="F837" s="0" t="n">
        <v>12.313</v>
      </c>
      <c r="AB837" s="29" t="n">
        <v>35943</v>
      </c>
      <c r="AC837" s="0" t="n">
        <v>12.313</v>
      </c>
      <c r="AD837" s="0" t="n">
        <v>1097.6</v>
      </c>
      <c r="AE837" s="0" t="n">
        <f aca="false">LN(AC836/AC837)</f>
        <v>0.0519062795428698</v>
      </c>
      <c r="AF837" s="0" t="n">
        <f aca="false">LN(AD836/AD837)</f>
        <v>-0.00619627100142437</v>
      </c>
    </row>
    <row r="838" customFormat="false" ht="11.25" hidden="false" customHeight="false" outlineLevel="0" collapsed="false">
      <c r="F838" s="0" t="n">
        <v>11.969</v>
      </c>
      <c r="AB838" s="29" t="n">
        <v>35942</v>
      </c>
      <c r="AC838" s="0" t="n">
        <v>11.969</v>
      </c>
      <c r="AD838" s="0" t="n">
        <v>1092.23</v>
      </c>
      <c r="AE838" s="0" t="n">
        <f aca="false">LN(AC837/AC838)</f>
        <v>0.0283356409195012</v>
      </c>
      <c r="AF838" s="0" t="n">
        <f aca="false">LN(AD837/AD838)</f>
        <v>0.00490450013399677</v>
      </c>
    </row>
    <row r="839" customFormat="false" ht="11.25" hidden="false" customHeight="false" outlineLevel="0" collapsed="false">
      <c r="F839" s="0" t="n">
        <v>12.188</v>
      </c>
      <c r="AB839" s="29" t="n">
        <v>35941</v>
      </c>
      <c r="AC839" s="0" t="n">
        <v>12.188</v>
      </c>
      <c r="AD839" s="0" t="n">
        <v>1094.02</v>
      </c>
      <c r="AE839" s="0" t="n">
        <f aca="false">LN(AC838/AC839)</f>
        <v>-0.0181318872322293</v>
      </c>
      <c r="AF839" s="0" t="n">
        <f aca="false">LN(AD838/AD839)</f>
        <v>-0.0016375075128462</v>
      </c>
    </row>
    <row r="840" customFormat="false" ht="11.25" hidden="false" customHeight="false" outlineLevel="0" collapsed="false">
      <c r="F840" s="0" t="n">
        <v>12.375</v>
      </c>
      <c r="AB840" s="29" t="n">
        <v>35937</v>
      </c>
      <c r="AC840" s="0" t="n">
        <v>12.375</v>
      </c>
      <c r="AD840" s="0" t="n">
        <v>1110.47</v>
      </c>
      <c r="AE840" s="0" t="n">
        <f aca="false">LN(AC839/AC840)</f>
        <v>-0.0152264473312914</v>
      </c>
      <c r="AF840" s="0" t="n">
        <f aca="false">LN(AD839/AD840)</f>
        <v>-0.0149243637609321</v>
      </c>
    </row>
    <row r="841" customFormat="false" ht="11.25" hidden="false" customHeight="false" outlineLevel="0" collapsed="false">
      <c r="F841" s="0" t="n">
        <v>12.688</v>
      </c>
      <c r="AB841" s="29" t="n">
        <v>35936</v>
      </c>
      <c r="AC841" s="0" t="n">
        <v>12.688</v>
      </c>
      <c r="AD841" s="0" t="n">
        <v>1114.64</v>
      </c>
      <c r="AE841" s="0" t="n">
        <f aca="false">LN(AC840/AC841)</f>
        <v>-0.0249783564377382</v>
      </c>
      <c r="AF841" s="0" t="n">
        <f aca="false">LN(AD840/AD841)</f>
        <v>-0.00374813369393403</v>
      </c>
    </row>
    <row r="842" customFormat="false" ht="11.25" hidden="false" customHeight="false" outlineLevel="0" collapsed="false">
      <c r="F842" s="0" t="n">
        <v>12.5</v>
      </c>
      <c r="AB842" s="29" t="n">
        <v>35935</v>
      </c>
      <c r="AC842" s="0" t="n">
        <v>12.5</v>
      </c>
      <c r="AD842" s="0" t="n">
        <v>1119.06</v>
      </c>
      <c r="AE842" s="0" t="n">
        <f aca="false">LN(AC841/AC842)</f>
        <v>0.0149280205842367</v>
      </c>
      <c r="AF842" s="0" t="n">
        <f aca="false">LN(AD841/AD842)</f>
        <v>-0.00395756437207436</v>
      </c>
    </row>
    <row r="843" customFormat="false" ht="11.25" hidden="false" customHeight="false" outlineLevel="0" collapsed="false">
      <c r="F843" s="0" t="n">
        <v>12.75</v>
      </c>
      <c r="AB843" s="29" t="n">
        <v>35934</v>
      </c>
      <c r="AC843" s="0" t="n">
        <v>12.75</v>
      </c>
      <c r="AD843" s="0" t="n">
        <v>1109.52</v>
      </c>
      <c r="AE843" s="0" t="n">
        <f aca="false">LN(AC842/AC843)</f>
        <v>-0.0198026272961798</v>
      </c>
      <c r="AF843" s="0" t="n">
        <f aca="false">LN(AD842/AD843)</f>
        <v>0.00856155782933104</v>
      </c>
    </row>
    <row r="844" customFormat="false" ht="11.25" hidden="false" customHeight="false" outlineLevel="0" collapsed="false">
      <c r="F844" s="0" t="n">
        <v>12.844</v>
      </c>
      <c r="AB844" s="29" t="n">
        <v>35933</v>
      </c>
      <c r="AC844" s="0" t="n">
        <v>12.844</v>
      </c>
      <c r="AD844" s="0" t="n">
        <v>1105.82</v>
      </c>
      <c r="AE844" s="0" t="n">
        <f aca="false">LN(AC843/AC844)</f>
        <v>-0.00734550462283234</v>
      </c>
      <c r="AF844" s="0" t="n">
        <f aca="false">LN(AD843/AD844)</f>
        <v>0.00334034815455857</v>
      </c>
    </row>
    <row r="845" customFormat="false" ht="11.25" hidden="false" customHeight="false" outlineLevel="0" collapsed="false">
      <c r="F845" s="0" t="n">
        <v>13.125</v>
      </c>
      <c r="AB845" s="29" t="n">
        <v>35930</v>
      </c>
      <c r="AC845" s="0" t="n">
        <v>13.125</v>
      </c>
      <c r="AD845" s="0" t="n">
        <v>1108.73</v>
      </c>
      <c r="AE845" s="0" t="n">
        <f aca="false">LN(AC844/AC845)</f>
        <v>-0.02164203225042</v>
      </c>
      <c r="AF845" s="0" t="n">
        <f aca="false">LN(AD844/AD845)</f>
        <v>-0.00262807493612111</v>
      </c>
    </row>
    <row r="846" customFormat="false" ht="11.25" hidden="false" customHeight="false" outlineLevel="0" collapsed="false">
      <c r="F846" s="0" t="n">
        <v>13.313</v>
      </c>
      <c r="AB846" s="29" t="n">
        <v>35929</v>
      </c>
      <c r="AC846" s="0" t="n">
        <v>13.313</v>
      </c>
      <c r="AD846" s="0" t="n">
        <v>1117.37</v>
      </c>
      <c r="AE846" s="0" t="n">
        <f aca="false">LN(AC845/AC846)</f>
        <v>-0.0142221929720928</v>
      </c>
      <c r="AF846" s="0" t="n">
        <f aca="false">LN(AD845/AD846)</f>
        <v>-0.00776249349489783</v>
      </c>
    </row>
    <row r="847" customFormat="false" ht="11.25" hidden="false" customHeight="false" outlineLevel="0" collapsed="false">
      <c r="F847" s="0" t="n">
        <v>13.625</v>
      </c>
      <c r="AB847" s="29" t="n">
        <v>35928</v>
      </c>
      <c r="AC847" s="0" t="n">
        <v>13.625</v>
      </c>
      <c r="AD847" s="0" t="n">
        <v>1118.86</v>
      </c>
      <c r="AE847" s="0" t="n">
        <f aca="false">LN(AC846/AC847)</f>
        <v>-0.0231653390995277</v>
      </c>
      <c r="AF847" s="0" t="n">
        <f aca="false">LN(AD846/AD847)</f>
        <v>-0.0013326001533814</v>
      </c>
    </row>
    <row r="848" customFormat="false" ht="11.25" hidden="false" customHeight="false" outlineLevel="0" collapsed="false">
      <c r="F848" s="0" t="n">
        <v>13.813</v>
      </c>
      <c r="AB848" s="29" t="n">
        <v>35927</v>
      </c>
      <c r="AC848" s="0" t="n">
        <v>13.813</v>
      </c>
      <c r="AD848" s="0" t="n">
        <v>1115.79</v>
      </c>
      <c r="AE848" s="0" t="n">
        <f aca="false">LN(AC847/AC848)</f>
        <v>-0.0137038371685151</v>
      </c>
      <c r="AF848" s="0" t="n">
        <f aca="false">LN(AD847/AD848)</f>
        <v>0.00274763558625618</v>
      </c>
    </row>
    <row r="849" customFormat="false" ht="11.25" hidden="false" customHeight="false" outlineLevel="0" collapsed="false">
      <c r="F849" s="0" t="n">
        <v>13.719</v>
      </c>
      <c r="AB849" s="29" t="n">
        <v>35926</v>
      </c>
      <c r="AC849" s="0" t="n">
        <v>13.719</v>
      </c>
      <c r="AD849" s="0" t="n">
        <v>1106.64</v>
      </c>
      <c r="AE849" s="0" t="n">
        <f aca="false">LN(AC848/AC849)</f>
        <v>0.00682844437379511</v>
      </c>
      <c r="AF849" s="0" t="n">
        <f aca="false">LN(AD848/AD849)</f>
        <v>0.00823427662510542</v>
      </c>
    </row>
    <row r="850" customFormat="false" ht="11.25" hidden="false" customHeight="false" outlineLevel="0" collapsed="false">
      <c r="F850" s="0" t="n">
        <v>13.75</v>
      </c>
      <c r="AB850" s="29" t="n">
        <v>35923</v>
      </c>
      <c r="AC850" s="0" t="n">
        <v>13.75</v>
      </c>
      <c r="AD850" s="0" t="n">
        <v>1108.14</v>
      </c>
      <c r="AE850" s="0" t="n">
        <f aca="false">LN(AC849/AC850)</f>
        <v>-0.00225709076855253</v>
      </c>
      <c r="AF850" s="0" t="n">
        <f aca="false">LN(AD849/AD850)</f>
        <v>-0.00135453654931518</v>
      </c>
    </row>
    <row r="851" customFormat="false" ht="11.25" hidden="false" customHeight="false" outlineLevel="0" collapsed="false">
      <c r="F851" s="0" t="n">
        <v>13.625</v>
      </c>
      <c r="AB851" s="29" t="n">
        <v>35922</v>
      </c>
      <c r="AC851" s="0" t="n">
        <v>13.625</v>
      </c>
      <c r="AD851" s="0" t="n">
        <v>1095.14</v>
      </c>
      <c r="AE851" s="0" t="n">
        <f aca="false">LN(AC850/AC851)</f>
        <v>0.00913248356327247</v>
      </c>
      <c r="AF851" s="0" t="n">
        <f aca="false">LN(AD850/AD851)</f>
        <v>0.0118007251566061</v>
      </c>
    </row>
    <row r="852" customFormat="false" ht="11.25" hidden="false" customHeight="false" outlineLevel="0" collapsed="false">
      <c r="F852" s="0" t="n">
        <v>13.688</v>
      </c>
      <c r="AB852" s="29" t="n">
        <v>35921</v>
      </c>
      <c r="AC852" s="0" t="n">
        <v>13.688</v>
      </c>
      <c r="AD852" s="0" t="n">
        <v>1104.92</v>
      </c>
      <c r="AE852" s="0" t="n">
        <f aca="false">LN(AC851/AC852)</f>
        <v>-0.00461319604058464</v>
      </c>
      <c r="AF852" s="0" t="n">
        <f aca="false">LN(AD851/AD852)</f>
        <v>-0.00889072518166366</v>
      </c>
    </row>
    <row r="853" customFormat="false" ht="11.25" hidden="false" customHeight="false" outlineLevel="0" collapsed="false">
      <c r="F853" s="0" t="n">
        <v>13.688</v>
      </c>
      <c r="AB853" s="29" t="n">
        <v>35920</v>
      </c>
      <c r="AC853" s="0" t="n">
        <v>13.688</v>
      </c>
      <c r="AD853" s="0" t="n">
        <v>1115.5</v>
      </c>
      <c r="AE853" s="0" t="n">
        <f aca="false">LN(AC852/AC853)</f>
        <v>0</v>
      </c>
      <c r="AF853" s="0" t="n">
        <f aca="false">LN(AD852/AD853)</f>
        <v>-0.00952980073165462</v>
      </c>
    </row>
    <row r="854" customFormat="false" ht="11.25" hidden="false" customHeight="false" outlineLevel="0" collapsed="false">
      <c r="F854" s="0" t="n">
        <v>13.594</v>
      </c>
      <c r="AB854" s="29" t="n">
        <v>35919</v>
      </c>
      <c r="AC854" s="0" t="n">
        <v>13.594</v>
      </c>
      <c r="AD854" s="0" t="n">
        <v>1122.07</v>
      </c>
      <c r="AE854" s="0" t="n">
        <f aca="false">LN(AC853/AC854)</f>
        <v>0.00689101766544597</v>
      </c>
      <c r="AF854" s="0" t="n">
        <f aca="false">LN(AD853/AD854)</f>
        <v>-0.0058724588557675</v>
      </c>
    </row>
    <row r="855" customFormat="false" ht="11.25" hidden="false" customHeight="false" outlineLevel="0" collapsed="false">
      <c r="F855" s="0" t="n">
        <v>13.531</v>
      </c>
      <c r="AB855" s="29" t="n">
        <v>35916</v>
      </c>
      <c r="AC855" s="0" t="n">
        <v>13.531</v>
      </c>
      <c r="AD855" s="0" t="n">
        <v>1121</v>
      </c>
      <c r="AE855" s="0" t="n">
        <f aca="false">LN(AC854/AC855)</f>
        <v>0.00464516964293921</v>
      </c>
      <c r="AF855" s="0" t="n">
        <f aca="false">LN(AD854/AD855)</f>
        <v>0.00095404965619472</v>
      </c>
    </row>
    <row r="856" customFormat="false" ht="11.25" hidden="false" customHeight="false" outlineLevel="0" collapsed="false">
      <c r="F856" s="0" t="n">
        <v>12.938</v>
      </c>
      <c r="AB856" s="29" t="n">
        <v>35915</v>
      </c>
      <c r="AC856" s="0" t="n">
        <v>12.938</v>
      </c>
      <c r="AD856" s="0" t="n">
        <v>1111.75</v>
      </c>
      <c r="AE856" s="0" t="n">
        <f aca="false">LN(AC855/AC856)</f>
        <v>0.0448146316597134</v>
      </c>
      <c r="AF856" s="0" t="n">
        <f aca="false">LN(AD855/AD856)</f>
        <v>0.00828579368135399</v>
      </c>
    </row>
    <row r="857" customFormat="false" ht="11.25" hidden="false" customHeight="false" outlineLevel="0" collapsed="false">
      <c r="F857" s="0" t="n">
        <v>12.781</v>
      </c>
      <c r="AB857" s="29" t="n">
        <v>35914</v>
      </c>
      <c r="AC857" s="0" t="n">
        <v>12.781</v>
      </c>
      <c r="AD857" s="0" t="n">
        <v>1094.62</v>
      </c>
      <c r="AE857" s="0" t="n">
        <f aca="false">LN(AC856/AC857)</f>
        <v>0.0122090244722165</v>
      </c>
      <c r="AF857" s="0" t="n">
        <f aca="false">LN(AD856/AD857)</f>
        <v>0.0155280793332018</v>
      </c>
    </row>
    <row r="858" customFormat="false" ht="11.25" hidden="false" customHeight="false" outlineLevel="0" collapsed="false">
      <c r="F858" s="0" t="n">
        <v>12.719</v>
      </c>
      <c r="AB858" s="29" t="n">
        <v>35913</v>
      </c>
      <c r="AC858" s="0" t="n">
        <v>12.719</v>
      </c>
      <c r="AD858" s="0" t="n">
        <v>1085.11</v>
      </c>
      <c r="AE858" s="0" t="n">
        <f aca="false">LN(AC857/AC858)</f>
        <v>0.00486275468023006</v>
      </c>
      <c r="AF858" s="0" t="n">
        <f aca="false">LN(AD857/AD858)</f>
        <v>0.00872590673342231</v>
      </c>
    </row>
    <row r="859" customFormat="false" ht="11.25" hidden="false" customHeight="false" outlineLevel="0" collapsed="false">
      <c r="F859" s="0" t="n">
        <v>12.5</v>
      </c>
      <c r="AB859" s="29" t="n">
        <v>35912</v>
      </c>
      <c r="AC859" s="0" t="n">
        <v>12.5</v>
      </c>
      <c r="AD859" s="0" t="n">
        <v>1086.54</v>
      </c>
      <c r="AE859" s="0" t="n">
        <f aca="false">LN(AC858/AC859)</f>
        <v>0.017368294161092</v>
      </c>
      <c r="AF859" s="0" t="n">
        <f aca="false">LN(AD858/AD859)</f>
        <v>-0.00131697115712412</v>
      </c>
    </row>
    <row r="860" customFormat="false" ht="11.25" hidden="false" customHeight="false" outlineLevel="0" collapsed="false">
      <c r="F860" s="0" t="n">
        <v>12.656</v>
      </c>
      <c r="AB860" s="29" t="n">
        <v>35909</v>
      </c>
      <c r="AC860" s="0" t="n">
        <v>12.656</v>
      </c>
      <c r="AD860" s="0" t="n">
        <v>1107.9</v>
      </c>
      <c r="AE860" s="0" t="n">
        <f aca="false">LN(AC859/AC860)</f>
        <v>-0.0124027667170426</v>
      </c>
      <c r="AF860" s="0" t="n">
        <f aca="false">LN(AD859/AD860)</f>
        <v>-0.0194679960453213</v>
      </c>
    </row>
    <row r="861" customFormat="false" ht="11.25" hidden="false" customHeight="false" outlineLevel="0" collapsed="false">
      <c r="F861" s="0" t="n">
        <v>12.719</v>
      </c>
      <c r="AB861" s="29" t="n">
        <v>35908</v>
      </c>
      <c r="AC861" s="0" t="n">
        <v>12.719</v>
      </c>
      <c r="AD861" s="0" t="n">
        <v>1119.58</v>
      </c>
      <c r="AE861" s="0" t="n">
        <f aca="false">LN(AC860/AC861)</f>
        <v>-0.0049655274440493</v>
      </c>
      <c r="AF861" s="0" t="n">
        <f aca="false">LN(AD860/AD861)</f>
        <v>-0.0104872834324298</v>
      </c>
    </row>
    <row r="862" customFormat="false" ht="11.25" hidden="false" customHeight="false" outlineLevel="0" collapsed="false">
      <c r="F862" s="0" t="n">
        <v>12.656</v>
      </c>
      <c r="AB862" s="29" t="n">
        <v>35907</v>
      </c>
      <c r="AC862" s="0" t="n">
        <v>12.656</v>
      </c>
      <c r="AD862" s="0" t="n">
        <v>1130.54</v>
      </c>
      <c r="AE862" s="0" t="n">
        <f aca="false">LN(AC861/AC862)</f>
        <v>0.00496552744404918</v>
      </c>
      <c r="AF862" s="0" t="n">
        <f aca="false">LN(AD861/AD862)</f>
        <v>-0.00974177970710112</v>
      </c>
    </row>
    <row r="863" customFormat="false" ht="11.25" hidden="false" customHeight="false" outlineLevel="0" collapsed="false">
      <c r="F863" s="0" t="n">
        <v>12.719</v>
      </c>
      <c r="AB863" s="29" t="n">
        <v>35906</v>
      </c>
      <c r="AC863" s="0" t="n">
        <v>12.719</v>
      </c>
      <c r="AD863" s="0" t="n">
        <v>1126.67</v>
      </c>
      <c r="AE863" s="0" t="n">
        <f aca="false">LN(AC862/AC863)</f>
        <v>-0.0049655274440493</v>
      </c>
      <c r="AF863" s="0" t="n">
        <f aca="false">LN(AD862/AD863)</f>
        <v>0.00342901528169832</v>
      </c>
    </row>
    <row r="864" customFormat="false" ht="11.25" hidden="false" customHeight="false" outlineLevel="0" collapsed="false">
      <c r="F864" s="0" t="n">
        <v>12.5</v>
      </c>
      <c r="AB864" s="29" t="n">
        <v>35905</v>
      </c>
      <c r="AC864" s="0" t="n">
        <v>12.5</v>
      </c>
      <c r="AD864" s="0" t="n">
        <v>1123.65</v>
      </c>
      <c r="AE864" s="0" t="n">
        <f aca="false">LN(AC863/AC864)</f>
        <v>0.017368294161092</v>
      </c>
      <c r="AF864" s="0" t="n">
        <f aca="false">LN(AD863/AD864)</f>
        <v>0.00268406432245819</v>
      </c>
    </row>
    <row r="865" customFormat="false" ht="11.25" hidden="false" customHeight="false" outlineLevel="0" collapsed="false">
      <c r="F865" s="0" t="n">
        <v>12.875</v>
      </c>
      <c r="AB865" s="29" t="n">
        <v>35902</v>
      </c>
      <c r="AC865" s="0" t="n">
        <v>12.875</v>
      </c>
      <c r="AD865" s="0" t="n">
        <v>1122.72</v>
      </c>
      <c r="AE865" s="0" t="n">
        <f aca="false">LN(AC864/AC865)</f>
        <v>-0.0295588022415444</v>
      </c>
      <c r="AF865" s="0" t="n">
        <f aca="false">LN(AD864/AD865)</f>
        <v>0.000828002558023024</v>
      </c>
    </row>
    <row r="866" customFormat="false" ht="11.25" hidden="false" customHeight="false" outlineLevel="0" collapsed="false">
      <c r="F866" s="0" t="n">
        <v>12.25</v>
      </c>
      <c r="AB866" s="29" t="n">
        <v>35901</v>
      </c>
      <c r="AC866" s="0" t="n">
        <v>12.25</v>
      </c>
      <c r="AD866" s="0" t="n">
        <v>1108.17</v>
      </c>
      <c r="AE866" s="0" t="n">
        <f aca="false">LN(AC865/AC866)</f>
        <v>0.0497615095590638</v>
      </c>
      <c r="AF866" s="0" t="n">
        <f aca="false">LN(AD865/AD866)</f>
        <v>0.013044306362979</v>
      </c>
    </row>
    <row r="867" customFormat="false" ht="11.25" hidden="false" customHeight="false" outlineLevel="0" collapsed="false">
      <c r="F867" s="0" t="n">
        <v>12.188</v>
      </c>
      <c r="AB867" s="29" t="n">
        <v>35900</v>
      </c>
      <c r="AC867" s="0" t="n">
        <v>12.188</v>
      </c>
      <c r="AD867" s="0" t="n">
        <v>1119.32</v>
      </c>
      <c r="AE867" s="0" t="n">
        <f aca="false">LN(AC866/AC867)</f>
        <v>0.00507407586727325</v>
      </c>
      <c r="AF867" s="0" t="n">
        <f aca="false">LN(AD866/AD867)</f>
        <v>-0.0100113519051371</v>
      </c>
    </row>
    <row r="868" customFormat="false" ht="11.25" hidden="false" customHeight="false" outlineLevel="0" collapsed="false">
      <c r="F868" s="0" t="n">
        <v>11.906</v>
      </c>
      <c r="AB868" s="29" t="n">
        <v>35899</v>
      </c>
      <c r="AC868" s="0" t="n">
        <v>11.906</v>
      </c>
      <c r="AD868" s="0" t="n">
        <v>1115.75</v>
      </c>
      <c r="AE868" s="0" t="n">
        <f aca="false">LN(AC867/AC868)</f>
        <v>0.0234093863922643</v>
      </c>
      <c r="AF868" s="0" t="n">
        <f aca="false">LN(AD867/AD868)</f>
        <v>0.00319453353675738</v>
      </c>
    </row>
    <row r="869" customFormat="false" ht="11.25" hidden="false" customHeight="false" outlineLevel="0" collapsed="false">
      <c r="F869" s="0" t="n">
        <v>11.719</v>
      </c>
      <c r="AB869" s="29" t="n">
        <v>35898</v>
      </c>
      <c r="AC869" s="0" t="n">
        <v>11.719</v>
      </c>
      <c r="AD869" s="0" t="n">
        <v>1109.69</v>
      </c>
      <c r="AE869" s="0" t="n">
        <f aca="false">LN(AC868/AC869)</f>
        <v>0.0158310184547332</v>
      </c>
      <c r="AF869" s="0" t="n">
        <f aca="false">LN(AD868/AD869)</f>
        <v>0.00544612748799921</v>
      </c>
    </row>
    <row r="870" customFormat="false" ht="11.25" hidden="false" customHeight="false" outlineLevel="0" collapsed="false">
      <c r="F870" s="0" t="n">
        <v>11.688</v>
      </c>
      <c r="AB870" s="29" t="n">
        <v>35894</v>
      </c>
      <c r="AC870" s="0" t="n">
        <v>11.688</v>
      </c>
      <c r="AD870" s="0" t="n">
        <v>1110.67</v>
      </c>
      <c r="AE870" s="0" t="n">
        <f aca="false">LN(AC869/AC870)</f>
        <v>0.00264878182806681</v>
      </c>
      <c r="AF870" s="0" t="n">
        <f aca="false">LN(AD869/AD870)</f>
        <v>-0.000882739793220122</v>
      </c>
    </row>
    <row r="871" customFormat="false" ht="11.25" hidden="false" customHeight="false" outlineLevel="0" collapsed="false">
      <c r="F871" s="0" t="n">
        <v>11.688</v>
      </c>
      <c r="AB871" s="29" t="n">
        <v>35893</v>
      </c>
      <c r="AC871" s="0" t="n">
        <v>11.688</v>
      </c>
      <c r="AD871" s="0" t="n">
        <v>1101.65</v>
      </c>
      <c r="AE871" s="0" t="n">
        <f aca="false">LN(AC870/AC871)</f>
        <v>0</v>
      </c>
      <c r="AF871" s="0" t="n">
        <f aca="false">LN(AD870/AD871)</f>
        <v>0.00815438090440239</v>
      </c>
    </row>
    <row r="872" customFormat="false" ht="11.25" hidden="false" customHeight="false" outlineLevel="0" collapsed="false">
      <c r="F872" s="0" t="n">
        <v>11.875</v>
      </c>
      <c r="AB872" s="29" t="n">
        <v>35892</v>
      </c>
      <c r="AC872" s="0" t="n">
        <v>11.875</v>
      </c>
      <c r="AD872" s="0" t="n">
        <v>1109.55</v>
      </c>
      <c r="AE872" s="0" t="n">
        <f aca="false">LN(AC871/AC872)</f>
        <v>-0.0158726754723065</v>
      </c>
      <c r="AF872" s="0" t="n">
        <f aca="false">LN(AD871/AD872)</f>
        <v>-0.00714547179178847</v>
      </c>
    </row>
    <row r="873" customFormat="false" ht="11.25" hidden="false" customHeight="false" outlineLevel="0" collapsed="false">
      <c r="F873" s="0" t="n">
        <v>12.219</v>
      </c>
      <c r="AB873" s="29" t="n">
        <v>35891</v>
      </c>
      <c r="AC873" s="0" t="n">
        <v>12.219</v>
      </c>
      <c r="AD873" s="0" t="n">
        <v>1121.38</v>
      </c>
      <c r="AE873" s="0" t="n">
        <f aca="false">LN(AC872/AC873)</f>
        <v>-0.0285567674136803</v>
      </c>
      <c r="AF873" s="0" t="n">
        <f aca="false">LN(AD872/AD873)</f>
        <v>-0.0106055419792476</v>
      </c>
    </row>
    <row r="874" customFormat="false" ht="11.25" hidden="false" customHeight="false" outlineLevel="0" collapsed="false">
      <c r="F874" s="0" t="n">
        <v>12.375</v>
      </c>
      <c r="AB874" s="29" t="n">
        <v>35888</v>
      </c>
      <c r="AC874" s="0" t="n">
        <v>12.375</v>
      </c>
      <c r="AD874" s="0" t="n">
        <v>1122.7</v>
      </c>
      <c r="AE874" s="0" t="n">
        <f aca="false">LN(AC873/AC874)</f>
        <v>-0.0126861911203688</v>
      </c>
      <c r="AF874" s="0" t="n">
        <f aca="false">LN(AD873/AD874)</f>
        <v>-0.00117642878349989</v>
      </c>
    </row>
    <row r="875" customFormat="false" ht="11.25" hidden="false" customHeight="false" outlineLevel="0" collapsed="false">
      <c r="F875" s="0" t="n">
        <v>12.5</v>
      </c>
      <c r="AB875" s="29" t="n">
        <v>35887</v>
      </c>
      <c r="AC875" s="0" t="n">
        <v>12.5</v>
      </c>
      <c r="AD875" s="0" t="n">
        <v>1120.01</v>
      </c>
      <c r="AE875" s="0" t="n">
        <f aca="false">LN(AC874/AC875)</f>
        <v>-0.0100503358535015</v>
      </c>
      <c r="AF875" s="0" t="n">
        <f aca="false">LN(AD874/AD875)</f>
        <v>0.00239888464402443</v>
      </c>
    </row>
    <row r="876" customFormat="false" ht="11.25" hidden="false" customHeight="false" outlineLevel="0" collapsed="false">
      <c r="F876" s="0" t="n">
        <v>12.5</v>
      </c>
      <c r="AB876" s="29" t="n">
        <v>35886</v>
      </c>
      <c r="AC876" s="0" t="n">
        <v>12.5</v>
      </c>
      <c r="AD876" s="0" t="n">
        <v>1108.15</v>
      </c>
      <c r="AE876" s="0" t="n">
        <f aca="false">LN(AC875/AC876)</f>
        <v>0</v>
      </c>
      <c r="AF876" s="0" t="n">
        <f aca="false">LN(AD875/AD876)</f>
        <v>0.0106456556150264</v>
      </c>
    </row>
    <row r="877" customFormat="false" ht="11.25" hidden="false" customHeight="false" outlineLevel="0" collapsed="false">
      <c r="F877" s="0" t="n">
        <v>12.5</v>
      </c>
      <c r="AB877" s="29" t="n">
        <v>35885</v>
      </c>
      <c r="AC877" s="0" t="n">
        <v>12.5</v>
      </c>
      <c r="AD877" s="0" t="n">
        <v>1101.75</v>
      </c>
      <c r="AE877" s="0" t="n">
        <f aca="false">LN(AC876/AC877)</f>
        <v>0</v>
      </c>
      <c r="AF877" s="0" t="n">
        <f aca="false">LN(AD876/AD877)</f>
        <v>0.00579213348358656</v>
      </c>
    </row>
    <row r="878" customFormat="false" ht="11.25" hidden="false" customHeight="false" outlineLevel="0" collapsed="false">
      <c r="F878" s="0" t="n">
        <v>12.188</v>
      </c>
      <c r="AB878" s="29" t="n">
        <v>35884</v>
      </c>
      <c r="AC878" s="0" t="n">
        <v>12.188</v>
      </c>
      <c r="AD878" s="0" t="n">
        <v>1093.6</v>
      </c>
      <c r="AE878" s="0" t="n">
        <f aca="false">LN(AC877/AC878)</f>
        <v>0.0252767831847927</v>
      </c>
      <c r="AF878" s="0" t="n">
        <f aca="false">LN(AD877/AD878)</f>
        <v>0.00742481831235668</v>
      </c>
    </row>
    <row r="879" customFormat="false" ht="11.25" hidden="false" customHeight="false" outlineLevel="0" collapsed="false">
      <c r="F879" s="0" t="n">
        <v>12.375</v>
      </c>
      <c r="AB879" s="29" t="n">
        <v>35881</v>
      </c>
      <c r="AC879" s="0" t="n">
        <v>12.375</v>
      </c>
      <c r="AD879" s="0" t="n">
        <v>1095.44</v>
      </c>
      <c r="AE879" s="0" t="n">
        <f aca="false">LN(AC878/AC879)</f>
        <v>-0.0152264473312914</v>
      </c>
      <c r="AF879" s="0" t="n">
        <f aca="false">LN(AD878/AD879)</f>
        <v>-0.00168110261423852</v>
      </c>
    </row>
    <row r="880" customFormat="false" ht="11.25" hidden="false" customHeight="false" outlineLevel="0" collapsed="false">
      <c r="F880" s="0" t="n">
        <v>12.25</v>
      </c>
      <c r="AB880" s="29" t="n">
        <v>35880</v>
      </c>
      <c r="AC880" s="0" t="n">
        <v>12.25</v>
      </c>
      <c r="AD880" s="0" t="n">
        <v>1100.8</v>
      </c>
      <c r="AE880" s="0" t="n">
        <f aca="false">LN(AC879/AC880)</f>
        <v>0.0101523714640179</v>
      </c>
      <c r="AF880" s="0" t="n">
        <f aca="false">LN(AD879/AD880)</f>
        <v>-0.00488107915510091</v>
      </c>
    </row>
    <row r="881" customFormat="false" ht="11.25" hidden="false" customHeight="false" outlineLevel="0" collapsed="false">
      <c r="F881" s="0" t="n">
        <v>12</v>
      </c>
      <c r="AB881" s="29" t="n">
        <v>35879</v>
      </c>
      <c r="AC881" s="0" t="n">
        <v>12</v>
      </c>
      <c r="AD881" s="0" t="n">
        <v>1101.93</v>
      </c>
      <c r="AE881" s="0" t="n">
        <f aca="false">LN(AC880/AC881)</f>
        <v>0.0206192872027356</v>
      </c>
      <c r="AF881" s="0" t="n">
        <f aca="false">LN(AD880/AD881)</f>
        <v>-0.00102599964510128</v>
      </c>
    </row>
    <row r="882" customFormat="false" ht="11.25" hidden="false" customHeight="false" outlineLevel="0" collapsed="false">
      <c r="F882" s="0" t="n">
        <v>11.688</v>
      </c>
      <c r="AB882" s="29" t="n">
        <v>35878</v>
      </c>
      <c r="AC882" s="0" t="n">
        <v>11.688</v>
      </c>
      <c r="AD882" s="0" t="n">
        <v>1105.65</v>
      </c>
      <c r="AE882" s="0" t="n">
        <f aca="false">LN(AC881/AC882)</f>
        <v>0.0263439753396019</v>
      </c>
      <c r="AF882" s="0" t="n">
        <f aca="false">LN(AD881/AD882)</f>
        <v>-0.00337020947922709</v>
      </c>
    </row>
    <row r="883" customFormat="false" ht="11.25" hidden="false" customHeight="false" outlineLevel="0" collapsed="false">
      <c r="F883" s="0" t="n">
        <v>11.25</v>
      </c>
      <c r="AB883" s="29" t="n">
        <v>35877</v>
      </c>
      <c r="AC883" s="0" t="n">
        <v>11.25</v>
      </c>
      <c r="AD883" s="0" t="n">
        <v>1095.55</v>
      </c>
      <c r="AE883" s="0" t="n">
        <f aca="false">LN(AC882/AC883)</f>
        <v>0.0381945457979694</v>
      </c>
      <c r="AF883" s="0" t="n">
        <f aca="false">LN(AD882/AD883)</f>
        <v>0.00917687704971835</v>
      </c>
    </row>
    <row r="884" customFormat="false" ht="11.25" hidden="false" customHeight="false" outlineLevel="0" collapsed="false">
      <c r="F884" s="0" t="n">
        <v>10.5</v>
      </c>
      <c r="AB884" s="29" t="n">
        <v>35874</v>
      </c>
      <c r="AC884" s="0" t="n">
        <v>10.5</v>
      </c>
      <c r="AD884" s="0" t="n">
        <v>1099.16</v>
      </c>
      <c r="AE884" s="0" t="n">
        <f aca="false">LN(AC883/AC884)</f>
        <v>0.0689928714869514</v>
      </c>
      <c r="AF884" s="0" t="n">
        <f aca="false">LN(AD883/AD884)</f>
        <v>-0.00328973145036757</v>
      </c>
    </row>
    <row r="885" customFormat="false" ht="11.25" hidden="false" customHeight="false" outlineLevel="0" collapsed="false">
      <c r="F885" s="0" t="n">
        <v>10.313</v>
      </c>
      <c r="AB885" s="29" t="n">
        <v>35873</v>
      </c>
      <c r="AC885" s="0" t="n">
        <v>10.313</v>
      </c>
      <c r="AD885" s="0" t="n">
        <v>1089.74</v>
      </c>
      <c r="AE885" s="0" t="n">
        <f aca="false">LN(AC884/AC885)</f>
        <v>0.0179700218295457</v>
      </c>
      <c r="AF885" s="0" t="n">
        <f aca="false">LN(AD884/AD885)</f>
        <v>0.00860711604426779</v>
      </c>
    </row>
    <row r="886" customFormat="false" ht="11.25" hidden="false" customHeight="false" outlineLevel="0" collapsed="false">
      <c r="F886" s="0" t="n">
        <v>10.125</v>
      </c>
      <c r="AB886" s="29" t="n">
        <v>35872</v>
      </c>
      <c r="AC886" s="0" t="n">
        <v>10.125</v>
      </c>
      <c r="AD886" s="0" t="n">
        <v>1085.52</v>
      </c>
      <c r="AE886" s="0" t="n">
        <f aca="false">LN(AC885/AC886)</f>
        <v>0.0183976223413291</v>
      </c>
      <c r="AF886" s="0" t="n">
        <f aca="false">LN(AD885/AD886)</f>
        <v>0.00388000082209176</v>
      </c>
    </row>
    <row r="887" customFormat="false" ht="11.25" hidden="false" customHeight="false" outlineLevel="0" collapsed="false">
      <c r="F887" s="0" t="n">
        <v>10.031</v>
      </c>
      <c r="AB887" s="29" t="n">
        <v>35871</v>
      </c>
      <c r="AC887" s="0" t="n">
        <v>10.031</v>
      </c>
      <c r="AD887" s="0" t="n">
        <v>1080.45</v>
      </c>
      <c r="AE887" s="0" t="n">
        <f aca="false">LN(AC886/AC887)</f>
        <v>0.00932731509125473</v>
      </c>
      <c r="AF887" s="0" t="n">
        <f aca="false">LN(AD886/AD887)</f>
        <v>0.00468151383421578</v>
      </c>
    </row>
    <row r="888" customFormat="false" ht="11.25" hidden="false" customHeight="false" outlineLevel="0" collapsed="false">
      <c r="F888" s="0" t="n">
        <v>10.25</v>
      </c>
      <c r="AB888" s="29" t="n">
        <v>35870</v>
      </c>
      <c r="AC888" s="0" t="n">
        <v>10.25</v>
      </c>
      <c r="AD888" s="0" t="n">
        <v>1079.27</v>
      </c>
      <c r="AE888" s="0" t="n">
        <f aca="false">LN(AC887/AC888)</f>
        <v>-0.021597407683069</v>
      </c>
      <c r="AF888" s="0" t="n">
        <f aca="false">LN(AD887/AD888)</f>
        <v>0.00109273435206125</v>
      </c>
    </row>
    <row r="889" customFormat="false" ht="11.25" hidden="false" customHeight="false" outlineLevel="0" collapsed="false">
      <c r="F889" s="0" t="n">
        <v>10.125</v>
      </c>
      <c r="AB889" s="29" t="n">
        <v>35867</v>
      </c>
      <c r="AC889" s="0" t="n">
        <v>10.125</v>
      </c>
      <c r="AD889" s="0" t="n">
        <v>1068.61</v>
      </c>
      <c r="AE889" s="0" t="n">
        <f aca="false">LN(AC888/AC889)</f>
        <v>0.0122700925918144</v>
      </c>
      <c r="AF889" s="0" t="n">
        <f aca="false">LN(AD888/AD889)</f>
        <v>0.00992614813298062</v>
      </c>
    </row>
    <row r="890" customFormat="false" ht="11.25" hidden="false" customHeight="false" outlineLevel="0" collapsed="false">
      <c r="F890" s="0" t="n">
        <v>10</v>
      </c>
      <c r="AB890" s="29" t="n">
        <v>35866</v>
      </c>
      <c r="AC890" s="0" t="n">
        <v>10</v>
      </c>
      <c r="AD890" s="0" t="n">
        <v>1069.92</v>
      </c>
      <c r="AE890" s="0" t="n">
        <f aca="false">LN(AC889/AC890)</f>
        <v>0.0124225199985571</v>
      </c>
      <c r="AF890" s="0" t="n">
        <f aca="false">LN(AD889/AD890)</f>
        <v>-0.00122514078722863</v>
      </c>
    </row>
    <row r="891" customFormat="false" ht="11.25" hidden="false" customHeight="false" outlineLevel="0" collapsed="false">
      <c r="F891" s="0" t="n">
        <v>9.844</v>
      </c>
      <c r="AB891" s="29" t="n">
        <v>35865</v>
      </c>
      <c r="AC891" s="0" t="n">
        <v>9.844</v>
      </c>
      <c r="AD891" s="0" t="n">
        <v>1068.47</v>
      </c>
      <c r="AE891" s="0" t="n">
        <f aca="false">LN(AC890/AC891)</f>
        <v>0.0157229604652362</v>
      </c>
      <c r="AF891" s="0" t="n">
        <f aca="false">LN(AD890/AD891)</f>
        <v>0.00135616068372304</v>
      </c>
    </row>
    <row r="892" customFormat="false" ht="11.25" hidden="false" customHeight="false" outlineLevel="0" collapsed="false">
      <c r="F892" s="0" t="n">
        <v>9.5</v>
      </c>
      <c r="AB892" s="29" t="n">
        <v>35864</v>
      </c>
      <c r="AC892" s="0" t="n">
        <v>9.5</v>
      </c>
      <c r="AD892" s="0" t="n">
        <v>1064.25</v>
      </c>
      <c r="AE892" s="0" t="n">
        <f aca="false">LN(AC891/AC892)</f>
        <v>0.0355703339223143</v>
      </c>
      <c r="AF892" s="0" t="n">
        <f aca="false">LN(AD891/AD892)</f>
        <v>0.00395739291368371</v>
      </c>
    </row>
    <row r="893" customFormat="false" ht="11.25" hidden="false" customHeight="false" outlineLevel="0" collapsed="false">
      <c r="F893" s="0" t="n">
        <v>9.313</v>
      </c>
      <c r="AB893" s="29" t="n">
        <v>35863</v>
      </c>
      <c r="AC893" s="0" t="n">
        <v>9.313</v>
      </c>
      <c r="AD893" s="0" t="n">
        <v>1052.31</v>
      </c>
      <c r="AE893" s="0" t="n">
        <f aca="false">LN(AC892/AC893)</f>
        <v>0.0198805250669744</v>
      </c>
      <c r="AF893" s="0" t="n">
        <f aca="false">LN(AD892/AD893)</f>
        <v>0.0112825780132055</v>
      </c>
    </row>
    <row r="894" customFormat="false" ht="11.25" hidden="false" customHeight="false" outlineLevel="0" collapsed="false">
      <c r="F894" s="0" t="n">
        <v>8.969</v>
      </c>
      <c r="AB894" s="29" t="n">
        <v>35860</v>
      </c>
      <c r="AC894" s="0" t="n">
        <v>8.969</v>
      </c>
      <c r="AD894" s="0" t="n">
        <v>1055.69</v>
      </c>
      <c r="AE894" s="0" t="n">
        <f aca="false">LN(AC893/AC894)</f>
        <v>0.0376370864036549</v>
      </c>
      <c r="AF894" s="0" t="n">
        <f aca="false">LN(AD893/AD894)</f>
        <v>-0.00320683386774062</v>
      </c>
    </row>
    <row r="895" customFormat="false" ht="11.25" hidden="false" customHeight="false" outlineLevel="0" collapsed="false">
      <c r="F895" s="0" t="n">
        <v>9</v>
      </c>
      <c r="AB895" s="29" t="n">
        <v>35859</v>
      </c>
      <c r="AC895" s="0" t="n">
        <v>9</v>
      </c>
      <c r="AD895" s="0" t="n">
        <v>1035.05</v>
      </c>
      <c r="AE895" s="0" t="n">
        <f aca="false">LN(AC894/AC895)</f>
        <v>-0.00345039020035337</v>
      </c>
      <c r="AF895" s="0" t="n">
        <f aca="false">LN(AD894/AD895)</f>
        <v>0.0197448468514344</v>
      </c>
    </row>
    <row r="896" customFormat="false" ht="11.25" hidden="false" customHeight="false" outlineLevel="0" collapsed="false">
      <c r="F896" s="0" t="n">
        <v>9.156</v>
      </c>
      <c r="AB896" s="29" t="n">
        <v>35858</v>
      </c>
      <c r="AC896" s="0" t="n">
        <v>9.156</v>
      </c>
      <c r="AD896" s="0" t="n">
        <v>1047.33</v>
      </c>
      <c r="AE896" s="0" t="n">
        <f aca="false">LN(AC895/AC896)</f>
        <v>-0.017184824754101</v>
      </c>
      <c r="AF896" s="0" t="n">
        <f aca="false">LN(AD895/AD896)</f>
        <v>-0.0117943337448423</v>
      </c>
    </row>
    <row r="897" customFormat="false" ht="11.25" hidden="false" customHeight="false" outlineLevel="0" collapsed="false">
      <c r="F897" s="0" t="n">
        <v>9.313</v>
      </c>
      <c r="AB897" s="29" t="n">
        <v>35857</v>
      </c>
      <c r="AC897" s="0" t="n">
        <v>9.313</v>
      </c>
      <c r="AD897" s="0" t="n">
        <v>1052.02</v>
      </c>
      <c r="AE897" s="0" t="n">
        <f aca="false">LN(AC896/AC897)</f>
        <v>-0.0170018714492005</v>
      </c>
      <c r="AF897" s="0" t="n">
        <f aca="false">LN(AD896/AD897)</f>
        <v>-0.00446805706757998</v>
      </c>
    </row>
    <row r="898" customFormat="false" ht="11.25" hidden="false" customHeight="false" outlineLevel="0" collapsed="false">
      <c r="F898" s="0" t="n">
        <v>9.406</v>
      </c>
      <c r="AB898" s="29" t="n">
        <v>35856</v>
      </c>
      <c r="AC898" s="0" t="n">
        <v>9.406</v>
      </c>
      <c r="AD898" s="0" t="n">
        <v>1047.7</v>
      </c>
      <c r="AE898" s="0" t="n">
        <f aca="false">LN(AC897/AC898)</f>
        <v>-0.00993650998333545</v>
      </c>
      <c r="AF898" s="0" t="n">
        <f aca="false">LN(AD897/AD898)</f>
        <v>0.00411484016486547</v>
      </c>
    </row>
    <row r="899" customFormat="false" ht="11.25" hidden="false" customHeight="false" outlineLevel="0" collapsed="false">
      <c r="F899" s="0" t="n">
        <v>9.688</v>
      </c>
      <c r="AB899" s="29" t="n">
        <v>35853</v>
      </c>
      <c r="AC899" s="0" t="n">
        <v>9.688</v>
      </c>
      <c r="AD899" s="0" t="n">
        <v>1049.34</v>
      </c>
      <c r="AE899" s="0" t="n">
        <f aca="false">LN(AC898/AC899)</f>
        <v>-0.0295402227279349</v>
      </c>
      <c r="AF899" s="0" t="n">
        <f aca="false">LN(AD898/AD899)</f>
        <v>-0.00156410973023554</v>
      </c>
    </row>
    <row r="900" customFormat="false" ht="11.25" hidden="false" customHeight="false" outlineLevel="0" collapsed="false">
      <c r="F900" s="0" t="n">
        <v>9.75</v>
      </c>
      <c r="AB900" s="29" t="n">
        <v>35852</v>
      </c>
      <c r="AC900" s="0" t="n">
        <v>9.75</v>
      </c>
      <c r="AD900" s="0" t="n">
        <v>1048.67</v>
      </c>
      <c r="AE900" s="0" t="n">
        <f aca="false">LN(AC899/AC900)</f>
        <v>-0.00637927875896458</v>
      </c>
      <c r="AF900" s="0" t="n">
        <f aca="false">LN(AD899/AD900)</f>
        <v>0.000638700504550946</v>
      </c>
    </row>
    <row r="901" customFormat="false" ht="11.25" hidden="false" customHeight="false" outlineLevel="0" collapsed="false">
      <c r="F901" s="0" t="n">
        <v>9.219</v>
      </c>
      <c r="AB901" s="29" t="n">
        <v>35851</v>
      </c>
      <c r="AC901" s="0" t="n">
        <v>9.219</v>
      </c>
      <c r="AD901" s="0" t="n">
        <v>1042.9</v>
      </c>
      <c r="AE901" s="0" t="n">
        <f aca="false">LN(AC900/AC901)</f>
        <v>0.0560007131932986</v>
      </c>
      <c r="AF901" s="0" t="n">
        <f aca="false">LN(AD900/AD901)</f>
        <v>0.00551740045743676</v>
      </c>
    </row>
    <row r="902" customFormat="false" ht="11.25" hidden="false" customHeight="false" outlineLevel="0" collapsed="false">
      <c r="F902" s="0" t="n">
        <v>9.188</v>
      </c>
      <c r="AB902" s="29" t="n">
        <v>35850</v>
      </c>
      <c r="AC902" s="0" t="n">
        <v>9.188</v>
      </c>
      <c r="AD902" s="0" t="n">
        <v>1030.56</v>
      </c>
      <c r="AE902" s="0" t="n">
        <f aca="false">LN(AC901/AC902)</f>
        <v>0.00336828698960529</v>
      </c>
      <c r="AF902" s="0" t="n">
        <f aca="false">LN(AD901/AD902)</f>
        <v>0.0119029503285867</v>
      </c>
    </row>
    <row r="903" customFormat="false" ht="11.25" hidden="false" customHeight="false" outlineLevel="0" collapsed="false">
      <c r="F903" s="0" t="n">
        <v>9.25</v>
      </c>
      <c r="AB903" s="29" t="n">
        <v>35849</v>
      </c>
      <c r="AC903" s="0" t="n">
        <v>9.25</v>
      </c>
      <c r="AD903" s="0" t="n">
        <v>1038.14</v>
      </c>
      <c r="AE903" s="0" t="n">
        <f aca="false">LN(AC902/AC903)</f>
        <v>-0.00672526669748198</v>
      </c>
      <c r="AF903" s="0" t="n">
        <f aca="false">LN(AD902/AD903)</f>
        <v>-0.00732830659162318</v>
      </c>
    </row>
    <row r="904" customFormat="false" ht="11.25" hidden="false" customHeight="false" outlineLevel="0" collapsed="false">
      <c r="F904" s="0" t="n">
        <v>9.375</v>
      </c>
      <c r="AB904" s="29" t="n">
        <v>35846</v>
      </c>
      <c r="AC904" s="0" t="n">
        <v>9.375</v>
      </c>
      <c r="AD904" s="0" t="n">
        <v>1034.21</v>
      </c>
      <c r="AE904" s="0" t="n">
        <f aca="false">LN(AC903/AC904)</f>
        <v>-0.0134230203321407</v>
      </c>
      <c r="AF904" s="0" t="n">
        <f aca="false">LN(AD903/AD904)</f>
        <v>0.00379280016521878</v>
      </c>
    </row>
    <row r="905" customFormat="false" ht="11.25" hidden="false" customHeight="false" outlineLevel="0" collapsed="false">
      <c r="F905" s="0" t="n">
        <v>9.25</v>
      </c>
      <c r="AB905" s="29" t="n">
        <v>35845</v>
      </c>
      <c r="AC905" s="0" t="n">
        <v>9.25</v>
      </c>
      <c r="AD905" s="0" t="n">
        <v>1028.28</v>
      </c>
      <c r="AE905" s="0" t="n">
        <f aca="false">LN(AC904/AC905)</f>
        <v>0.0134230203321408</v>
      </c>
      <c r="AF905" s="0" t="n">
        <f aca="false">LN(AD904/AD905)</f>
        <v>0.00575034675595717</v>
      </c>
    </row>
    <row r="906" customFormat="false" ht="11.25" hidden="false" customHeight="false" outlineLevel="0" collapsed="false">
      <c r="F906" s="0" t="n">
        <v>9.5</v>
      </c>
      <c r="AB906" s="29" t="n">
        <v>35844</v>
      </c>
      <c r="AC906" s="0" t="n">
        <v>9.5</v>
      </c>
      <c r="AD906" s="0" t="n">
        <v>1032.08</v>
      </c>
      <c r="AE906" s="0" t="n">
        <f aca="false">LN(AC905/AC906)</f>
        <v>-0.0266682470821613</v>
      </c>
      <c r="AF906" s="0" t="n">
        <f aca="false">LN(AD905/AD906)</f>
        <v>-0.00368867994785338</v>
      </c>
    </row>
    <row r="907" customFormat="false" ht="11.25" hidden="false" customHeight="false" outlineLevel="0" collapsed="false">
      <c r="F907" s="0" t="n">
        <v>9.031</v>
      </c>
      <c r="AB907" s="29" t="n">
        <v>35843</v>
      </c>
      <c r="AC907" s="0" t="n">
        <v>9.031</v>
      </c>
      <c r="AD907" s="0" t="n">
        <v>1022.76</v>
      </c>
      <c r="AE907" s="0" t="n">
        <f aca="false">LN(AC906/AC907)</f>
        <v>0.0506286953378333</v>
      </c>
      <c r="AF907" s="0" t="n">
        <f aca="false">LN(AD906/AD907)</f>
        <v>0.00907132809467457</v>
      </c>
    </row>
    <row r="908" customFormat="false" ht="11.25" hidden="false" customHeight="false" outlineLevel="0" collapsed="false">
      <c r="F908" s="0" t="n">
        <v>9.313</v>
      </c>
      <c r="AB908" s="29" t="n">
        <v>35839</v>
      </c>
      <c r="AC908" s="0" t="n">
        <v>9.313</v>
      </c>
      <c r="AD908" s="0" t="n">
        <v>1020.09</v>
      </c>
      <c r="AE908" s="0" t="n">
        <f aca="false">LN(AC907/AC908)</f>
        <v>-0.030748170270859</v>
      </c>
      <c r="AF908" s="0" t="n">
        <f aca="false">LN(AD907/AD908)</f>
        <v>0.00261399664227671</v>
      </c>
    </row>
    <row r="909" customFormat="false" ht="11.25" hidden="false" customHeight="false" outlineLevel="0" collapsed="false">
      <c r="F909" s="0" t="n">
        <v>9.063</v>
      </c>
      <c r="AB909" s="29" t="n">
        <v>35838</v>
      </c>
      <c r="AC909" s="0" t="n">
        <v>9.063</v>
      </c>
      <c r="AD909" s="0" t="n">
        <v>1024.14</v>
      </c>
      <c r="AE909" s="0" t="n">
        <f aca="false">LN(AC908/AC909)</f>
        <v>0.0272110824668762</v>
      </c>
      <c r="AF909" s="0" t="n">
        <f aca="false">LN(AD908/AD909)</f>
        <v>-0.0039623773243668</v>
      </c>
    </row>
    <row r="910" customFormat="false" ht="11.25" hidden="false" customHeight="false" outlineLevel="0" collapsed="false">
      <c r="F910" s="0" t="n">
        <v>9.438</v>
      </c>
      <c r="AB910" s="29" t="n">
        <v>35837</v>
      </c>
      <c r="AC910" s="0" t="n">
        <v>9.438</v>
      </c>
      <c r="AD910" s="0" t="n">
        <v>1020.01</v>
      </c>
      <c r="AE910" s="0" t="n">
        <f aca="false">LN(AC909/AC910)</f>
        <v>-0.0405439022315511</v>
      </c>
      <c r="AF910" s="0" t="n">
        <f aca="false">LN(AD909/AD910)</f>
        <v>0.00404080485246949</v>
      </c>
    </row>
    <row r="911" customFormat="false" ht="11.25" hidden="false" customHeight="false" outlineLevel="0" collapsed="false">
      <c r="F911" s="0" t="n">
        <v>9.813</v>
      </c>
      <c r="AB911" s="29" t="n">
        <v>35836</v>
      </c>
      <c r="AC911" s="0" t="n">
        <v>9.813</v>
      </c>
      <c r="AD911" s="0" t="n">
        <v>1019.01</v>
      </c>
      <c r="AE911" s="0" t="n">
        <f aca="false">LN(AC910/AC911)</f>
        <v>-0.0389639439201608</v>
      </c>
      <c r="AF911" s="0" t="n">
        <f aca="false">LN(AD910/AD911)</f>
        <v>0.000980863434565946</v>
      </c>
    </row>
    <row r="912" customFormat="false" ht="11.25" hidden="false" customHeight="false" outlineLevel="0" collapsed="false">
      <c r="F912" s="0" t="n">
        <v>9.781</v>
      </c>
      <c r="AB912" s="29" t="n">
        <v>35835</v>
      </c>
      <c r="AC912" s="0" t="n">
        <v>9.781</v>
      </c>
      <c r="AD912" s="0" t="n">
        <v>1010.74</v>
      </c>
      <c r="AE912" s="0" t="n">
        <f aca="false">LN(AC911/AC912)</f>
        <v>0.00326630891600072</v>
      </c>
      <c r="AF912" s="0" t="n">
        <f aca="false">LN(AD911/AD912)</f>
        <v>0.00814883188865763</v>
      </c>
    </row>
    <row r="913" customFormat="false" ht="11.25" hidden="false" customHeight="false" outlineLevel="0" collapsed="false">
      <c r="F913" s="0" t="n">
        <v>10.031</v>
      </c>
      <c r="AB913" s="29" t="n">
        <v>35832</v>
      </c>
      <c r="AC913" s="0" t="n">
        <v>10.031</v>
      </c>
      <c r="AD913" s="0" t="n">
        <v>1012.46</v>
      </c>
      <c r="AE913" s="0" t="n">
        <f aca="false">LN(AC912/AC913)</f>
        <v>-0.0252385695929922</v>
      </c>
      <c r="AF913" s="0" t="n">
        <f aca="false">LN(AD912/AD913)</f>
        <v>-0.00170027719886161</v>
      </c>
    </row>
    <row r="914" customFormat="false" ht="11.25" hidden="false" customHeight="false" outlineLevel="0" collapsed="false">
      <c r="F914" s="0" t="n">
        <v>9.969</v>
      </c>
      <c r="AB914" s="29" t="n">
        <v>35831</v>
      </c>
      <c r="AC914" s="0" t="n">
        <v>9.969</v>
      </c>
      <c r="AD914" s="0" t="n">
        <v>1003.54</v>
      </c>
      <c r="AE914" s="0" t="n">
        <f aca="false">LN(AC913/AC914)</f>
        <v>0.00620001986078127</v>
      </c>
      <c r="AF914" s="0" t="n">
        <f aca="false">LN(AD913/AD914)</f>
        <v>0.00884926409718961</v>
      </c>
    </row>
    <row r="915" customFormat="false" ht="11.25" hidden="false" customHeight="false" outlineLevel="0" collapsed="false">
      <c r="F915" s="0" t="n">
        <v>9.563</v>
      </c>
      <c r="AB915" s="29" t="n">
        <v>35830</v>
      </c>
      <c r="AC915" s="0" t="n">
        <v>9.563</v>
      </c>
      <c r="AD915" s="0" t="n">
        <v>1006.9</v>
      </c>
      <c r="AE915" s="0" t="n">
        <f aca="false">LN(AC914/AC915)</f>
        <v>0.0415787926731613</v>
      </c>
      <c r="AF915" s="0" t="n">
        <f aca="false">LN(AD914/AD915)</f>
        <v>-0.00334255499129353</v>
      </c>
    </row>
    <row r="916" customFormat="false" ht="11.25" hidden="false" customHeight="false" outlineLevel="0" collapsed="false">
      <c r="F916" s="0" t="n">
        <v>9.25</v>
      </c>
      <c r="AB916" s="29" t="n">
        <v>35829</v>
      </c>
      <c r="AC916" s="0" t="n">
        <v>9.25</v>
      </c>
      <c r="AD916" s="0" t="n">
        <v>1006</v>
      </c>
      <c r="AE916" s="0" t="n">
        <f aca="false">LN(AC915/AC916)</f>
        <v>0.0332779338430719</v>
      </c>
      <c r="AF916" s="0" t="n">
        <f aca="false">LN(AD915/AD916)</f>
        <v>0.000894232261884588</v>
      </c>
    </row>
    <row r="917" customFormat="false" ht="11.25" hidden="false" customHeight="false" outlineLevel="0" collapsed="false">
      <c r="F917" s="0" t="n">
        <v>9.063</v>
      </c>
      <c r="AB917" s="29" t="n">
        <v>35828</v>
      </c>
      <c r="AC917" s="0" t="n">
        <v>9.063</v>
      </c>
      <c r="AD917" s="0" t="n">
        <v>1001.27</v>
      </c>
      <c r="AE917" s="0" t="n">
        <f aca="false">LN(AC916/AC917)</f>
        <v>0.0204233604516892</v>
      </c>
      <c r="AF917" s="0" t="n">
        <f aca="false">LN(AD916/AD917)</f>
        <v>0.00471287744540292</v>
      </c>
    </row>
    <row r="918" customFormat="false" ht="11.25" hidden="false" customHeight="false" outlineLevel="0" collapsed="false">
      <c r="F918" s="0" t="n">
        <v>8.844</v>
      </c>
      <c r="AB918" s="29" t="n">
        <v>35825</v>
      </c>
      <c r="AC918" s="0" t="n">
        <v>8.844</v>
      </c>
      <c r="AD918" s="0" t="n">
        <v>980.28</v>
      </c>
      <c r="AE918" s="0" t="n">
        <f aca="false">LN(AC917/AC918)</f>
        <v>0.0244609280774449</v>
      </c>
      <c r="AF918" s="0" t="n">
        <f aca="false">LN(AD917/AD918)</f>
        <v>0.0211862280725034</v>
      </c>
    </row>
    <row r="919" customFormat="false" ht="11.25" hidden="false" customHeight="false" outlineLevel="0" collapsed="false">
      <c r="F919" s="0" t="n">
        <v>8.906</v>
      </c>
      <c r="AB919" s="29" t="n">
        <v>35824</v>
      </c>
      <c r="AC919" s="0" t="n">
        <v>8.906</v>
      </c>
      <c r="AD919" s="0" t="n">
        <v>985.49</v>
      </c>
      <c r="AE919" s="0" t="n">
        <f aca="false">LN(AC918/AC919)</f>
        <v>-0.00698594390431092</v>
      </c>
      <c r="AF919" s="0" t="n">
        <f aca="false">LN(AD918/AD919)</f>
        <v>-0.00530073426607944</v>
      </c>
    </row>
    <row r="920" customFormat="false" ht="11.25" hidden="false" customHeight="false" outlineLevel="0" collapsed="false">
      <c r="F920" s="0" t="n">
        <v>8.969</v>
      </c>
      <c r="AB920" s="29" t="n">
        <v>35823</v>
      </c>
      <c r="AC920" s="0" t="n">
        <v>8.969</v>
      </c>
      <c r="AD920" s="0" t="n">
        <v>977.46</v>
      </c>
      <c r="AE920" s="0" t="n">
        <f aca="false">LN(AC919/AC920)</f>
        <v>-0.0070489802363553</v>
      </c>
      <c r="AF920" s="0" t="n">
        <f aca="false">LN(AD919/AD920)</f>
        <v>0.00818160910172461</v>
      </c>
    </row>
    <row r="921" customFormat="false" ht="11.25" hidden="false" customHeight="false" outlineLevel="0" collapsed="false">
      <c r="F921" s="0" t="n">
        <v>9.125</v>
      </c>
      <c r="AB921" s="29" t="n">
        <v>35822</v>
      </c>
      <c r="AC921" s="0" t="n">
        <v>9.125</v>
      </c>
      <c r="AD921" s="0" t="n">
        <v>969.02</v>
      </c>
      <c r="AE921" s="0" t="n">
        <f aca="false">LN(AC920/AC921)</f>
        <v>-0.0172437123326892</v>
      </c>
      <c r="AF921" s="0" t="n">
        <f aca="false">LN(AD920/AD921)</f>
        <v>0.00867211879348399</v>
      </c>
    </row>
    <row r="922" customFormat="false" ht="11.25" hidden="false" customHeight="false" outlineLevel="0" collapsed="false">
      <c r="F922" s="0" t="n">
        <v>9.031</v>
      </c>
      <c r="AB922" s="29" t="n">
        <v>35821</v>
      </c>
      <c r="AC922" s="0" t="n">
        <v>9.031</v>
      </c>
      <c r="AD922" s="0" t="n">
        <v>956.95</v>
      </c>
      <c r="AE922" s="0" t="n">
        <f aca="false">LN(AC921/AC922)</f>
        <v>0.0103547961998935</v>
      </c>
      <c r="AF922" s="0" t="n">
        <f aca="false">LN(AD921/AD922)</f>
        <v>0.0125341080285668</v>
      </c>
    </row>
    <row r="923" customFormat="false" ht="11.25" hidden="false" customHeight="false" outlineLevel="0" collapsed="false">
      <c r="F923" s="0" t="n">
        <v>9.531</v>
      </c>
      <c r="AB923" s="29" t="n">
        <v>35818</v>
      </c>
      <c r="AC923" s="0" t="n">
        <v>9.531</v>
      </c>
      <c r="AD923" s="0" t="n">
        <v>957.59</v>
      </c>
      <c r="AE923" s="0" t="n">
        <f aca="false">LN(AC922/AC923)</f>
        <v>-0.053886540686827</v>
      </c>
      <c r="AF923" s="0" t="n">
        <f aca="false">LN(AD922/AD923)</f>
        <v>-0.00066856793155435</v>
      </c>
    </row>
    <row r="924" customFormat="false" ht="11.25" hidden="false" customHeight="false" outlineLevel="0" collapsed="false">
      <c r="F924" s="0" t="n">
        <v>9.844</v>
      </c>
      <c r="AB924" s="29" t="n">
        <v>35817</v>
      </c>
      <c r="AC924" s="0" t="n">
        <v>9.844</v>
      </c>
      <c r="AD924" s="0" t="n">
        <v>963.04</v>
      </c>
      <c r="AE924" s="0" t="n">
        <f aca="false">LN(AC923/AC924)</f>
        <v>-0.0323124885733205</v>
      </c>
      <c r="AF924" s="0" t="n">
        <f aca="false">LN(AD923/AD924)</f>
        <v>-0.00567523638382399</v>
      </c>
    </row>
    <row r="925" customFormat="false" ht="11.25" hidden="false" customHeight="false" outlineLevel="0" collapsed="false">
      <c r="F925" s="0" t="n">
        <v>10.156</v>
      </c>
      <c r="AB925" s="29" t="n">
        <v>35816</v>
      </c>
      <c r="AC925" s="0" t="n">
        <v>10.156</v>
      </c>
      <c r="AD925" s="0" t="n">
        <v>970.81</v>
      </c>
      <c r="AE925" s="0" t="n">
        <f aca="false">LN(AC924/AC925)</f>
        <v>-0.0312025313136227</v>
      </c>
      <c r="AF925" s="0" t="n">
        <f aca="false">LN(AD924/AD925)</f>
        <v>-0.00803582678279243</v>
      </c>
    </row>
    <row r="926" customFormat="false" ht="11.25" hidden="false" customHeight="false" outlineLevel="0" collapsed="false">
      <c r="F926" s="0" t="n">
        <v>10.344</v>
      </c>
      <c r="AB926" s="29" t="n">
        <v>35815</v>
      </c>
      <c r="AC926" s="0" t="n">
        <v>10.344</v>
      </c>
      <c r="AD926" s="0" t="n">
        <v>978.6</v>
      </c>
      <c r="AE926" s="0" t="n">
        <f aca="false">LN(AC925/AC926)</f>
        <v>-0.0183419776271242</v>
      </c>
      <c r="AF926" s="0" t="n">
        <f aca="false">LN(AD925/AD926)</f>
        <v>-0.00799220427277013</v>
      </c>
    </row>
    <row r="927" customFormat="false" ht="11.25" hidden="false" customHeight="false" outlineLevel="0" collapsed="false">
      <c r="F927" s="0" t="n">
        <v>10.125</v>
      </c>
      <c r="AB927" s="29" t="n">
        <v>35811</v>
      </c>
      <c r="AC927" s="0" t="n">
        <v>10.125</v>
      </c>
      <c r="AD927" s="0" t="n">
        <v>961.51</v>
      </c>
      <c r="AE927" s="0" t="n">
        <f aca="false">LN(AC926/AC927)</f>
        <v>0.0213990284769536</v>
      </c>
      <c r="AF927" s="0" t="n">
        <f aca="false">LN(AD926/AD927)</f>
        <v>0.0176180134642562</v>
      </c>
    </row>
    <row r="928" customFormat="false" ht="11.25" hidden="false" customHeight="false" outlineLevel="0" collapsed="false">
      <c r="F928" s="0" t="n">
        <v>9.391</v>
      </c>
      <c r="AB928" s="29" t="n">
        <v>35810</v>
      </c>
      <c r="AC928" s="0" t="n">
        <v>9.391</v>
      </c>
      <c r="AD928" s="0" t="n">
        <v>950.73</v>
      </c>
      <c r="AE928" s="0" t="n">
        <f aca="false">LN(AC927/AC928)</f>
        <v>0.0752558291701263</v>
      </c>
      <c r="AF928" s="0" t="n">
        <f aca="false">LN(AD927/AD928)</f>
        <v>0.0112748548278497</v>
      </c>
    </row>
    <row r="929" customFormat="false" ht="11.25" hidden="false" customHeight="false" outlineLevel="0" collapsed="false">
      <c r="F929" s="0" t="n">
        <v>9.563</v>
      </c>
      <c r="AB929" s="29" t="n">
        <v>35809</v>
      </c>
      <c r="AC929" s="0" t="n">
        <v>9.563</v>
      </c>
      <c r="AD929" s="0" t="n">
        <v>957.94</v>
      </c>
      <c r="AE929" s="0" t="n">
        <f aca="false">LN(AC928/AC929)</f>
        <v>-0.0181497015449292</v>
      </c>
      <c r="AF929" s="0" t="n">
        <f aca="false">LN(AD928/AD929)</f>
        <v>-0.00755503496640577</v>
      </c>
    </row>
    <row r="930" customFormat="false" ht="11.25" hidden="false" customHeight="false" outlineLevel="0" collapsed="false">
      <c r="F930" s="0" t="n">
        <v>9.406</v>
      </c>
      <c r="AB930" s="29" t="n">
        <v>35808</v>
      </c>
      <c r="AC930" s="0" t="n">
        <v>9.406</v>
      </c>
      <c r="AD930" s="0" t="n">
        <v>952.12</v>
      </c>
      <c r="AE930" s="0" t="n">
        <f aca="false">LN(AC929/AC930)</f>
        <v>0.0165537018445494</v>
      </c>
      <c r="AF930" s="0" t="n">
        <f aca="false">LN(AD929/AD930)</f>
        <v>0.00609406826147646</v>
      </c>
    </row>
    <row r="931" customFormat="false" ht="11.25" hidden="false" customHeight="false" outlineLevel="0" collapsed="false">
      <c r="F931" s="0" t="n">
        <v>8.969</v>
      </c>
      <c r="AB931" s="29" t="n">
        <v>35807</v>
      </c>
      <c r="AC931" s="0" t="n">
        <v>8.969</v>
      </c>
      <c r="AD931" s="0" t="n">
        <v>939.21</v>
      </c>
      <c r="AE931" s="0" t="n">
        <f aca="false">LN(AC930/AC931)</f>
        <v>0.0475735963869904</v>
      </c>
      <c r="AF931" s="0" t="n">
        <f aca="false">LN(AD930/AD931)</f>
        <v>0.0136519808912425</v>
      </c>
    </row>
    <row r="932" customFormat="false" ht="11.25" hidden="false" customHeight="false" outlineLevel="0" collapsed="false">
      <c r="F932" s="0" t="n">
        <v>9.094</v>
      </c>
      <c r="AB932" s="29" t="n">
        <v>35804</v>
      </c>
      <c r="AC932" s="0" t="n">
        <v>9.094</v>
      </c>
      <c r="AD932" s="0" t="n">
        <v>927.69</v>
      </c>
      <c r="AE932" s="0" t="n">
        <f aca="false">LN(AC931/AC932)</f>
        <v>-0.0138406682669528</v>
      </c>
      <c r="AF932" s="0" t="n">
        <f aca="false">LN(AD931/AD932)</f>
        <v>0.0123414711222474</v>
      </c>
    </row>
    <row r="933" customFormat="false" ht="11.25" hidden="false" customHeight="false" outlineLevel="0" collapsed="false">
      <c r="F933" s="0" t="n">
        <v>9.25</v>
      </c>
      <c r="AB933" s="29" t="n">
        <v>35803</v>
      </c>
      <c r="AC933" s="0" t="n">
        <v>9.25</v>
      </c>
      <c r="AD933" s="0" t="n">
        <v>956.05</v>
      </c>
      <c r="AE933" s="0" t="n">
        <f aca="false">LN(AC932/AC933)</f>
        <v>-0.0170086961215151</v>
      </c>
      <c r="AF933" s="0" t="n">
        <f aca="false">LN(AD932/AD933)</f>
        <v>-0.0301125876846117</v>
      </c>
    </row>
    <row r="934" customFormat="false" ht="11.25" hidden="false" customHeight="false" outlineLevel="0" collapsed="false">
      <c r="F934" s="0" t="n">
        <v>9.563</v>
      </c>
      <c r="AB934" s="29" t="n">
        <v>35802</v>
      </c>
      <c r="AC934" s="0" t="n">
        <v>9.563</v>
      </c>
      <c r="AD934" s="0" t="n">
        <v>964</v>
      </c>
      <c r="AE934" s="0" t="n">
        <f aca="false">LN(AC933/AC934)</f>
        <v>-0.0332779338430719</v>
      </c>
      <c r="AF934" s="0" t="n">
        <f aca="false">LN(AD933/AD934)</f>
        <v>-0.00828108167157725</v>
      </c>
    </row>
    <row r="935" customFormat="false" ht="11.25" hidden="false" customHeight="false" outlineLevel="0" collapsed="false">
      <c r="F935" s="0" t="n">
        <v>10.219</v>
      </c>
      <c r="AB935" s="29" t="n">
        <v>35801</v>
      </c>
      <c r="AC935" s="0" t="n">
        <v>10.219</v>
      </c>
      <c r="AD935" s="0" t="n">
        <v>966.58</v>
      </c>
      <c r="AE935" s="0" t="n">
        <f aca="false">LN(AC934/AC935)</f>
        <v>-0.0663472472626663</v>
      </c>
      <c r="AF935" s="0" t="n">
        <f aca="false">LN(AD934/AD935)</f>
        <v>-0.00267277350423113</v>
      </c>
    </row>
    <row r="936" customFormat="false" ht="11.25" hidden="false" customHeight="false" outlineLevel="0" collapsed="false">
      <c r="F936" s="0" t="n">
        <v>10.219</v>
      </c>
      <c r="AB936" s="29" t="n">
        <v>35800</v>
      </c>
      <c r="AC936" s="0" t="n">
        <v>10.219</v>
      </c>
      <c r="AD936" s="0" t="n">
        <v>977.07</v>
      </c>
      <c r="AE936" s="0" t="n">
        <f aca="false">LN(AC935/AC936)</f>
        <v>0</v>
      </c>
      <c r="AF936" s="0" t="n">
        <f aca="false">LN(AD935/AD936)</f>
        <v>-0.0107942292631578</v>
      </c>
    </row>
    <row r="937" customFormat="false" ht="11.25" hidden="false" customHeight="false" outlineLevel="0" collapsed="false">
      <c r="F937" s="0" t="n">
        <v>10.188</v>
      </c>
      <c r="AB937" s="29" t="n">
        <v>35797</v>
      </c>
      <c r="AC937" s="0" t="n">
        <v>10.188</v>
      </c>
      <c r="AD937" s="0" t="n">
        <v>975.04</v>
      </c>
      <c r="AE937" s="0" t="n">
        <f aca="false">LN(AC936/AC937)</f>
        <v>0.00303817551286138</v>
      </c>
      <c r="AF937" s="0" t="n">
        <f aca="false">LN(AD936/AD937)</f>
        <v>0.00207980158059035</v>
      </c>
    </row>
    <row r="938" customFormat="false" ht="11.25" hidden="false" customHeight="false" outlineLevel="0" collapsed="false">
      <c r="F938" s="0" t="n">
        <v>10.219</v>
      </c>
      <c r="AB938" s="29" t="n">
        <v>35795</v>
      </c>
      <c r="AC938" s="0" t="n">
        <v>10.219</v>
      </c>
      <c r="AD938" s="0" t="n">
        <v>970.43</v>
      </c>
      <c r="AE938" s="0" t="n">
        <f aca="false">LN(AC937/AC938)</f>
        <v>-0.00303817551286133</v>
      </c>
      <c r="AF938" s="0" t="n">
        <f aca="false">LN(AD937/AD938)</f>
        <v>0.00473922355880316</v>
      </c>
    </row>
    <row r="939" customFormat="false" ht="11.25" hidden="false" customHeight="false" outlineLevel="0" collapsed="false">
      <c r="F939" s="0" t="n">
        <v>9.594</v>
      </c>
      <c r="AB939" s="29" t="n">
        <v>35794</v>
      </c>
      <c r="AC939" s="0" t="n">
        <v>9.594</v>
      </c>
      <c r="AD939" s="0" t="n">
        <v>970.84</v>
      </c>
      <c r="AE939" s="0" t="n">
        <f aca="false">LN(AC938/AC939)</f>
        <v>0.0631108295501998</v>
      </c>
      <c r="AF939" s="0" t="n">
        <f aca="false">LN(AD938/AD939)</f>
        <v>-0.000422403896517501</v>
      </c>
    </row>
    <row r="940" customFormat="false" ht="11.25" hidden="false" customHeight="false" outlineLevel="0" collapsed="false">
      <c r="F940" s="0" t="n">
        <v>8.906</v>
      </c>
      <c r="AB940" s="29" t="n">
        <v>35793</v>
      </c>
      <c r="AC940" s="0" t="n">
        <v>8.906</v>
      </c>
      <c r="AD940" s="0" t="n">
        <v>953.35</v>
      </c>
      <c r="AE940" s="0" t="n">
        <f aca="false">LN(AC939/AC940)</f>
        <v>0.0744126961803613</v>
      </c>
      <c r="AF940" s="0" t="n">
        <f aca="false">LN(AD939/AD940)</f>
        <v>0.0181795786246049</v>
      </c>
    </row>
    <row r="941" customFormat="false" ht="11.25" hidden="false" customHeight="false" outlineLevel="0" collapsed="false">
      <c r="F941" s="0" t="n">
        <v>9</v>
      </c>
      <c r="AB941" s="29" t="n">
        <v>35790</v>
      </c>
      <c r="AC941" s="0" t="n">
        <v>9</v>
      </c>
      <c r="AD941" s="0" t="n">
        <v>936.46</v>
      </c>
      <c r="AE941" s="0" t="n">
        <f aca="false">LN(AC940/AC941)</f>
        <v>-0.0104993704367087</v>
      </c>
      <c r="AF941" s="0" t="n">
        <f aca="false">LN(AD940/AD941)</f>
        <v>0.0178752887648784</v>
      </c>
    </row>
    <row r="942" customFormat="false" ht="11.25" hidden="false" customHeight="false" outlineLevel="0" collapsed="false">
      <c r="F942" s="0" t="n">
        <v>9.25</v>
      </c>
      <c r="AB942" s="29" t="n">
        <v>35788</v>
      </c>
      <c r="AC942" s="0" t="n">
        <v>9.25</v>
      </c>
      <c r="AD942" s="0" t="n">
        <v>932.7</v>
      </c>
      <c r="AE942" s="0" t="n">
        <f aca="false">LN(AC941/AC942)</f>
        <v>-0.0273989741881144</v>
      </c>
      <c r="AF942" s="0" t="n">
        <f aca="false">LN(AD941/AD942)</f>
        <v>0.00402320301275747</v>
      </c>
    </row>
    <row r="943" customFormat="false" ht="11.25" hidden="false" customHeight="false" outlineLevel="0" collapsed="false">
      <c r="F943" s="0" t="n">
        <v>9.625</v>
      </c>
      <c r="AB943" s="29" t="n">
        <v>35787</v>
      </c>
      <c r="AC943" s="0" t="n">
        <v>9.625</v>
      </c>
      <c r="AD943" s="0" t="n">
        <v>939.13</v>
      </c>
      <c r="AE943" s="0" t="n">
        <f aca="false">LN(AC942/AC943)</f>
        <v>-0.0397403286495141</v>
      </c>
      <c r="AF943" s="0" t="n">
        <f aca="false">LN(AD942/AD943)</f>
        <v>-0.00687030904721862</v>
      </c>
    </row>
    <row r="944" customFormat="false" ht="11.25" hidden="false" customHeight="false" outlineLevel="0" collapsed="false">
      <c r="F944" s="0" t="n">
        <v>9.719</v>
      </c>
      <c r="AB944" s="29" t="n">
        <v>35786</v>
      </c>
      <c r="AC944" s="0" t="n">
        <v>9.719</v>
      </c>
      <c r="AD944" s="0" t="n">
        <v>953.7</v>
      </c>
      <c r="AE944" s="0" t="n">
        <f aca="false">LN(AC943/AC944)</f>
        <v>-0.00971885234748553</v>
      </c>
      <c r="AF944" s="0" t="n">
        <f aca="false">LN(AD943/AD944)</f>
        <v>-0.0153952418048302</v>
      </c>
    </row>
    <row r="945" customFormat="false" ht="11.25" hidden="false" customHeight="false" outlineLevel="0" collapsed="false">
      <c r="F945" s="0" t="n">
        <v>9.875</v>
      </c>
      <c r="AB945" s="29" t="n">
        <v>35783</v>
      </c>
      <c r="AC945" s="0" t="n">
        <v>9.875</v>
      </c>
      <c r="AD945" s="0" t="n">
        <v>946.78</v>
      </c>
      <c r="AE945" s="0" t="n">
        <f aca="false">LN(AC944/AC945)</f>
        <v>-0.0159235782658521</v>
      </c>
      <c r="AF945" s="0" t="n">
        <f aca="false">LN(AD944/AD945)</f>
        <v>0.00728240295353055</v>
      </c>
    </row>
    <row r="946" customFormat="false" ht="11.25" hidden="false" customHeight="false" outlineLevel="0" collapsed="false">
      <c r="F946" s="0" t="n">
        <v>10.281</v>
      </c>
      <c r="AB946" s="29" t="n">
        <v>35782</v>
      </c>
      <c r="AC946" s="0" t="n">
        <v>10.281</v>
      </c>
      <c r="AD946" s="0" t="n">
        <v>955.3</v>
      </c>
      <c r="AE946" s="0" t="n">
        <f aca="false">LN(AC945/AC946)</f>
        <v>-0.0402912207733959</v>
      </c>
      <c r="AF946" s="0" t="n">
        <f aca="false">LN(AD945/AD946)</f>
        <v>-0.00895867364462644</v>
      </c>
    </row>
    <row r="947" customFormat="false" ht="11.25" hidden="false" customHeight="false" outlineLevel="0" collapsed="false">
      <c r="F947" s="0" t="n">
        <v>10.594</v>
      </c>
      <c r="AB947" s="29" t="n">
        <v>35781</v>
      </c>
      <c r="AC947" s="0" t="n">
        <v>10.594</v>
      </c>
      <c r="AD947" s="0" t="n">
        <v>965.54</v>
      </c>
      <c r="AE947" s="0" t="n">
        <f aca="false">LN(AC946/AC947)</f>
        <v>-0.0299902715617534</v>
      </c>
      <c r="AF947" s="0" t="n">
        <f aca="false">LN(AD946/AD947)</f>
        <v>-0.0106621030456739</v>
      </c>
    </row>
    <row r="948" customFormat="false" ht="11.25" hidden="false" customHeight="false" outlineLevel="0" collapsed="false">
      <c r="F948" s="0" t="n">
        <v>10.531</v>
      </c>
      <c r="AB948" s="29" t="n">
        <v>35780</v>
      </c>
      <c r="AC948" s="0" t="n">
        <v>10.531</v>
      </c>
      <c r="AD948" s="0" t="n">
        <v>968.04</v>
      </c>
      <c r="AE948" s="0" t="n">
        <f aca="false">LN(AC947/AC948)</f>
        <v>0.00596451472387477</v>
      </c>
      <c r="AF948" s="0" t="n">
        <f aca="false">LN(AD947/AD948)</f>
        <v>-0.00258587841524666</v>
      </c>
    </row>
    <row r="949" customFormat="false" ht="11.25" hidden="false" customHeight="false" outlineLevel="0" collapsed="false">
      <c r="F949" s="0" t="n">
        <v>10.594</v>
      </c>
      <c r="AB949" s="29" t="n">
        <v>35779</v>
      </c>
      <c r="AC949" s="0" t="n">
        <v>10.594</v>
      </c>
      <c r="AD949" s="0" t="n">
        <v>963.39</v>
      </c>
      <c r="AE949" s="0" t="n">
        <f aca="false">LN(AC948/AC949)</f>
        <v>-0.00596451472387471</v>
      </c>
      <c r="AF949" s="0" t="n">
        <f aca="false">LN(AD948/AD949)</f>
        <v>0.00481509449913932</v>
      </c>
    </row>
    <row r="950" customFormat="false" ht="11.25" hidden="false" customHeight="false" outlineLevel="0" collapsed="false">
      <c r="F950" s="0" t="n">
        <v>10.75</v>
      </c>
      <c r="AB950" s="29" t="n">
        <v>35776</v>
      </c>
      <c r="AC950" s="0" t="n">
        <v>10.75</v>
      </c>
      <c r="AD950" s="0" t="n">
        <v>953.39</v>
      </c>
      <c r="AE950" s="0" t="n">
        <f aca="false">LN(AC949/AC950)</f>
        <v>-0.0146179514513369</v>
      </c>
      <c r="AF950" s="0" t="n">
        <f aca="false">LN(AD949/AD950)</f>
        <v>0.0104342602990349</v>
      </c>
    </row>
    <row r="951" customFormat="false" ht="11.25" hidden="false" customHeight="false" outlineLevel="0" collapsed="false">
      <c r="F951" s="0" t="n">
        <v>10.75</v>
      </c>
      <c r="AB951" s="29" t="n">
        <v>35775</v>
      </c>
      <c r="AC951" s="0" t="n">
        <v>10.75</v>
      </c>
      <c r="AD951" s="0" t="n">
        <v>954.94</v>
      </c>
      <c r="AE951" s="0" t="n">
        <f aca="false">LN(AC950/AC951)</f>
        <v>0</v>
      </c>
      <c r="AF951" s="0" t="n">
        <f aca="false">LN(AD950/AD951)</f>
        <v>-0.00162445734317757</v>
      </c>
    </row>
    <row r="952" customFormat="false" ht="11.25" hidden="false" customHeight="false" outlineLevel="0" collapsed="false">
      <c r="F952" s="0" t="n">
        <v>10.969</v>
      </c>
      <c r="AB952" s="29" t="n">
        <v>35774</v>
      </c>
      <c r="AC952" s="0" t="n">
        <v>10.969</v>
      </c>
      <c r="AD952" s="0" t="n">
        <v>969.79</v>
      </c>
      <c r="AE952" s="0" t="n">
        <f aca="false">LN(AC951/AC952)</f>
        <v>-0.0201673578555252</v>
      </c>
      <c r="AF952" s="0" t="n">
        <f aca="false">LN(AD951/AD952)</f>
        <v>-0.0154310419317891</v>
      </c>
    </row>
    <row r="953" customFormat="false" ht="11.25" hidden="false" customHeight="false" outlineLevel="0" collapsed="false">
      <c r="F953" s="0" t="n">
        <v>11.125</v>
      </c>
      <c r="AB953" s="29" t="n">
        <v>35773</v>
      </c>
      <c r="AC953" s="0" t="n">
        <v>11.125</v>
      </c>
      <c r="AD953" s="0" t="n">
        <v>975.78</v>
      </c>
      <c r="AE953" s="0" t="n">
        <f aca="false">LN(AC952/AC953)</f>
        <v>-0.0141217156231069</v>
      </c>
      <c r="AF953" s="0" t="n">
        <f aca="false">LN(AD952/AD953)</f>
        <v>-0.00615759795473578</v>
      </c>
    </row>
    <row r="954" customFormat="false" ht="11.25" hidden="false" customHeight="false" outlineLevel="0" collapsed="false">
      <c r="F954" s="0" t="n">
        <v>11.094</v>
      </c>
      <c r="AB954" s="29" t="n">
        <v>35772</v>
      </c>
      <c r="AC954" s="0" t="n">
        <v>11.094</v>
      </c>
      <c r="AD954" s="0" t="n">
        <v>982.37</v>
      </c>
      <c r="AE954" s="0" t="n">
        <f aca="false">LN(AC953/AC954)</f>
        <v>0.00279040641926108</v>
      </c>
      <c r="AF954" s="0" t="n">
        <f aca="false">LN(AD953/AD954)</f>
        <v>-0.00673086829890542</v>
      </c>
    </row>
    <row r="955" customFormat="false" ht="11.25" hidden="false" customHeight="false" outlineLevel="0" collapsed="false">
      <c r="F955" s="0" t="n">
        <v>10.594</v>
      </c>
      <c r="AB955" s="29" t="n">
        <v>35769</v>
      </c>
      <c r="AC955" s="0" t="n">
        <v>10.594</v>
      </c>
      <c r="AD955" s="0" t="n">
        <v>983.79</v>
      </c>
      <c r="AE955" s="0" t="n">
        <f aca="false">LN(AC954/AC955)</f>
        <v>0.0461166185107079</v>
      </c>
      <c r="AF955" s="0" t="n">
        <f aca="false">LN(AD954/AD955)</f>
        <v>-0.00144444017464651</v>
      </c>
    </row>
    <row r="956" customFormat="false" ht="11.25" hidden="false" customHeight="false" outlineLevel="0" collapsed="false">
      <c r="F956" s="0" t="n">
        <v>10.375</v>
      </c>
      <c r="AB956" s="29" t="n">
        <v>35768</v>
      </c>
      <c r="AC956" s="0" t="n">
        <v>10.375</v>
      </c>
      <c r="AD956" s="0" t="n">
        <v>973.1</v>
      </c>
      <c r="AE956" s="0" t="n">
        <f aca="false">LN(AC955/AC956)</f>
        <v>0.0208887370055728</v>
      </c>
      <c r="AF956" s="0" t="n">
        <f aca="false">LN(AD955/AD956)</f>
        <v>0.01092560781402</v>
      </c>
    </row>
    <row r="957" customFormat="false" ht="11.25" hidden="false" customHeight="false" outlineLevel="0" collapsed="false">
      <c r="F957" s="0" t="n">
        <v>9.625</v>
      </c>
      <c r="AB957" s="29" t="n">
        <v>35767</v>
      </c>
      <c r="AC957" s="0" t="n">
        <v>9.625</v>
      </c>
      <c r="AD957" s="0" t="n">
        <v>976.77</v>
      </c>
      <c r="AE957" s="0" t="n">
        <f aca="false">LN(AC956/AC957)</f>
        <v>0.0750351859429141</v>
      </c>
      <c r="AF957" s="0" t="n">
        <f aca="false">LN(AD956/AD957)</f>
        <v>-0.00376435796619956</v>
      </c>
    </row>
    <row r="958" customFormat="false" ht="11.25" hidden="false" customHeight="false" outlineLevel="0" collapsed="false">
      <c r="F958" s="0" t="n">
        <v>9.969</v>
      </c>
      <c r="AB958" s="29" t="n">
        <v>35766</v>
      </c>
      <c r="AC958" s="0" t="n">
        <v>9.969</v>
      </c>
      <c r="AD958" s="0" t="n">
        <v>971.68</v>
      </c>
      <c r="AE958" s="0" t="n">
        <f aca="false">LN(AC957/AC958)</f>
        <v>-0.0351163978667189</v>
      </c>
      <c r="AF958" s="0" t="n">
        <f aca="false">LN(AD957/AD958)</f>
        <v>0.00522467764487774</v>
      </c>
    </row>
    <row r="959" customFormat="false" ht="11.25" hidden="false" customHeight="false" outlineLevel="0" collapsed="false">
      <c r="F959" s="0" t="n">
        <v>10.344</v>
      </c>
      <c r="AB959" s="29" t="n">
        <v>35765</v>
      </c>
      <c r="AC959" s="0" t="n">
        <v>10.344</v>
      </c>
      <c r="AD959" s="0" t="n">
        <v>974.77</v>
      </c>
      <c r="AE959" s="0" t="n">
        <f aca="false">LN(AC958/AC959)</f>
        <v>-0.0369263634289894</v>
      </c>
      <c r="AF959" s="0" t="n">
        <f aca="false">LN(AD958/AD959)</f>
        <v>-0.00317501358450799</v>
      </c>
    </row>
    <row r="960" customFormat="false" ht="11.25" hidden="false" customHeight="false" outlineLevel="0" collapsed="false">
      <c r="F960" s="0" t="n">
        <v>10.5</v>
      </c>
      <c r="AB960" s="29" t="n">
        <v>35762</v>
      </c>
      <c r="AC960" s="0" t="n">
        <v>10.5</v>
      </c>
      <c r="AD960" s="0" t="n">
        <v>955.4</v>
      </c>
      <c r="AE960" s="0" t="n">
        <f aca="false">LN(AC959/AC960)</f>
        <v>-0.0149686156939214</v>
      </c>
      <c r="AF960" s="0" t="n">
        <f aca="false">LN(AD959/AD960)</f>
        <v>0.0200714447779116</v>
      </c>
    </row>
    <row r="961" customFormat="false" ht="11.25" hidden="false" customHeight="false" outlineLevel="0" collapsed="false">
      <c r="F961" s="0" t="n">
        <v>10.5</v>
      </c>
      <c r="AB961" s="29" t="n">
        <v>35760</v>
      </c>
      <c r="AC961" s="0" t="n">
        <v>10.5</v>
      </c>
      <c r="AD961" s="0" t="n">
        <v>951.64</v>
      </c>
      <c r="AE961" s="0" t="n">
        <f aca="false">LN(AC960/AC961)</f>
        <v>0</v>
      </c>
      <c r="AF961" s="0" t="n">
        <f aca="false">LN(AD960/AD961)</f>
        <v>0.0039432889422183</v>
      </c>
    </row>
    <row r="962" customFormat="false" ht="11.25" hidden="false" customHeight="false" outlineLevel="0" collapsed="false">
      <c r="F962" s="0" t="n">
        <v>10.688</v>
      </c>
      <c r="AB962" s="29" t="n">
        <v>35759</v>
      </c>
      <c r="AC962" s="0" t="n">
        <v>10.688</v>
      </c>
      <c r="AD962" s="0" t="n">
        <v>950.82</v>
      </c>
      <c r="AE962" s="0" t="n">
        <f aca="false">LN(AC961/AC962)</f>
        <v>-0.0177463596308123</v>
      </c>
      <c r="AF962" s="0" t="n">
        <f aca="false">LN(AD961/AD962)</f>
        <v>0.000862041830871065</v>
      </c>
    </row>
    <row r="963" customFormat="false" ht="11.25" hidden="false" customHeight="false" outlineLevel="0" collapsed="false">
      <c r="F963" s="0" t="n">
        <v>10.719</v>
      </c>
      <c r="AB963" s="29" t="n">
        <v>35758</v>
      </c>
      <c r="AC963" s="0" t="n">
        <v>10.719</v>
      </c>
      <c r="AD963" s="0" t="n">
        <v>946.67</v>
      </c>
      <c r="AE963" s="0" t="n">
        <f aca="false">LN(AC962/AC963)</f>
        <v>-0.00289625091509245</v>
      </c>
      <c r="AF963" s="0" t="n">
        <f aca="false">LN(AD962/AD963)</f>
        <v>0.0043742065750685</v>
      </c>
    </row>
    <row r="964" customFormat="false" ht="11.25" hidden="false" customHeight="false" outlineLevel="0" collapsed="false">
      <c r="F964" s="0" t="n">
        <v>10.719</v>
      </c>
      <c r="AB964" s="29" t="n">
        <v>35755</v>
      </c>
      <c r="AC964" s="0" t="n">
        <v>10.719</v>
      </c>
      <c r="AD964" s="0" t="n">
        <v>963.09</v>
      </c>
      <c r="AE964" s="0" t="n">
        <f aca="false">LN(AC963/AC964)</f>
        <v>0</v>
      </c>
      <c r="AF964" s="0" t="n">
        <f aca="false">LN(AD963/AD964)</f>
        <v>-0.0171963017674259</v>
      </c>
    </row>
    <row r="965" customFormat="false" ht="11.25" hidden="false" customHeight="false" outlineLevel="0" collapsed="false">
      <c r="F965" s="0" t="n">
        <v>10.875</v>
      </c>
      <c r="AB965" s="29" t="n">
        <v>35754</v>
      </c>
      <c r="AC965" s="0" t="n">
        <v>10.875</v>
      </c>
      <c r="AD965" s="0" t="n">
        <v>958.98</v>
      </c>
      <c r="AE965" s="0" t="n">
        <f aca="false">LN(AC964/AC965)</f>
        <v>-0.0144487092653654</v>
      </c>
      <c r="AF965" s="0" t="n">
        <f aca="false">LN(AD964/AD965)</f>
        <v>0.00427664576651213</v>
      </c>
    </row>
    <row r="966" customFormat="false" ht="11.25" hidden="false" customHeight="false" outlineLevel="0" collapsed="false">
      <c r="F966" s="0" t="n">
        <v>10.656</v>
      </c>
      <c r="AB966" s="29" t="n">
        <v>35753</v>
      </c>
      <c r="AC966" s="0" t="n">
        <v>10.656</v>
      </c>
      <c r="AD966" s="0" t="n">
        <v>944.59</v>
      </c>
      <c r="AE966" s="0" t="n">
        <f aca="false">LN(AC965/AC966)</f>
        <v>0.0203434631767145</v>
      </c>
      <c r="AF966" s="0" t="n">
        <f aca="false">LN(AD965/AD966)</f>
        <v>0.0151192486942744</v>
      </c>
    </row>
    <row r="967" customFormat="false" ht="11.25" hidden="false" customHeight="false" outlineLevel="0" collapsed="false">
      <c r="F967" s="0" t="n">
        <v>10.813</v>
      </c>
      <c r="AB967" s="29" t="n">
        <v>35752</v>
      </c>
      <c r="AC967" s="0" t="n">
        <v>10.813</v>
      </c>
      <c r="AD967" s="0" t="n">
        <v>938.23</v>
      </c>
      <c r="AE967" s="0" t="n">
        <f aca="false">LN(AC966/AC967)</f>
        <v>-0.0146260001653667</v>
      </c>
      <c r="AF967" s="0" t="n">
        <f aca="false">LN(AD966/AD967)</f>
        <v>0.0067558494067167</v>
      </c>
    </row>
    <row r="968" customFormat="false" ht="11.25" hidden="false" customHeight="false" outlineLevel="0" collapsed="false">
      <c r="F968" s="0" t="n">
        <v>10.75</v>
      </c>
      <c r="AB968" s="29" t="n">
        <v>35751</v>
      </c>
      <c r="AC968" s="0" t="n">
        <v>10.75</v>
      </c>
      <c r="AD968" s="0" t="n">
        <v>946.2</v>
      </c>
      <c r="AE968" s="0" t="n">
        <f aca="false">LN(AC967/AC968)</f>
        <v>0.00584335938972819</v>
      </c>
      <c r="AF968" s="0" t="n">
        <f aca="false">LN(AD967/AD968)</f>
        <v>-0.00845884168942179</v>
      </c>
    </row>
    <row r="969" customFormat="false" ht="11.25" hidden="false" customHeight="false" outlineLevel="0" collapsed="false">
      <c r="F969" s="0" t="n">
        <v>11</v>
      </c>
      <c r="AB969" s="29" t="n">
        <v>35748</v>
      </c>
      <c r="AC969" s="0" t="n">
        <v>11</v>
      </c>
      <c r="AD969" s="0" t="n">
        <v>928.35</v>
      </c>
      <c r="AE969" s="0" t="n">
        <f aca="false">LN(AC968/AC969)</f>
        <v>-0.0229895182246987</v>
      </c>
      <c r="AF969" s="0" t="n">
        <f aca="false">LN(AD968/AD969)</f>
        <v>0.0190451463435675</v>
      </c>
    </row>
    <row r="970" customFormat="false" ht="11.25" hidden="false" customHeight="false" outlineLevel="0" collapsed="false">
      <c r="F970" s="0" t="n">
        <v>11.438</v>
      </c>
      <c r="AB970" s="29" t="n">
        <v>35747</v>
      </c>
      <c r="AC970" s="0" t="n">
        <v>11.438</v>
      </c>
      <c r="AD970" s="0" t="n">
        <v>916.66</v>
      </c>
      <c r="AE970" s="0" t="n">
        <f aca="false">LN(AC969/AC970)</f>
        <v>-0.0390458726947539</v>
      </c>
      <c r="AF970" s="0" t="n">
        <f aca="false">LN(AD969/AD970)</f>
        <v>0.0126721876146922</v>
      </c>
    </row>
    <row r="971" customFormat="false" ht="11.25" hidden="false" customHeight="false" outlineLevel="0" collapsed="false">
      <c r="F971" s="0" t="n">
        <v>11.625</v>
      </c>
      <c r="AB971" s="29" t="n">
        <v>35746</v>
      </c>
      <c r="AC971" s="0" t="n">
        <v>11.625</v>
      </c>
      <c r="AD971" s="0" t="n">
        <v>905.96</v>
      </c>
      <c r="AE971" s="0" t="n">
        <f aca="false">LN(AC970/AC971)</f>
        <v>-0.0162168059802955</v>
      </c>
      <c r="AF971" s="0" t="n">
        <f aca="false">LN(AD970/AD971)</f>
        <v>0.0117414742808289</v>
      </c>
    </row>
    <row r="972" customFormat="false" ht="11.25" hidden="false" customHeight="false" outlineLevel="0" collapsed="false">
      <c r="F972" s="0" t="n">
        <v>11.719</v>
      </c>
      <c r="AB972" s="29" t="n">
        <v>35745</v>
      </c>
      <c r="AC972" s="0" t="n">
        <v>11.719</v>
      </c>
      <c r="AD972" s="0" t="n">
        <v>923.78</v>
      </c>
      <c r="AE972" s="0" t="n">
        <f aca="false">LN(AC971/AC972)</f>
        <v>-0.00805350480304519</v>
      </c>
      <c r="AF972" s="0" t="n">
        <f aca="false">LN(AD971/AD972)</f>
        <v>-0.0194787930964585</v>
      </c>
    </row>
    <row r="973" customFormat="false" ht="11.25" hidden="false" customHeight="false" outlineLevel="0" collapsed="false">
      <c r="F973" s="0" t="n">
        <v>11.563</v>
      </c>
      <c r="AB973" s="29" t="n">
        <v>35744</v>
      </c>
      <c r="AC973" s="0" t="n">
        <v>11.563</v>
      </c>
      <c r="AD973" s="0" t="n">
        <v>921.13</v>
      </c>
      <c r="AE973" s="0" t="n">
        <f aca="false">LN(AC972/AC973)</f>
        <v>0.0134011111296405</v>
      </c>
      <c r="AF973" s="0" t="n">
        <f aca="false">LN(AD972/AD973)</f>
        <v>0.0028727708370553</v>
      </c>
    </row>
    <row r="974" customFormat="false" ht="11.25" hidden="false" customHeight="false" outlineLevel="0" collapsed="false">
      <c r="F974" s="0" t="n">
        <v>11.656</v>
      </c>
      <c r="AB974" s="29" t="n">
        <v>35741</v>
      </c>
      <c r="AC974" s="0" t="n">
        <v>11.656</v>
      </c>
      <c r="AD974" s="0" t="n">
        <v>927.51</v>
      </c>
      <c r="AE974" s="0" t="n">
        <f aca="false">LN(AC973/AC974)</f>
        <v>-0.00801072374607897</v>
      </c>
      <c r="AF974" s="0" t="n">
        <f aca="false">LN(AD973/AD974)</f>
        <v>-0.00690239887726487</v>
      </c>
    </row>
    <row r="975" customFormat="false" ht="11.25" hidden="false" customHeight="false" outlineLevel="0" collapsed="false">
      <c r="F975" s="0" t="n">
        <v>11.625</v>
      </c>
      <c r="AB975" s="29" t="n">
        <v>35740</v>
      </c>
      <c r="AC975" s="0" t="n">
        <v>11.625</v>
      </c>
      <c r="AD975" s="0" t="n">
        <v>938.03</v>
      </c>
      <c r="AE975" s="0" t="n">
        <f aca="false">LN(AC974/AC975)</f>
        <v>0.00266311741948385</v>
      </c>
      <c r="AF975" s="0" t="n">
        <f aca="false">LN(AD974/AD975)</f>
        <v>-0.0112783553425845</v>
      </c>
    </row>
    <row r="976" customFormat="false" ht="11.25" hidden="false" customHeight="false" outlineLevel="0" collapsed="false">
      <c r="F976" s="0" t="n">
        <v>11.375</v>
      </c>
      <c r="AB976" s="29" t="n">
        <v>35739</v>
      </c>
      <c r="AC976" s="0" t="n">
        <v>11.375</v>
      </c>
      <c r="AD976" s="0" t="n">
        <v>942.76</v>
      </c>
      <c r="AE976" s="0" t="n">
        <f aca="false">LN(AC975/AC976)</f>
        <v>0.0217399866364058</v>
      </c>
      <c r="AF976" s="0" t="n">
        <f aca="false">LN(AD975/AD976)</f>
        <v>-0.00502981191097504</v>
      </c>
    </row>
    <row r="977" customFormat="false" ht="11.25" hidden="false" customHeight="false" outlineLevel="0" collapsed="false">
      <c r="F977" s="0" t="n">
        <v>11.188</v>
      </c>
      <c r="AB977" s="29" t="n">
        <v>35738</v>
      </c>
      <c r="AC977" s="0" t="n">
        <v>11.188</v>
      </c>
      <c r="AD977" s="0" t="n">
        <v>940.76</v>
      </c>
      <c r="AE977" s="0" t="n">
        <f aca="false">LN(AC976/AC977)</f>
        <v>0.0165761894973007</v>
      </c>
      <c r="AF977" s="0" t="n">
        <f aca="false">LN(AD976/AD977)</f>
        <v>0.00212368411450095</v>
      </c>
    </row>
    <row r="978" customFormat="false" ht="11.25" hidden="false" customHeight="false" outlineLevel="0" collapsed="false">
      <c r="F978" s="0" t="n">
        <v>11.125</v>
      </c>
      <c r="AB978" s="29" t="n">
        <v>35737</v>
      </c>
      <c r="AC978" s="0" t="n">
        <v>11.125</v>
      </c>
      <c r="AD978" s="0" t="n">
        <v>938.99</v>
      </c>
      <c r="AE978" s="0" t="n">
        <f aca="false">LN(AC977/AC978)</f>
        <v>0.00564694728740936</v>
      </c>
      <c r="AF978" s="0" t="n">
        <f aca="false">LN(AD977/AD978)</f>
        <v>0.00188322970939399</v>
      </c>
    </row>
    <row r="979" customFormat="false" ht="11.25" hidden="false" customHeight="false" outlineLevel="0" collapsed="false">
      <c r="F979" s="0" t="n">
        <v>10.813</v>
      </c>
      <c r="AB979" s="29" t="n">
        <v>35734</v>
      </c>
      <c r="AC979" s="0" t="n">
        <v>10.813</v>
      </c>
      <c r="AD979" s="0" t="n">
        <v>914.62</v>
      </c>
      <c r="AE979" s="0" t="n">
        <f aca="false">LN(AC978/AC979)</f>
        <v>0.0284457140889039</v>
      </c>
      <c r="AF979" s="0" t="n">
        <f aca="false">LN(AD978/AD979)</f>
        <v>0.0262961510563747</v>
      </c>
    </row>
    <row r="980" customFormat="false" ht="11.25" hidden="false" customHeight="false" outlineLevel="0" collapsed="false">
      <c r="F980" s="0" t="n">
        <v>10.5</v>
      </c>
      <c r="AB980" s="29" t="n">
        <v>35733</v>
      </c>
      <c r="AC980" s="0" t="n">
        <v>10.5</v>
      </c>
      <c r="AD980" s="0" t="n">
        <v>903.68</v>
      </c>
      <c r="AE980" s="0" t="n">
        <f aca="false">LN(AC979/AC980)</f>
        <v>0.0293738567999225</v>
      </c>
      <c r="AF980" s="0" t="n">
        <f aca="false">LN(AD979/AD980)</f>
        <v>0.0120333630431497</v>
      </c>
    </row>
    <row r="981" customFormat="false" ht="11.25" hidden="false" customHeight="false" outlineLevel="0" collapsed="false">
      <c r="F981" s="0" t="n">
        <v>10.875</v>
      </c>
      <c r="AB981" s="29" t="n">
        <v>35732</v>
      </c>
      <c r="AC981" s="0" t="n">
        <v>10.875</v>
      </c>
      <c r="AD981" s="0" t="n">
        <v>919.16</v>
      </c>
      <c r="AE981" s="0" t="n">
        <f aca="false">LN(AC980/AC981)</f>
        <v>-0.0350913198112701</v>
      </c>
      <c r="AF981" s="0" t="n">
        <f aca="false">LN(AD980/AD981)</f>
        <v>-0.0169848940619678</v>
      </c>
    </row>
    <row r="982" customFormat="false" ht="11.25" hidden="false" customHeight="false" outlineLevel="0" collapsed="false">
      <c r="F982" s="0" t="n">
        <v>11.5</v>
      </c>
      <c r="AB982" s="29" t="n">
        <v>35731</v>
      </c>
      <c r="AC982" s="0" t="n">
        <v>11.5</v>
      </c>
      <c r="AD982" s="0" t="n">
        <v>921.85</v>
      </c>
      <c r="AE982" s="0" t="n">
        <f aca="false">LN(AC981/AC982)</f>
        <v>-0.0558804583944566</v>
      </c>
      <c r="AF982" s="0" t="n">
        <f aca="false">LN(AD981/AD982)</f>
        <v>-0.00292231102966424</v>
      </c>
    </row>
    <row r="983" customFormat="false" ht="11.25" hidden="false" customHeight="false" outlineLevel="0" collapsed="false">
      <c r="F983" s="0" t="n">
        <v>11.625</v>
      </c>
      <c r="AB983" s="29" t="n">
        <v>35730</v>
      </c>
      <c r="AC983" s="0" t="n">
        <v>11.625</v>
      </c>
      <c r="AD983" s="0" t="n">
        <v>876.99</v>
      </c>
      <c r="AE983" s="0" t="n">
        <f aca="false">LN(AC982/AC983)</f>
        <v>-0.0108109161042156</v>
      </c>
      <c r="AF983" s="0" t="n">
        <f aca="false">LN(AD982/AD983)</f>
        <v>0.0498869307177777</v>
      </c>
    </row>
    <row r="984" customFormat="false" ht="11.25" hidden="false" customHeight="false" outlineLevel="0" collapsed="false">
      <c r="F984" s="0" t="n">
        <v>12.156</v>
      </c>
      <c r="AB984" s="29" t="n">
        <v>35727</v>
      </c>
      <c r="AC984" s="0" t="n">
        <v>12.156</v>
      </c>
      <c r="AD984" s="0" t="n">
        <v>941.64</v>
      </c>
      <c r="AE984" s="0" t="n">
        <f aca="false">LN(AC983/AC984)</f>
        <v>-0.0446649235811267</v>
      </c>
      <c r="AF984" s="0" t="n">
        <f aca="false">LN(AD983/AD984)</f>
        <v>-0.0711274461287601</v>
      </c>
    </row>
    <row r="985" customFormat="false" ht="11.25" hidden="false" customHeight="false" outlineLevel="0" collapsed="false">
      <c r="F985" s="0" t="n">
        <v>12.406</v>
      </c>
      <c r="AB985" s="29" t="n">
        <v>35726</v>
      </c>
      <c r="AC985" s="0" t="n">
        <v>12.406</v>
      </c>
      <c r="AD985" s="0" t="n">
        <v>950.69</v>
      </c>
      <c r="AE985" s="0" t="n">
        <f aca="false">LN(AC984/AC985)</f>
        <v>-0.0203573514963791</v>
      </c>
      <c r="AF985" s="0" t="n">
        <f aca="false">LN(AD984/AD985)</f>
        <v>-0.00956500081701448</v>
      </c>
    </row>
    <row r="986" customFormat="false" ht="11.25" hidden="false" customHeight="false" outlineLevel="0" collapsed="false">
      <c r="F986" s="0" t="n">
        <v>12.625</v>
      </c>
      <c r="AB986" s="29" t="n">
        <v>35725</v>
      </c>
      <c r="AC986" s="0" t="n">
        <v>12.625</v>
      </c>
      <c r="AD986" s="0" t="n">
        <v>968.49</v>
      </c>
      <c r="AE986" s="0" t="n">
        <f aca="false">LN(AC985/AC986)</f>
        <v>-0.0174987486104976</v>
      </c>
      <c r="AF986" s="0" t="n">
        <f aca="false">LN(AD985/AD986)</f>
        <v>-0.0185501208041236</v>
      </c>
    </row>
    <row r="987" customFormat="false" ht="11.25" hidden="false" customHeight="false" outlineLevel="0" collapsed="false">
      <c r="F987" s="0" t="n">
        <v>12.563</v>
      </c>
      <c r="AB987" s="29" t="n">
        <v>35724</v>
      </c>
      <c r="AC987" s="0" t="n">
        <v>12.563</v>
      </c>
      <c r="AD987" s="0" t="n">
        <v>972.28</v>
      </c>
      <c r="AE987" s="0" t="n">
        <f aca="false">LN(AC986/AC987)</f>
        <v>0.00492298913914272</v>
      </c>
      <c r="AF987" s="0" t="n">
        <f aca="false">LN(AD986/AD987)</f>
        <v>-0.00390567127254139</v>
      </c>
    </row>
    <row r="988" customFormat="false" ht="11.25" hidden="false" customHeight="false" outlineLevel="0" collapsed="false">
      <c r="F988" s="0" t="n">
        <v>12.25</v>
      </c>
      <c r="AB988" s="29" t="n">
        <v>35723</v>
      </c>
      <c r="AC988" s="0" t="n">
        <v>12.25</v>
      </c>
      <c r="AD988" s="0" t="n">
        <v>955.61</v>
      </c>
      <c r="AE988" s="0" t="n">
        <f aca="false">LN(AC987/AC988)</f>
        <v>0.0252300490315448</v>
      </c>
      <c r="AF988" s="0" t="n">
        <f aca="false">LN(AD987/AD988)</f>
        <v>0.017293948794609</v>
      </c>
    </row>
    <row r="989" customFormat="false" ht="11.25" hidden="false" customHeight="false" outlineLevel="0" collapsed="false">
      <c r="F989" s="0" t="n">
        <v>12.094</v>
      </c>
      <c r="AB989" s="29" t="n">
        <v>35720</v>
      </c>
      <c r="AC989" s="0" t="n">
        <v>12.094</v>
      </c>
      <c r="AD989" s="0" t="n">
        <v>944.16</v>
      </c>
      <c r="AE989" s="0" t="n">
        <f aca="false">LN(AC988/AC989)</f>
        <v>0.0128164751397149</v>
      </c>
      <c r="AF989" s="0" t="n">
        <f aca="false">LN(AD988/AD989)</f>
        <v>0.0120542367175941</v>
      </c>
    </row>
    <row r="990" customFormat="false" ht="11.25" hidden="false" customHeight="false" outlineLevel="0" collapsed="false">
      <c r="F990" s="0" t="n">
        <v>12.313</v>
      </c>
      <c r="AB990" s="29" t="n">
        <v>35719</v>
      </c>
      <c r="AC990" s="0" t="n">
        <v>12.313</v>
      </c>
      <c r="AD990" s="0" t="n">
        <v>955.25</v>
      </c>
      <c r="AE990" s="0" t="n">
        <f aca="false">LN(AC989/AC990)</f>
        <v>-0.0179461529597133</v>
      </c>
      <c r="AF990" s="0" t="n">
        <f aca="false">LN(AD989/AD990)</f>
        <v>-0.0116774430181507</v>
      </c>
    </row>
    <row r="991" customFormat="false" ht="11.25" hidden="false" customHeight="false" outlineLevel="0" collapsed="false">
      <c r="F991" s="0" t="n">
        <v>12.344</v>
      </c>
      <c r="AB991" s="29" t="n">
        <v>35718</v>
      </c>
      <c r="AC991" s="0" t="n">
        <v>12.344</v>
      </c>
      <c r="AD991" s="0" t="n">
        <v>965.72</v>
      </c>
      <c r="AE991" s="0" t="n">
        <f aca="false">LN(AC990/AC991)</f>
        <v>-0.00251450025012522</v>
      </c>
      <c r="AF991" s="0" t="n">
        <f aca="false">LN(AD990/AD991)</f>
        <v>-0.0109008507969442</v>
      </c>
    </row>
    <row r="992" customFormat="false" ht="11.25" hidden="false" customHeight="false" outlineLevel="0" collapsed="false">
      <c r="F992" s="0" t="n">
        <v>12</v>
      </c>
      <c r="AB992" s="29" t="n">
        <v>35717</v>
      </c>
      <c r="AC992" s="0" t="n">
        <v>12</v>
      </c>
      <c r="AD992" s="0" t="n">
        <v>970.28</v>
      </c>
      <c r="AE992" s="0" t="n">
        <f aca="false">LN(AC991/AC992)</f>
        <v>0.0282634652728594</v>
      </c>
      <c r="AF992" s="0" t="n">
        <f aca="false">LN(AD991/AD992)</f>
        <v>-0.00471075251306685</v>
      </c>
    </row>
    <row r="993" customFormat="false" ht="11.25" hidden="false" customHeight="false" outlineLevel="0" collapsed="false">
      <c r="F993" s="0" t="n">
        <v>12.531</v>
      </c>
      <c r="AB993" s="29" t="n">
        <v>35716</v>
      </c>
      <c r="AC993" s="0" t="n">
        <v>12.531</v>
      </c>
      <c r="AD993" s="0" t="n">
        <v>968.1</v>
      </c>
      <c r="AE993" s="0" t="n">
        <f aca="false">LN(AC992/AC993)</f>
        <v>-0.0432989243951477</v>
      </c>
      <c r="AF993" s="0" t="n">
        <f aca="false">LN(AD992/AD993)</f>
        <v>0.00224930191099452</v>
      </c>
    </row>
    <row r="994" customFormat="false" ht="11.25" hidden="false" customHeight="false" outlineLevel="0" collapsed="false">
      <c r="F994" s="0" t="n">
        <v>12.563</v>
      </c>
      <c r="AB994" s="29" t="n">
        <v>35713</v>
      </c>
      <c r="AC994" s="0" t="n">
        <v>12.563</v>
      </c>
      <c r="AD994" s="0" t="n">
        <v>966.98</v>
      </c>
      <c r="AE994" s="0" t="n">
        <f aca="false">LN(AC993/AC994)</f>
        <v>-0.00255041183913282</v>
      </c>
      <c r="AF994" s="0" t="n">
        <f aca="false">LN(AD993/AD994)</f>
        <v>0.00115757500988576</v>
      </c>
    </row>
    <row r="995" customFormat="false" ht="11.25" hidden="false" customHeight="false" outlineLevel="0" collapsed="false">
      <c r="F995" s="0" t="n">
        <v>12.781</v>
      </c>
      <c r="AB995" s="29" t="n">
        <v>35712</v>
      </c>
      <c r="AC995" s="0" t="n">
        <v>12.781</v>
      </c>
      <c r="AD995" s="0" t="n">
        <v>970.62</v>
      </c>
      <c r="AE995" s="0" t="n">
        <f aca="false">LN(AC994/AC995)</f>
        <v>-0.0172037071272966</v>
      </c>
      <c r="AF995" s="0" t="n">
        <f aca="false">LN(AD994/AD995)</f>
        <v>-0.00375722985351754</v>
      </c>
    </row>
    <row r="996" customFormat="false" ht="11.25" hidden="false" customHeight="false" outlineLevel="0" collapsed="false">
      <c r="F996" s="0" t="n">
        <v>13</v>
      </c>
      <c r="AB996" s="29" t="n">
        <v>35711</v>
      </c>
      <c r="AC996" s="0" t="n">
        <v>13</v>
      </c>
      <c r="AD996" s="0" t="n">
        <v>973.84</v>
      </c>
      <c r="AE996" s="0" t="n">
        <f aca="false">LN(AC995/AC996)</f>
        <v>-0.0169896643119594</v>
      </c>
      <c r="AF996" s="0" t="n">
        <f aca="false">LN(AD995/AD996)</f>
        <v>-0.00331197653168324</v>
      </c>
    </row>
    <row r="997" customFormat="false" ht="11.25" hidden="false" customHeight="false" outlineLevel="0" collapsed="false">
      <c r="F997" s="0" t="n">
        <v>12.688</v>
      </c>
      <c r="AB997" s="29" t="n">
        <v>35710</v>
      </c>
      <c r="AC997" s="0" t="n">
        <v>12.688</v>
      </c>
      <c r="AD997" s="0" t="n">
        <v>983.12</v>
      </c>
      <c r="AE997" s="0" t="n">
        <f aca="false">LN(AC996/AC997)</f>
        <v>0.0242926925690445</v>
      </c>
      <c r="AF997" s="0" t="n">
        <f aca="false">LN(AD996/AD997)</f>
        <v>-0.00948416887500087</v>
      </c>
    </row>
    <row r="998" customFormat="false" ht="11.25" hidden="false" customHeight="false" outlineLevel="0" collapsed="false">
      <c r="F998" s="0" t="n">
        <v>11.844</v>
      </c>
      <c r="AB998" s="29" t="n">
        <v>35709</v>
      </c>
      <c r="AC998" s="0" t="n">
        <v>11.844</v>
      </c>
      <c r="AD998" s="0" t="n">
        <v>972.69</v>
      </c>
      <c r="AE998" s="0" t="n">
        <f aca="false">LN(AC997/AC998)</f>
        <v>0.0688352546531474</v>
      </c>
      <c r="AF998" s="0" t="n">
        <f aca="false">LN(AD997/AD998)</f>
        <v>0.010665758815868</v>
      </c>
    </row>
    <row r="999" customFormat="false" ht="11.25" hidden="false" customHeight="false" outlineLevel="0" collapsed="false">
      <c r="F999" s="0" t="n">
        <v>11.781</v>
      </c>
      <c r="AB999" s="29" t="n">
        <v>35706</v>
      </c>
      <c r="AC999" s="0" t="n">
        <v>11.781</v>
      </c>
      <c r="AD999" s="0" t="n">
        <v>965.03</v>
      </c>
      <c r="AE999" s="0" t="n">
        <f aca="false">LN(AC998/AC999)</f>
        <v>0.00533334597536238</v>
      </c>
      <c r="AF999" s="0" t="n">
        <f aca="false">LN(AD998/AD999)</f>
        <v>0.00790624022181079</v>
      </c>
    </row>
    <row r="1000" customFormat="false" ht="11.25" hidden="false" customHeight="false" outlineLevel="0" collapsed="false">
      <c r="F1000" s="0" t="n">
        <v>11.625</v>
      </c>
      <c r="AB1000" s="29" t="n">
        <v>35705</v>
      </c>
      <c r="AC1000" s="0" t="n">
        <v>11.625</v>
      </c>
      <c r="AD1000" s="0" t="n">
        <v>960.46</v>
      </c>
      <c r="AE1000" s="0" t="n">
        <f aca="false">LN(AC999/AC1000)</f>
        <v>0.0133301127905624</v>
      </c>
      <c r="AF1000" s="0" t="n">
        <f aca="false">LN(AD999/AD1000)</f>
        <v>0.00474685257380246</v>
      </c>
    </row>
    <row r="1001" customFormat="false" ht="11.25" hidden="false" customHeight="false" outlineLevel="0" collapsed="false">
      <c r="F1001" s="0" t="n">
        <v>11.844</v>
      </c>
      <c r="AB1001" s="29" t="n">
        <v>35704</v>
      </c>
      <c r="AC1001" s="0" t="n">
        <v>11.844</v>
      </c>
      <c r="AD1001" s="0" t="n">
        <v>955.41</v>
      </c>
      <c r="AE1001" s="0" t="n">
        <f aca="false">LN(AC1000/AC1001)</f>
        <v>-0.0186634587659248</v>
      </c>
      <c r="AF1001" s="0" t="n">
        <f aca="false">LN(AD1000/AD1001)</f>
        <v>0.0052717686435959</v>
      </c>
    </row>
    <row r="1002" customFormat="false" ht="11.25" hidden="false" customHeight="false" outlineLevel="0" collapsed="false">
      <c r="F1002" s="0" t="n">
        <v>12.25</v>
      </c>
      <c r="AB1002" s="29" t="n">
        <v>35703</v>
      </c>
      <c r="AC1002" s="0" t="n">
        <v>12.25</v>
      </c>
      <c r="AD1002" s="0" t="n">
        <v>947.28</v>
      </c>
      <c r="AE1002" s="0" t="n">
        <f aca="false">LN(AC1001/AC1002)</f>
        <v>-0.0337045267513912</v>
      </c>
      <c r="AF1002" s="0" t="n">
        <f aca="false">LN(AD1001/AD1002)</f>
        <v>0.00854584769856331</v>
      </c>
    </row>
    <row r="1003" customFormat="false" ht="11.25" hidden="false" customHeight="false" outlineLevel="0" collapsed="false">
      <c r="F1003" s="0" t="n">
        <v>12.469</v>
      </c>
      <c r="AB1003" s="29" t="n">
        <v>35702</v>
      </c>
      <c r="AC1003" s="0" t="n">
        <v>12.469</v>
      </c>
      <c r="AD1003" s="0" t="n">
        <v>953.34</v>
      </c>
      <c r="AE1003" s="0" t="n">
        <f aca="false">LN(AC1002/AC1003)</f>
        <v>-0.0177196270237131</v>
      </c>
      <c r="AF1003" s="0" t="n">
        <f aca="false">LN(AD1002/AD1003)</f>
        <v>-0.00637688810562931</v>
      </c>
    </row>
    <row r="1004" customFormat="false" ht="11.25" hidden="false" customHeight="false" outlineLevel="0" collapsed="false">
      <c r="F1004" s="0" t="n">
        <v>12.25</v>
      </c>
      <c r="AB1004" s="29" t="n">
        <v>35699</v>
      </c>
      <c r="AC1004" s="0" t="n">
        <v>12.25</v>
      </c>
      <c r="AD1004" s="0" t="n">
        <v>945.22</v>
      </c>
      <c r="AE1004" s="0" t="n">
        <f aca="false">LN(AC1003/AC1004)</f>
        <v>0.0177196270237131</v>
      </c>
      <c r="AF1004" s="0" t="n">
        <f aca="false">LN(AD1003/AD1004)</f>
        <v>0.00855390349648387</v>
      </c>
    </row>
    <row r="1005" customFormat="false" ht="11.25" hidden="false" customHeight="false" outlineLevel="0" collapsed="false">
      <c r="F1005" s="0" t="n">
        <v>12.125</v>
      </c>
      <c r="AB1005" s="29" t="n">
        <v>35698</v>
      </c>
      <c r="AC1005" s="0" t="n">
        <v>12.125</v>
      </c>
      <c r="AD1005" s="0" t="n">
        <v>937.91</v>
      </c>
      <c r="AE1005" s="0" t="n">
        <f aca="false">LN(AC1004/AC1005)</f>
        <v>0.0102565001671891</v>
      </c>
      <c r="AF1005" s="0" t="n">
        <f aca="false">LN(AD1004/AD1005)</f>
        <v>0.00776370905629745</v>
      </c>
    </row>
    <row r="1006" customFormat="false" ht="11.25" hidden="false" customHeight="false" outlineLevel="0" collapsed="false">
      <c r="F1006" s="0" t="n">
        <v>12.063</v>
      </c>
      <c r="AB1006" s="29" t="n">
        <v>35697</v>
      </c>
      <c r="AC1006" s="0" t="n">
        <v>12.063</v>
      </c>
      <c r="AD1006" s="0" t="n">
        <v>944.48</v>
      </c>
      <c r="AE1006" s="0" t="n">
        <f aca="false">LN(AC1005/AC1006)</f>
        <v>0.00512652024030016</v>
      </c>
      <c r="AF1006" s="0" t="n">
        <f aca="false">LN(AD1005/AD1006)</f>
        <v>-0.00698051591682993</v>
      </c>
    </row>
    <row r="1007" customFormat="false" ht="11.25" hidden="false" customHeight="false" outlineLevel="0" collapsed="false">
      <c r="F1007" s="0" t="n">
        <v>12</v>
      </c>
      <c r="AB1007" s="29" t="n">
        <v>35696</v>
      </c>
      <c r="AC1007" s="0" t="n">
        <v>12</v>
      </c>
      <c r="AD1007" s="0" t="n">
        <v>951.93</v>
      </c>
      <c r="AE1007" s="0" t="n">
        <f aca="false">LN(AC1006/AC1007)</f>
        <v>0.00523626679524633</v>
      </c>
      <c r="AF1007" s="0" t="n">
        <f aca="false">LN(AD1006/AD1007)</f>
        <v>-0.00785699118380159</v>
      </c>
    </row>
    <row r="1008" customFormat="false" ht="11.25" hidden="false" customHeight="false" outlineLevel="0" collapsed="false">
      <c r="F1008" s="0" t="n">
        <v>11.875</v>
      </c>
      <c r="AB1008" s="29" t="n">
        <v>35695</v>
      </c>
      <c r="AC1008" s="0" t="n">
        <v>11.875</v>
      </c>
      <c r="AD1008" s="0" t="n">
        <v>955.43</v>
      </c>
      <c r="AE1008" s="0" t="n">
        <f aca="false">LN(AC1007/AC1008)</f>
        <v>0.0104712998672954</v>
      </c>
      <c r="AF1008" s="0" t="n">
        <f aca="false">LN(AD1007/AD1008)</f>
        <v>-0.00366999824723652</v>
      </c>
    </row>
    <row r="1009" customFormat="false" ht="11.25" hidden="false" customHeight="false" outlineLevel="0" collapsed="false">
      <c r="F1009" s="0" t="n">
        <v>12</v>
      </c>
      <c r="AB1009" s="29" t="n">
        <v>35692</v>
      </c>
      <c r="AC1009" s="0" t="n">
        <v>12</v>
      </c>
      <c r="AD1009" s="0" t="n">
        <v>950.51</v>
      </c>
      <c r="AE1009" s="0" t="n">
        <f aca="false">LN(AC1008/AC1009)</f>
        <v>-0.0104712998672954</v>
      </c>
      <c r="AF1009" s="0" t="n">
        <f aca="false">LN(AD1008/AD1009)</f>
        <v>0.005162818271739</v>
      </c>
    </row>
    <row r="1010" customFormat="false" ht="11.25" hidden="false" customHeight="false" outlineLevel="0" collapsed="false">
      <c r="F1010" s="0" t="n">
        <v>11.844</v>
      </c>
      <c r="AB1010" s="29" t="n">
        <v>35691</v>
      </c>
      <c r="AC1010" s="0" t="n">
        <v>11.844</v>
      </c>
      <c r="AD1010" s="0" t="n">
        <v>947.29</v>
      </c>
      <c r="AE1010" s="0" t="n">
        <f aca="false">LN(AC1009/AC1010)</f>
        <v>0.0130852395486555</v>
      </c>
      <c r="AF1010" s="0" t="n">
        <f aca="false">LN(AD1009/AD1010)</f>
        <v>0.00339340614386424</v>
      </c>
    </row>
    <row r="1011" customFormat="false" ht="11.25" hidden="false" customHeight="false" outlineLevel="0" collapsed="false">
      <c r="F1011" s="0" t="n">
        <v>11.531</v>
      </c>
      <c r="AB1011" s="29" t="n">
        <v>35690</v>
      </c>
      <c r="AC1011" s="0" t="n">
        <v>11.531</v>
      </c>
      <c r="AD1011" s="0" t="n">
        <v>943</v>
      </c>
      <c r="AE1011" s="0" t="n">
        <f aca="false">LN(AC1010/AC1011)</f>
        <v>0.0267823494503655</v>
      </c>
      <c r="AF1011" s="0" t="n">
        <f aca="false">LN(AD1010/AD1011)</f>
        <v>0.00453899387435663</v>
      </c>
    </row>
    <row r="1012" customFormat="false" ht="11.25" hidden="false" customHeight="false" outlineLevel="0" collapsed="false">
      <c r="F1012" s="0" t="n">
        <v>11.625</v>
      </c>
      <c r="AB1012" s="29" t="n">
        <v>35689</v>
      </c>
      <c r="AC1012" s="0" t="n">
        <v>11.625</v>
      </c>
      <c r="AD1012" s="0" t="n">
        <v>945.64</v>
      </c>
      <c r="AE1012" s="0" t="n">
        <f aca="false">LN(AC1011/AC1012)</f>
        <v>-0.00811889068444079</v>
      </c>
      <c r="AF1012" s="0" t="n">
        <f aca="false">LN(AD1011/AD1012)</f>
        <v>-0.00279566430813955</v>
      </c>
    </row>
    <row r="1013" customFormat="false" ht="11.25" hidden="false" customHeight="false" outlineLevel="0" collapsed="false">
      <c r="F1013" s="0" t="n">
        <v>11.5</v>
      </c>
      <c r="AB1013" s="29" t="n">
        <v>35688</v>
      </c>
      <c r="AC1013" s="0" t="n">
        <v>11.5</v>
      </c>
      <c r="AD1013" s="0" t="n">
        <v>919.77</v>
      </c>
      <c r="AE1013" s="0" t="n">
        <f aca="false">LN(AC1012/AC1013)</f>
        <v>0.0108109161042157</v>
      </c>
      <c r="AF1013" s="0" t="n">
        <f aca="false">LN(AD1012/AD1013)</f>
        <v>0.0277383081537204</v>
      </c>
    </row>
    <row r="1014" customFormat="false" ht="11.25" hidden="false" customHeight="false" outlineLevel="0" collapsed="false">
      <c r="F1014" s="0" t="n">
        <v>11.5</v>
      </c>
      <c r="AB1014" s="29" t="n">
        <v>35685</v>
      </c>
      <c r="AC1014" s="0" t="n">
        <v>11.5</v>
      </c>
      <c r="AD1014" s="0" t="n">
        <v>923.91</v>
      </c>
      <c r="AE1014" s="0" t="n">
        <f aca="false">LN(AC1013/AC1014)</f>
        <v>0</v>
      </c>
      <c r="AF1014" s="0" t="n">
        <f aca="false">LN(AD1013/AD1014)</f>
        <v>-0.00449102551246383</v>
      </c>
    </row>
    <row r="1015" customFormat="false" ht="11.25" hidden="false" customHeight="false" outlineLevel="0" collapsed="false">
      <c r="F1015" s="0" t="n">
        <v>11.531</v>
      </c>
      <c r="AB1015" s="29" t="n">
        <v>35684</v>
      </c>
      <c r="AC1015" s="0" t="n">
        <v>11.531</v>
      </c>
      <c r="AD1015" s="0" t="n">
        <v>912.59</v>
      </c>
      <c r="AE1015" s="0" t="n">
        <f aca="false">LN(AC1014/AC1015)</f>
        <v>-0.00269202541977479</v>
      </c>
      <c r="AF1015" s="0" t="n">
        <f aca="false">LN(AD1014/AD1015)</f>
        <v>0.0123279535703398</v>
      </c>
    </row>
    <row r="1016" customFormat="false" ht="11.25" hidden="false" customHeight="false" outlineLevel="0" collapsed="false">
      <c r="F1016" s="0" t="n">
        <v>11.625</v>
      </c>
      <c r="AB1016" s="29" t="n">
        <v>35683</v>
      </c>
      <c r="AC1016" s="0" t="n">
        <v>11.625</v>
      </c>
      <c r="AD1016" s="0" t="n">
        <v>919.03</v>
      </c>
      <c r="AE1016" s="0" t="n">
        <f aca="false">LN(AC1015/AC1016)</f>
        <v>-0.00811889068444079</v>
      </c>
      <c r="AF1016" s="0" t="n">
        <f aca="false">LN(AD1015/AD1016)</f>
        <v>-0.00703205527133155</v>
      </c>
    </row>
    <row r="1017" customFormat="false" ht="11.25" hidden="false" customHeight="false" outlineLevel="0" collapsed="false">
      <c r="F1017" s="0" t="n">
        <v>11.594</v>
      </c>
      <c r="AB1017" s="29" t="n">
        <v>35682</v>
      </c>
      <c r="AC1017" s="0" t="n">
        <v>11.594</v>
      </c>
      <c r="AD1017" s="0" t="n">
        <v>933.62</v>
      </c>
      <c r="AE1017" s="0" t="n">
        <f aca="false">LN(AC1016/AC1017)</f>
        <v>0.00267022855587889</v>
      </c>
      <c r="AF1017" s="0" t="n">
        <f aca="false">LN(AD1016/AD1017)</f>
        <v>-0.0157507371922849</v>
      </c>
    </row>
    <row r="1018" customFormat="false" ht="11.25" hidden="false" customHeight="false" outlineLevel="0" collapsed="false">
      <c r="F1018" s="0" t="n">
        <v>11.719</v>
      </c>
      <c r="AB1018" s="29" t="n">
        <v>35681</v>
      </c>
      <c r="AC1018" s="0" t="n">
        <v>11.719</v>
      </c>
      <c r="AD1018" s="0" t="n">
        <v>931.2</v>
      </c>
      <c r="AE1018" s="0" t="n">
        <f aca="false">LN(AC1017/AC1018)</f>
        <v>-0.0107237333589242</v>
      </c>
      <c r="AF1018" s="0" t="n">
        <f aca="false">LN(AD1017/AD1018)</f>
        <v>0.00259542621644367</v>
      </c>
    </row>
    <row r="1019" customFormat="false" ht="11.25" hidden="false" customHeight="false" outlineLevel="0" collapsed="false">
      <c r="F1019" s="0" t="n">
        <v>12.063</v>
      </c>
      <c r="AB1019" s="29" t="n">
        <v>35678</v>
      </c>
      <c r="AC1019" s="0" t="n">
        <v>12.063</v>
      </c>
      <c r="AD1019" s="0" t="n">
        <v>929.05</v>
      </c>
      <c r="AE1019" s="0" t="n">
        <f aca="false">LN(AC1018/AC1019)</f>
        <v>-0.0289314603067815</v>
      </c>
      <c r="AF1019" s="0" t="n">
        <f aca="false">LN(AD1018/AD1019)</f>
        <v>0.00231151829840988</v>
      </c>
    </row>
    <row r="1020" customFormat="false" ht="11.25" hidden="false" customHeight="false" outlineLevel="0" collapsed="false">
      <c r="F1020" s="0" t="n">
        <v>12.063</v>
      </c>
      <c r="AB1020" s="29" t="n">
        <v>35677</v>
      </c>
      <c r="AC1020" s="0" t="n">
        <v>12.063</v>
      </c>
      <c r="AD1020" s="0" t="n">
        <v>930.87</v>
      </c>
      <c r="AE1020" s="0" t="n">
        <f aca="false">LN(AC1019/AC1020)</f>
        <v>0</v>
      </c>
      <c r="AF1020" s="0" t="n">
        <f aca="false">LN(AD1019/AD1020)</f>
        <v>-0.0019570740471681</v>
      </c>
    </row>
    <row r="1021" customFormat="false" ht="11.25" hidden="false" customHeight="false" outlineLevel="0" collapsed="false">
      <c r="F1021" s="0" t="n">
        <v>12.313</v>
      </c>
      <c r="AB1021" s="29" t="n">
        <v>35676</v>
      </c>
      <c r="AC1021" s="0" t="n">
        <v>12.313</v>
      </c>
      <c r="AD1021" s="0" t="n">
        <v>927.86</v>
      </c>
      <c r="AE1021" s="0" t="n">
        <f aca="false">LN(AC1020/AC1021)</f>
        <v>-0.0205126982274877</v>
      </c>
      <c r="AF1021" s="0" t="n">
        <f aca="false">LN(AD1020/AD1021)</f>
        <v>0.00323877338952323</v>
      </c>
    </row>
    <row r="1022" customFormat="false" ht="11.25" hidden="false" customHeight="false" outlineLevel="0" collapsed="false">
      <c r="F1022" s="0" t="n">
        <v>12.188</v>
      </c>
      <c r="AB1022" s="29" t="n">
        <v>35675</v>
      </c>
      <c r="AC1022" s="0" t="n">
        <v>12.188</v>
      </c>
      <c r="AD1022" s="0" t="n">
        <v>927.58</v>
      </c>
      <c r="AE1022" s="0" t="n">
        <f aca="false">LN(AC1021/AC1022)</f>
        <v>0.0102037536872717</v>
      </c>
      <c r="AF1022" s="0" t="n">
        <f aca="false">LN(AD1021/AD1022)</f>
        <v>0.000301815205153959</v>
      </c>
    </row>
    <row r="1023" customFormat="false" ht="11.25" hidden="false" customHeight="false" outlineLevel="0" collapsed="false">
      <c r="F1023" s="0" t="n">
        <v>11.813</v>
      </c>
      <c r="AB1023" s="29" t="n">
        <v>35671</v>
      </c>
      <c r="AC1023" s="0" t="n">
        <v>11.813</v>
      </c>
      <c r="AD1023" s="0" t="n">
        <v>899.47</v>
      </c>
      <c r="AE1023" s="0" t="n">
        <f aca="false">LN(AC1022/AC1023)</f>
        <v>0.0312512411570798</v>
      </c>
      <c r="AF1023" s="0" t="n">
        <f aca="false">LN(AD1022/AD1023)</f>
        <v>0.0307733431589981</v>
      </c>
    </row>
    <row r="1024" customFormat="false" ht="11.25" hidden="false" customHeight="false" outlineLevel="0" collapsed="false">
      <c r="F1024" s="0" t="n">
        <v>11.531</v>
      </c>
      <c r="AB1024" s="29" t="n">
        <v>35670</v>
      </c>
      <c r="AC1024" s="0" t="n">
        <v>11.531</v>
      </c>
      <c r="AD1024" s="0" t="n">
        <v>903.67</v>
      </c>
      <c r="AE1024" s="0" t="n">
        <f aca="false">LN(AC1023/AC1024)</f>
        <v>0.0241615591774037</v>
      </c>
      <c r="AF1024" s="0" t="n">
        <f aca="false">LN(AD1023/AD1024)</f>
        <v>-0.0046585485272616</v>
      </c>
    </row>
    <row r="1025" customFormat="false" ht="11.25" hidden="false" customHeight="false" outlineLevel="0" collapsed="false">
      <c r="F1025" s="0" t="n">
        <v>11.688</v>
      </c>
      <c r="AB1025" s="29" t="n">
        <v>35669</v>
      </c>
      <c r="AC1025" s="0" t="n">
        <v>11.688</v>
      </c>
      <c r="AD1025" s="0" t="n">
        <v>913.7</v>
      </c>
      <c r="AE1025" s="0" t="n">
        <f aca="false">LN(AC1024/AC1025)</f>
        <v>-0.0135236136594192</v>
      </c>
      <c r="AF1025" s="0" t="n">
        <f aca="false">LN(AD1024/AD1025)</f>
        <v>-0.0110380405050569</v>
      </c>
    </row>
    <row r="1026" customFormat="false" ht="11.25" hidden="false" customHeight="false" outlineLevel="0" collapsed="false">
      <c r="F1026" s="0" t="n">
        <v>11.75</v>
      </c>
      <c r="AB1026" s="29" t="n">
        <v>35668</v>
      </c>
      <c r="AC1026" s="0" t="n">
        <v>11.75</v>
      </c>
      <c r="AD1026" s="0" t="n">
        <v>913.02</v>
      </c>
      <c r="AE1026" s="0" t="n">
        <f aca="false">LN(AC1025/AC1026)</f>
        <v>-0.00529056614176951</v>
      </c>
      <c r="AF1026" s="0" t="n">
        <f aca="false">LN(AD1025/AD1026)</f>
        <v>0.000744503844496801</v>
      </c>
    </row>
    <row r="1027" customFormat="false" ht="11.25" hidden="false" customHeight="false" outlineLevel="0" collapsed="false">
      <c r="F1027" s="0" t="n">
        <v>11.688</v>
      </c>
      <c r="AB1027" s="29" t="n">
        <v>35667</v>
      </c>
      <c r="AC1027" s="0" t="n">
        <v>11.688</v>
      </c>
      <c r="AD1027" s="0" t="n">
        <v>920.16</v>
      </c>
      <c r="AE1027" s="0" t="n">
        <f aca="false">LN(AC1026/AC1027)</f>
        <v>0.0052905661417696</v>
      </c>
      <c r="AF1027" s="0" t="n">
        <f aca="false">LN(AD1026/AD1027)</f>
        <v>-0.00778978180536585</v>
      </c>
    </row>
    <row r="1028" customFormat="false" ht="11.25" hidden="false" customHeight="false" outlineLevel="0" collapsed="false">
      <c r="F1028" s="0" t="n">
        <v>11.75</v>
      </c>
      <c r="AB1028" s="29" t="n">
        <v>35664</v>
      </c>
      <c r="AC1028" s="0" t="n">
        <v>11.75</v>
      </c>
      <c r="AD1028" s="0" t="n">
        <v>923.54</v>
      </c>
      <c r="AE1028" s="0" t="n">
        <f aca="false">LN(AC1027/AC1028)</f>
        <v>-0.00529056614176951</v>
      </c>
      <c r="AF1028" s="0" t="n">
        <f aca="false">LN(AD1027/AD1028)</f>
        <v>-0.00366654421716993</v>
      </c>
    </row>
    <row r="1029" customFormat="false" ht="11.25" hidden="false" customHeight="false" outlineLevel="0" collapsed="false">
      <c r="F1029" s="0" t="n">
        <v>11.719</v>
      </c>
      <c r="AB1029" s="29" t="n">
        <v>35663</v>
      </c>
      <c r="AC1029" s="0" t="n">
        <v>11.719</v>
      </c>
      <c r="AD1029" s="0" t="n">
        <v>925.05</v>
      </c>
      <c r="AE1029" s="0" t="n">
        <f aca="false">LN(AC1028/AC1029)</f>
        <v>0.00264178431370268</v>
      </c>
      <c r="AF1029" s="0" t="n">
        <f aca="false">LN(AD1028/AD1029)</f>
        <v>-0.00163367792299754</v>
      </c>
    </row>
    <row r="1030" customFormat="false" ht="11.25" hidden="false" customHeight="false" outlineLevel="0" collapsed="false">
      <c r="F1030" s="0" t="n">
        <v>11.313</v>
      </c>
      <c r="AB1030" s="29" t="n">
        <v>35662</v>
      </c>
      <c r="AC1030" s="0" t="n">
        <v>11.313</v>
      </c>
      <c r="AD1030" s="0" t="n">
        <v>939.35</v>
      </c>
      <c r="AE1030" s="0" t="n">
        <f aca="false">LN(AC1029/AC1030)</f>
        <v>0.0352589493321355</v>
      </c>
      <c r="AF1030" s="0" t="n">
        <f aca="false">LN(AD1029/AD1030)</f>
        <v>-0.0153403566076965</v>
      </c>
    </row>
    <row r="1031" customFormat="false" ht="11.25" hidden="false" customHeight="false" outlineLevel="0" collapsed="false">
      <c r="F1031" s="0" t="n">
        <v>11</v>
      </c>
      <c r="AB1031" s="29" t="n">
        <v>35661</v>
      </c>
      <c r="AC1031" s="0" t="n">
        <v>11</v>
      </c>
      <c r="AD1031" s="0" t="n">
        <v>926.01</v>
      </c>
      <c r="AE1031" s="0" t="n">
        <f aca="false">LN(AC1030/AC1031)</f>
        <v>0.0280572341459593</v>
      </c>
      <c r="AF1031" s="0" t="n">
        <f aca="false">LN(AD1030/AD1031)</f>
        <v>0.0143031129893697</v>
      </c>
    </row>
    <row r="1032" customFormat="false" ht="11.25" hidden="false" customHeight="false" outlineLevel="0" collapsed="false">
      <c r="F1032" s="0" t="n">
        <v>10.344</v>
      </c>
      <c r="AB1032" s="29" t="n">
        <v>35660</v>
      </c>
      <c r="AC1032" s="0" t="n">
        <v>10.344</v>
      </c>
      <c r="AD1032" s="0" t="n">
        <v>912.49</v>
      </c>
      <c r="AE1032" s="0" t="n">
        <f aca="false">LN(AC1031/AC1032)</f>
        <v>0.0614886313288142</v>
      </c>
      <c r="AF1032" s="0" t="n">
        <f aca="false">LN(AD1031/AD1032)</f>
        <v>0.0147079072314504</v>
      </c>
    </row>
    <row r="1033" customFormat="false" ht="11.25" hidden="false" customHeight="false" outlineLevel="0" collapsed="false">
      <c r="F1033" s="0" t="n">
        <v>10.25</v>
      </c>
      <c r="AB1033" s="29" t="n">
        <v>35657</v>
      </c>
      <c r="AC1033" s="0" t="n">
        <v>10.25</v>
      </c>
      <c r="AD1033" s="0" t="n">
        <v>900.81</v>
      </c>
      <c r="AE1033" s="0" t="n">
        <f aca="false">LN(AC1032/AC1033)</f>
        <v>0.00912893588513918</v>
      </c>
      <c r="AF1033" s="0" t="n">
        <f aca="false">LN(AD1032/AD1033)</f>
        <v>0.012882767925341</v>
      </c>
    </row>
    <row r="1034" customFormat="false" ht="11.25" hidden="false" customHeight="false" outlineLevel="0" collapsed="false">
      <c r="F1034" s="0" t="n">
        <v>10.406</v>
      </c>
      <c r="AB1034" s="29" t="n">
        <v>35656</v>
      </c>
      <c r="AC1034" s="0" t="n">
        <v>10.406</v>
      </c>
      <c r="AD1034" s="0" t="n">
        <v>924.77</v>
      </c>
      <c r="AE1034" s="0" t="n">
        <f aca="false">LN(AC1033/AC1034)</f>
        <v>-0.0151048572836947</v>
      </c>
      <c r="AF1034" s="0" t="n">
        <f aca="false">LN(AD1033/AD1034)</f>
        <v>-0.0262506993784292</v>
      </c>
    </row>
    <row r="1035" customFormat="false" ht="11.25" hidden="false" customHeight="false" outlineLevel="0" collapsed="false">
      <c r="F1035" s="0" t="n">
        <v>10.875</v>
      </c>
      <c r="AB1035" s="29" t="n">
        <v>35655</v>
      </c>
      <c r="AC1035" s="0" t="n">
        <v>10.875</v>
      </c>
      <c r="AD1035" s="0" t="n">
        <v>922.02</v>
      </c>
      <c r="AE1035" s="0" t="n">
        <f aca="false">LN(AC1034/AC1035)</f>
        <v>-0.0440840141066359</v>
      </c>
      <c r="AF1035" s="0" t="n">
        <f aca="false">LN(AD1034/AD1035)</f>
        <v>0.00297814265027996</v>
      </c>
    </row>
    <row r="1036" customFormat="false" ht="11.25" hidden="false" customHeight="false" outlineLevel="0" collapsed="false">
      <c r="F1036" s="0" t="n">
        <v>11.188</v>
      </c>
      <c r="AB1036" s="29" t="n">
        <v>35654</v>
      </c>
      <c r="AC1036" s="0" t="n">
        <v>11.188</v>
      </c>
      <c r="AD1036" s="0" t="n">
        <v>926.53</v>
      </c>
      <c r="AE1036" s="0" t="n">
        <f aca="false">LN(AC1035/AC1036)</f>
        <v>-0.0283751983649656</v>
      </c>
      <c r="AF1036" s="0" t="n">
        <f aca="false">LN(AD1035/AD1036)</f>
        <v>-0.00487950983034684</v>
      </c>
    </row>
    <row r="1037" customFormat="false" ht="11.25" hidden="false" customHeight="false" outlineLevel="0" collapsed="false">
      <c r="F1037" s="0" t="n">
        <v>11.313</v>
      </c>
      <c r="AB1037" s="29" t="n">
        <v>35653</v>
      </c>
      <c r="AC1037" s="0" t="n">
        <v>11.313</v>
      </c>
      <c r="AD1037" s="0" t="n">
        <v>937</v>
      </c>
      <c r="AE1037" s="0" t="n">
        <f aca="false">LN(AC1036/AC1037)</f>
        <v>-0.0111107316046165</v>
      </c>
      <c r="AF1037" s="0" t="n">
        <f aca="false">LN(AD1036/AD1037)</f>
        <v>-0.0112368571127794</v>
      </c>
    </row>
    <row r="1038" customFormat="false" ht="11.25" hidden="false" customHeight="false" outlineLevel="0" collapsed="false">
      <c r="F1038" s="0" t="n">
        <v>11.5</v>
      </c>
      <c r="AB1038" s="29" t="n">
        <v>35650</v>
      </c>
      <c r="AC1038" s="0" t="n">
        <v>11.5</v>
      </c>
      <c r="AD1038" s="0" t="n">
        <v>933.54</v>
      </c>
      <c r="AE1038" s="0" t="n">
        <f aca="false">LN(AC1037/AC1038)</f>
        <v>-0.0163945284248746</v>
      </c>
      <c r="AF1038" s="0" t="n">
        <f aca="false">LN(AD1037/AD1038)</f>
        <v>0.00369947068349588</v>
      </c>
    </row>
    <row r="1039" customFormat="false" ht="11.25" hidden="false" customHeight="false" outlineLevel="0" collapsed="false">
      <c r="F1039" s="0" t="n">
        <v>11.688</v>
      </c>
      <c r="AB1039" s="29" t="n">
        <v>35649</v>
      </c>
      <c r="AC1039" s="0" t="n">
        <v>11.688</v>
      </c>
      <c r="AD1039" s="0" t="n">
        <v>951.19</v>
      </c>
      <c r="AE1039" s="0" t="n">
        <f aca="false">LN(AC1038/AC1039)</f>
        <v>-0.016215639079194</v>
      </c>
      <c r="AF1039" s="0" t="n">
        <f aca="false">LN(AD1038/AD1039)</f>
        <v>-0.0187300207302186</v>
      </c>
    </row>
    <row r="1040" customFormat="false" ht="11.25" hidden="false" customHeight="false" outlineLevel="0" collapsed="false">
      <c r="F1040" s="0" t="n">
        <v>11.625</v>
      </c>
      <c r="AB1040" s="29" t="n">
        <v>35648</v>
      </c>
      <c r="AC1040" s="0" t="n">
        <v>11.625</v>
      </c>
      <c r="AD1040" s="0" t="n">
        <v>960.32</v>
      </c>
      <c r="AE1040" s="0" t="n">
        <f aca="false">LN(AC1039/AC1040)</f>
        <v>0.00540472297497848</v>
      </c>
      <c r="AF1040" s="0" t="n">
        <f aca="false">LN(AD1039/AD1040)</f>
        <v>-0.00955272996685736</v>
      </c>
    </row>
    <row r="1041" customFormat="false" ht="11.25" hidden="false" customHeight="false" outlineLevel="0" collapsed="false">
      <c r="F1041" s="0" t="n">
        <v>11.875</v>
      </c>
      <c r="AB1041" s="29" t="n">
        <v>35647</v>
      </c>
      <c r="AC1041" s="0" t="n">
        <v>11.875</v>
      </c>
      <c r="AD1041" s="0" t="n">
        <v>952.37</v>
      </c>
      <c r="AE1041" s="0" t="n">
        <f aca="false">LN(AC1040/AC1041)</f>
        <v>-0.0212773984472849</v>
      </c>
      <c r="AF1041" s="0" t="n">
        <f aca="false">LN(AD1040/AD1041)</f>
        <v>0.0083129475054228</v>
      </c>
    </row>
    <row r="1042" customFormat="false" ht="11.25" hidden="false" customHeight="false" outlineLevel="0" collapsed="false">
      <c r="F1042" s="0" t="n">
        <v>11.563</v>
      </c>
      <c r="AB1042" s="29" t="n">
        <v>35646</v>
      </c>
      <c r="AC1042" s="0" t="n">
        <v>11.563</v>
      </c>
      <c r="AD1042" s="0" t="n">
        <v>950.3</v>
      </c>
      <c r="AE1042" s="0" t="n">
        <f aca="false">LN(AC1041/AC1042)</f>
        <v>0.0266250047738801</v>
      </c>
      <c r="AF1042" s="0" t="n">
        <f aca="false">LN(AD1041/AD1042)</f>
        <v>0.00217589052931005</v>
      </c>
    </row>
    <row r="1043" customFormat="false" ht="11.25" hidden="false" customHeight="false" outlineLevel="0" collapsed="false">
      <c r="F1043" s="0" t="n">
        <v>11.625</v>
      </c>
      <c r="AB1043" s="29" t="n">
        <v>35643</v>
      </c>
      <c r="AC1043" s="0" t="n">
        <v>11.625</v>
      </c>
      <c r="AD1043" s="0" t="n">
        <v>947.14</v>
      </c>
      <c r="AE1043" s="0" t="n">
        <f aca="false">LN(AC1042/AC1043)</f>
        <v>-0.00534760632659524</v>
      </c>
      <c r="AF1043" s="0" t="n">
        <f aca="false">LN(AD1042/AD1043)</f>
        <v>0.00333080668847639</v>
      </c>
    </row>
    <row r="1044" customFormat="false" ht="11.25" hidden="false" customHeight="false" outlineLevel="0" collapsed="false">
      <c r="F1044" s="0" t="n">
        <v>12.094</v>
      </c>
      <c r="AB1044" s="29" t="n">
        <v>35642</v>
      </c>
      <c r="AC1044" s="0" t="n">
        <v>12.094</v>
      </c>
      <c r="AD1044" s="0" t="n">
        <v>954.31</v>
      </c>
      <c r="AE1044" s="0" t="n">
        <f aca="false">LN(AC1043/AC1044)</f>
        <v>-0.0395515103776011</v>
      </c>
      <c r="AF1044" s="0" t="n">
        <f aca="false">LN(AD1043/AD1044)</f>
        <v>-0.00754164872455845</v>
      </c>
    </row>
    <row r="1045" customFormat="false" ht="11.25" hidden="false" customHeight="false" outlineLevel="0" collapsed="false">
      <c r="F1045" s="0" t="n">
        <v>12</v>
      </c>
      <c r="AB1045" s="29" t="n">
        <v>35641</v>
      </c>
      <c r="AC1045" s="0" t="n">
        <v>12</v>
      </c>
      <c r="AD1045" s="0" t="n">
        <v>952.29</v>
      </c>
      <c r="AE1045" s="0" t="n">
        <f aca="false">LN(AC1044/AC1045)</f>
        <v>0.00780281206302087</v>
      </c>
      <c r="AF1045" s="0" t="n">
        <f aca="false">LN(AD1044/AD1045)</f>
        <v>0.00211895600106184</v>
      </c>
    </row>
    <row r="1046" customFormat="false" ht="11.25" hidden="false" customHeight="false" outlineLevel="0" collapsed="false">
      <c r="F1046" s="0" t="n">
        <v>12.063</v>
      </c>
      <c r="AB1046" s="29" t="n">
        <v>35640</v>
      </c>
      <c r="AC1046" s="0" t="n">
        <v>12.063</v>
      </c>
      <c r="AD1046" s="0" t="n">
        <v>942.29</v>
      </c>
      <c r="AE1046" s="0" t="n">
        <f aca="false">LN(AC1045/AC1046)</f>
        <v>-0.00523626679524638</v>
      </c>
      <c r="AF1046" s="0" t="n">
        <f aca="false">LN(AD1045/AD1046)</f>
        <v>0.0105565274274195</v>
      </c>
    </row>
    <row r="1047" customFormat="false" ht="11.25" hidden="false" customHeight="false" outlineLevel="0" collapsed="false">
      <c r="F1047" s="0" t="n">
        <v>11.813</v>
      </c>
      <c r="AB1047" s="29" t="n">
        <v>35639</v>
      </c>
      <c r="AC1047" s="0" t="n">
        <v>11.813</v>
      </c>
      <c r="AD1047" s="0" t="n">
        <v>936.45</v>
      </c>
      <c r="AE1047" s="0" t="n">
        <f aca="false">LN(AC1046/AC1047)</f>
        <v>0.0209422966168637</v>
      </c>
      <c r="AF1047" s="0" t="n">
        <f aca="false">LN(AD1046/AD1047)</f>
        <v>0.00621695264900731</v>
      </c>
    </row>
    <row r="1048" customFormat="false" ht="11.25" hidden="false" customHeight="false" outlineLevel="0" collapsed="false">
      <c r="F1048" s="0" t="n">
        <v>11.625</v>
      </c>
      <c r="AB1048" s="29" t="n">
        <v>35636</v>
      </c>
      <c r="AC1048" s="0" t="n">
        <v>11.625</v>
      </c>
      <c r="AD1048" s="0" t="n">
        <v>938.79</v>
      </c>
      <c r="AE1048" s="0" t="n">
        <f aca="false">LN(AC1047/AC1048)</f>
        <v>0.016042668492963</v>
      </c>
      <c r="AF1048" s="0" t="n">
        <f aca="false">LN(AD1047/AD1048)</f>
        <v>-0.00249568184823622</v>
      </c>
    </row>
    <row r="1049" customFormat="false" ht="11.25" hidden="false" customHeight="false" outlineLevel="0" collapsed="false">
      <c r="F1049" s="0" t="n">
        <v>11.625</v>
      </c>
      <c r="AB1049" s="29" t="n">
        <v>35635</v>
      </c>
      <c r="AC1049" s="0" t="n">
        <v>11.625</v>
      </c>
      <c r="AD1049" s="0" t="n">
        <v>940.3</v>
      </c>
      <c r="AE1049" s="0" t="n">
        <f aca="false">LN(AC1048/AC1049)</f>
        <v>0</v>
      </c>
      <c r="AF1049" s="0" t="n">
        <f aca="false">LN(AD1048/AD1049)</f>
        <v>-0.00160716125893206</v>
      </c>
    </row>
    <row r="1050" customFormat="false" ht="11.25" hidden="false" customHeight="false" outlineLevel="0" collapsed="false">
      <c r="F1050" s="0" t="n">
        <v>11.969</v>
      </c>
      <c r="AB1050" s="29" t="n">
        <v>35634</v>
      </c>
      <c r="AC1050" s="0" t="n">
        <v>11.969</v>
      </c>
      <c r="AD1050" s="0" t="n">
        <v>936.56</v>
      </c>
      <c r="AE1050" s="0" t="n">
        <f aca="false">LN(AC1049/AC1050)</f>
        <v>-0.0291620224178133</v>
      </c>
      <c r="AF1050" s="0" t="n">
        <f aca="false">LN(AD1049/AD1050)</f>
        <v>0.00398538511161425</v>
      </c>
    </row>
    <row r="1051" customFormat="false" ht="11.25" hidden="false" customHeight="false" outlineLevel="0" collapsed="false">
      <c r="F1051" s="0" t="n">
        <v>11.688</v>
      </c>
      <c r="AB1051" s="29" t="n">
        <v>35633</v>
      </c>
      <c r="AC1051" s="0" t="n">
        <v>11.688</v>
      </c>
      <c r="AD1051" s="0" t="n">
        <v>933.98</v>
      </c>
      <c r="AE1051" s="0" t="n">
        <f aca="false">LN(AC1050/AC1051)</f>
        <v>0.0237572994428348</v>
      </c>
      <c r="AF1051" s="0" t="n">
        <f aca="false">LN(AD1050/AD1051)</f>
        <v>0.00275856344807299</v>
      </c>
    </row>
    <row r="1052" customFormat="false" ht="11.25" hidden="false" customHeight="false" outlineLevel="0" collapsed="false">
      <c r="F1052" s="0" t="n">
        <v>12.125</v>
      </c>
      <c r="AB1052" s="29" t="n">
        <v>35632</v>
      </c>
      <c r="AC1052" s="0" t="n">
        <v>12.125</v>
      </c>
      <c r="AD1052" s="0" t="n">
        <v>912.94</v>
      </c>
      <c r="AE1052" s="0" t="n">
        <f aca="false">LN(AC1051/AC1052)</f>
        <v>-0.0367067623751485</v>
      </c>
      <c r="AF1052" s="0" t="n">
        <f aca="false">LN(AD1051/AD1052)</f>
        <v>0.0227848637029743</v>
      </c>
    </row>
    <row r="1053" customFormat="false" ht="11.25" hidden="false" customHeight="false" outlineLevel="0" collapsed="false">
      <c r="F1053" s="0" t="n">
        <v>11.594</v>
      </c>
      <c r="AB1053" s="29" t="n">
        <v>35629</v>
      </c>
      <c r="AC1053" s="0" t="n">
        <v>11.594</v>
      </c>
      <c r="AD1053" s="0" t="n">
        <v>915.3</v>
      </c>
      <c r="AE1053" s="0" t="n">
        <f aca="false">LN(AC1052/AC1053)</f>
        <v>0.0447817139060059</v>
      </c>
      <c r="AF1053" s="0" t="n">
        <f aca="false">LN(AD1052/AD1053)</f>
        <v>-0.002581719370364</v>
      </c>
    </row>
    <row r="1054" customFormat="false" ht="11.25" hidden="false" customHeight="false" outlineLevel="0" collapsed="false">
      <c r="F1054" s="0" t="n">
        <v>11.875</v>
      </c>
      <c r="AB1054" s="29" t="n">
        <v>35628</v>
      </c>
      <c r="AC1054" s="0" t="n">
        <v>11.875</v>
      </c>
      <c r="AD1054" s="0" t="n">
        <v>931.61</v>
      </c>
      <c r="AE1054" s="0" t="n">
        <f aca="false">LN(AC1053/AC1054)</f>
        <v>-0.0239476270031639</v>
      </c>
      <c r="AF1054" s="0" t="n">
        <f aca="false">LN(AD1053/AD1054)</f>
        <v>-0.0176623917825366</v>
      </c>
    </row>
    <row r="1055" customFormat="false" ht="11.25" hidden="false" customHeight="false" outlineLevel="0" collapsed="false">
      <c r="F1055" s="0" t="n">
        <v>12.313</v>
      </c>
      <c r="AB1055" s="29" t="n">
        <v>35627</v>
      </c>
      <c r="AC1055" s="0" t="n">
        <v>12.313</v>
      </c>
      <c r="AD1055" s="0" t="n">
        <v>936.59</v>
      </c>
      <c r="AE1055" s="0" t="n">
        <f aca="false">LN(AC1054/AC1055)</f>
        <v>-0.0362202648900295</v>
      </c>
      <c r="AF1055" s="0" t="n">
        <f aca="false">LN(AD1054/AD1055)</f>
        <v>-0.00533134760266606</v>
      </c>
    </row>
    <row r="1056" customFormat="false" ht="11.25" hidden="false" customHeight="false" outlineLevel="0" collapsed="false">
      <c r="F1056" s="0" t="n">
        <v>12.125</v>
      </c>
      <c r="AB1056" s="29" t="n">
        <v>35626</v>
      </c>
      <c r="AC1056" s="0" t="n">
        <v>12.125</v>
      </c>
      <c r="AD1056" s="0" t="n">
        <v>925.76</v>
      </c>
      <c r="AE1056" s="0" t="n">
        <f aca="false">LN(AC1055/AC1056)</f>
        <v>0.0153861779871876</v>
      </c>
      <c r="AF1056" s="0" t="n">
        <f aca="false">LN(AD1055/AD1056)</f>
        <v>0.0116305979881659</v>
      </c>
    </row>
    <row r="1057" customFormat="false" ht="11.25" hidden="false" customHeight="false" outlineLevel="0" collapsed="false">
      <c r="F1057" s="0" t="n">
        <v>11.844</v>
      </c>
      <c r="AB1057" s="29" t="n">
        <v>35625</v>
      </c>
      <c r="AC1057" s="0" t="n">
        <v>11.844</v>
      </c>
      <c r="AD1057" s="0" t="n">
        <v>918.38</v>
      </c>
      <c r="AE1057" s="0" t="n">
        <f aca="false">LN(AC1056/AC1057)</f>
        <v>0.0234480265842021</v>
      </c>
      <c r="AF1057" s="0" t="n">
        <f aca="false">LN(AD1056/AD1057)</f>
        <v>0.00800377346307503</v>
      </c>
    </row>
    <row r="1058" customFormat="false" ht="11.25" hidden="false" customHeight="false" outlineLevel="0" collapsed="false">
      <c r="F1058" s="0" t="n">
        <v>11.313</v>
      </c>
      <c r="AB1058" s="29" t="n">
        <v>35622</v>
      </c>
      <c r="AC1058" s="0" t="n">
        <v>11.313</v>
      </c>
      <c r="AD1058" s="0" t="n">
        <v>916.68</v>
      </c>
      <c r="AE1058" s="0" t="n">
        <f aca="false">LN(AC1057/AC1058)</f>
        <v>0.0458689032950151</v>
      </c>
      <c r="AF1058" s="0" t="n">
        <f aca="false">LN(AD1057/AD1058)</f>
        <v>0.00185280098342659</v>
      </c>
    </row>
    <row r="1059" customFormat="false" ht="11.25" hidden="false" customHeight="false" outlineLevel="0" collapsed="false">
      <c r="F1059" s="0" t="n">
        <v>11</v>
      </c>
      <c r="AB1059" s="29" t="n">
        <v>35621</v>
      </c>
      <c r="AC1059" s="0" t="n">
        <v>11</v>
      </c>
      <c r="AD1059" s="0" t="n">
        <v>913.78</v>
      </c>
      <c r="AE1059" s="0" t="n">
        <f aca="false">LN(AC1058/AC1059)</f>
        <v>0.0280572341459593</v>
      </c>
      <c r="AF1059" s="0" t="n">
        <f aca="false">LN(AD1058/AD1059)</f>
        <v>0.00316860507888389</v>
      </c>
    </row>
    <row r="1060" customFormat="false" ht="11.25" hidden="false" customHeight="false" outlineLevel="0" collapsed="false">
      <c r="F1060" s="0" t="n">
        <v>10.875</v>
      </c>
      <c r="AB1060" s="29" t="n">
        <v>35620</v>
      </c>
      <c r="AC1060" s="0" t="n">
        <v>10.875</v>
      </c>
      <c r="AD1060" s="0" t="n">
        <v>907.54</v>
      </c>
      <c r="AE1060" s="0" t="n">
        <f aca="false">LN(AC1059/AC1060)</f>
        <v>0.0114286958236229</v>
      </c>
      <c r="AF1060" s="0" t="n">
        <f aca="false">LN(AD1059/AD1060)</f>
        <v>0.00685219995976098</v>
      </c>
    </row>
    <row r="1061" customFormat="false" ht="11.25" hidden="false" customHeight="false" outlineLevel="0" collapsed="false">
      <c r="F1061" s="0" t="n">
        <v>10.938</v>
      </c>
      <c r="AB1061" s="29" t="n">
        <v>35619</v>
      </c>
      <c r="AC1061" s="0" t="n">
        <v>10.938</v>
      </c>
      <c r="AD1061" s="0" t="n">
        <v>918.75</v>
      </c>
      <c r="AE1061" s="0" t="n">
        <f aca="false">LN(AC1060/AC1061)</f>
        <v>-0.00577638794983322</v>
      </c>
      <c r="AF1061" s="0" t="n">
        <f aca="false">LN(AD1060/AD1061)</f>
        <v>-0.0122764082244228</v>
      </c>
    </row>
    <row r="1062" customFormat="false" ht="11.25" hidden="false" customHeight="false" outlineLevel="0" collapsed="false">
      <c r="F1062" s="0" t="n">
        <v>10.938</v>
      </c>
      <c r="AB1062" s="29" t="n">
        <v>35618</v>
      </c>
      <c r="AC1062" s="0" t="n">
        <v>10.938</v>
      </c>
      <c r="AD1062" s="0" t="n">
        <v>912.2</v>
      </c>
      <c r="AE1062" s="0" t="n">
        <f aca="false">LN(AC1061/AC1062)</f>
        <v>0</v>
      </c>
      <c r="AF1062" s="0" t="n">
        <f aca="false">LN(AD1061/AD1062)</f>
        <v>0.00715478624944636</v>
      </c>
    </row>
    <row r="1063" customFormat="false" ht="11.25" hidden="false" customHeight="false" outlineLevel="0" collapsed="false">
      <c r="F1063" s="0" t="n">
        <v>11</v>
      </c>
      <c r="AB1063" s="29" t="n">
        <v>35614</v>
      </c>
      <c r="AC1063" s="0" t="n">
        <v>11</v>
      </c>
      <c r="AD1063" s="0" t="n">
        <v>916.92</v>
      </c>
      <c r="AE1063" s="0" t="n">
        <f aca="false">LN(AC1062/AC1063)</f>
        <v>-0.00565230787378947</v>
      </c>
      <c r="AF1063" s="0" t="n">
        <f aca="false">LN(AD1062/AD1063)</f>
        <v>-0.0051609631698755</v>
      </c>
    </row>
    <row r="1064" customFormat="false" ht="11.25" hidden="false" customHeight="false" outlineLevel="0" collapsed="false">
      <c r="F1064" s="0" t="n">
        <v>11</v>
      </c>
      <c r="AB1064" s="29" t="n">
        <v>35613</v>
      </c>
      <c r="AC1064" s="0" t="n">
        <v>11</v>
      </c>
      <c r="AD1064" s="0" t="n">
        <v>904.03</v>
      </c>
      <c r="AE1064" s="0" t="n">
        <f aca="false">LN(AC1063/AC1064)</f>
        <v>0</v>
      </c>
      <c r="AF1064" s="0" t="n">
        <f aca="false">LN(AD1063/AD1064)</f>
        <v>0.0141576817652289</v>
      </c>
    </row>
    <row r="1065" customFormat="false" ht="11.25" hidden="false" customHeight="false" outlineLevel="0" collapsed="false">
      <c r="F1065" s="29"/>
      <c r="AB1065" s="29"/>
    </row>
    <row r="1066" customFormat="false" ht="11.25" hidden="false" customHeight="false" outlineLevel="0" collapsed="false">
      <c r="F1066" s="29"/>
      <c r="AB1066" s="29"/>
      <c r="AE1066" s="119" t="n">
        <f aca="false">AVERAGE(AE16:AE1064)*250</f>
        <v>0.20591993363448</v>
      </c>
      <c r="AF1066" s="119" t="n">
        <f aca="false">AVERAGE(AF16:AF1064)</f>
        <v>0.000228218986784741</v>
      </c>
    </row>
    <row r="1067" customFormat="false" ht="11.25" hidden="false" customHeight="false" outlineLevel="0" collapsed="false">
      <c r="F1067" s="29"/>
    </row>
    <row r="1068" customFormat="false" ht="11.25" hidden="false" customHeight="false" outlineLevel="0" collapsed="false">
      <c r="F1068" s="29"/>
    </row>
    <row r="1069" customFormat="false" ht="11.25" hidden="false" customHeight="false" outlineLevel="0" collapsed="false">
      <c r="F1069" s="29"/>
    </row>
    <row r="1070" customFormat="false" ht="11.25" hidden="false" customHeight="false" outlineLevel="0" collapsed="false">
      <c r="F1070" s="29"/>
    </row>
    <row r="1071" customFormat="false" ht="11.25" hidden="false" customHeight="false" outlineLevel="0" collapsed="false">
      <c r="F1071" s="29"/>
    </row>
    <row r="1072" customFormat="false" ht="11.25" hidden="false" customHeight="false" outlineLevel="0" collapsed="false">
      <c r="F1072" s="29"/>
    </row>
    <row r="1073" customFormat="false" ht="11.25" hidden="false" customHeight="false" outlineLevel="0" collapsed="false">
      <c r="F1073" s="29"/>
    </row>
    <row r="1074" customFormat="false" ht="11.25" hidden="false" customHeight="false" outlineLevel="0" collapsed="false">
      <c r="F1074" s="29"/>
    </row>
    <row r="1075" customFormat="false" ht="11.25" hidden="false" customHeight="false" outlineLevel="0" collapsed="false">
      <c r="F1075" s="29"/>
    </row>
    <row r="1076" customFormat="false" ht="11.25" hidden="false" customHeight="false" outlineLevel="0" collapsed="false">
      <c r="F1076" s="29"/>
    </row>
    <row r="1077" customFormat="false" ht="11.25" hidden="false" customHeight="false" outlineLevel="0" collapsed="false">
      <c r="F1077" s="29"/>
    </row>
    <row r="1078" customFormat="false" ht="11.25" hidden="false" customHeight="false" outlineLevel="0" collapsed="false">
      <c r="F1078" s="29"/>
    </row>
    <row r="1079" customFormat="false" ht="11.25" hidden="false" customHeight="false" outlineLevel="0" collapsed="false">
      <c r="F1079" s="29"/>
    </row>
    <row r="1080" customFormat="false" ht="11.25" hidden="false" customHeight="false" outlineLevel="0" collapsed="false">
      <c r="F1080" s="29"/>
    </row>
    <row r="1081" customFormat="false" ht="11.25" hidden="false" customHeight="false" outlineLevel="0" collapsed="false">
      <c r="F1081" s="29"/>
    </row>
    <row r="1082" customFormat="false" ht="11.25" hidden="false" customHeight="false" outlineLevel="0" collapsed="false">
      <c r="F1082" s="29"/>
    </row>
    <row r="1083" customFormat="false" ht="11.25" hidden="false" customHeight="false" outlineLevel="0" collapsed="false">
      <c r="F1083" s="29"/>
    </row>
    <row r="1084" customFormat="false" ht="11.25" hidden="false" customHeight="false" outlineLevel="0" collapsed="false">
      <c r="F1084" s="29"/>
    </row>
    <row r="1085" customFormat="false" ht="11.25" hidden="false" customHeight="false" outlineLevel="0" collapsed="false">
      <c r="F1085" s="29"/>
    </row>
    <row r="1086" customFormat="false" ht="11.25" hidden="false" customHeight="false" outlineLevel="0" collapsed="false">
      <c r="F1086" s="29"/>
    </row>
  </sheetData>
  <mergeCells count="8">
    <mergeCell ref="B13:G13"/>
    <mergeCell ref="H13:M13"/>
    <mergeCell ref="AH15:AI15"/>
    <mergeCell ref="AU15:AV15"/>
    <mergeCell ref="R16:S16"/>
    <mergeCell ref="R35:S35"/>
    <mergeCell ref="R54:S54"/>
    <mergeCell ref="R84:S8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9" activeCellId="0" sqref="D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2" min="2" style="0" width="16.65"/>
    <col collapsed="false" customWidth="true" hidden="false" outlineLevel="0" max="3" min="3" style="0" width="11.82"/>
  </cols>
  <sheetData>
    <row r="1" customFormat="false" ht="11.25" hidden="false" customHeight="false" outlineLevel="0" collapsed="false">
      <c r="A1" s="0" t="s">
        <v>383</v>
      </c>
      <c r="B1" s="18" t="n">
        <v>50000000</v>
      </c>
    </row>
    <row r="2" customFormat="false" ht="11.25" hidden="false" customHeight="false" outlineLevel="0" collapsed="false">
      <c r="A2" s="0" t="s">
        <v>155</v>
      </c>
      <c r="B2" s="18" t="n">
        <v>2500000000</v>
      </c>
    </row>
    <row r="3" customFormat="false" ht="11.25" hidden="false" customHeight="false" outlineLevel="0" collapsed="false">
      <c r="A3" s="0" t="s">
        <v>37</v>
      </c>
      <c r="B3" s="18" t="s">
        <v>384</v>
      </c>
      <c r="C3" s="0" t="s">
        <v>385</v>
      </c>
    </row>
    <row r="4" customFormat="false" ht="11.25" hidden="false" customHeight="false" outlineLevel="0" collapsed="false">
      <c r="A4" s="0" t="n">
        <v>50</v>
      </c>
      <c r="B4" s="18" t="n">
        <f aca="false">A4*$B$1-$B$2</f>
        <v>0</v>
      </c>
      <c r="C4" s="18" t="n">
        <f aca="false">B4/A4</f>
        <v>0</v>
      </c>
    </row>
    <row r="5" customFormat="false" ht="11.25" hidden="false" customHeight="false" outlineLevel="0" collapsed="false">
      <c r="A5" s="0" t="n">
        <v>51</v>
      </c>
      <c r="B5" s="18" t="n">
        <f aca="false">A5*$B$1-$B$2</f>
        <v>50000000</v>
      </c>
      <c r="C5" s="18" t="n">
        <f aca="false">B5/A5</f>
        <v>980392.156862745</v>
      </c>
      <c r="D5" s="0" t="n">
        <f aca="false">(B5-B4)/(A5-A4)</f>
        <v>50000000</v>
      </c>
    </row>
    <row r="6" customFormat="false" ht="11.25" hidden="false" customHeight="false" outlineLevel="0" collapsed="false">
      <c r="A6" s="0" t="n">
        <v>52</v>
      </c>
      <c r="B6" s="18" t="n">
        <f aca="false">A6*$B$1-$B$2</f>
        <v>100000000</v>
      </c>
      <c r="C6" s="18" t="n">
        <f aca="false">B6/A6</f>
        <v>1923076.92307692</v>
      </c>
      <c r="D6" s="0" t="n">
        <f aca="false">(B6-B5)/(A6-A5)</f>
        <v>50000000</v>
      </c>
    </row>
    <row r="7" customFormat="false" ht="11.25" hidden="false" customHeight="false" outlineLevel="0" collapsed="false">
      <c r="A7" s="0" t="n">
        <v>53</v>
      </c>
      <c r="B7" s="18" t="n">
        <f aca="false">A7*$B$1-$B$2</f>
        <v>150000000</v>
      </c>
      <c r="C7" s="18" t="n">
        <f aca="false">B7/A7</f>
        <v>2830188.67924528</v>
      </c>
      <c r="D7" s="0" t="n">
        <f aca="false">(B7-B6)/(A7-A6)</f>
        <v>50000000</v>
      </c>
    </row>
    <row r="8" customFormat="false" ht="11.25" hidden="false" customHeight="false" outlineLevel="0" collapsed="false">
      <c r="A8" s="0" t="n">
        <v>54</v>
      </c>
      <c r="B8" s="18" t="n">
        <f aca="false">A8*$B$1-$B$2</f>
        <v>200000000</v>
      </c>
      <c r="C8" s="18" t="n">
        <f aca="false">B8/A8</f>
        <v>3703703.7037037</v>
      </c>
      <c r="D8" s="0" t="n">
        <f aca="false">(B8-B7)/(A8-A7)</f>
        <v>50000000</v>
      </c>
    </row>
    <row r="9" customFormat="false" ht="11.25" hidden="false" customHeight="false" outlineLevel="0" collapsed="false">
      <c r="A9" s="0" t="n">
        <v>54.2026</v>
      </c>
      <c r="B9" s="18" t="n">
        <f aca="false">A9*$B$1-$B$2</f>
        <v>210130000</v>
      </c>
      <c r="C9" s="18" t="n">
        <f aca="false">B9/A9</f>
        <v>3876751.29975315</v>
      </c>
      <c r="D9" s="0" t="n">
        <f aca="false">(B9-B8)/(A9-A8)</f>
        <v>50000000.0000008</v>
      </c>
    </row>
    <row r="10" customFormat="false" ht="11.25" hidden="false" customHeight="false" outlineLevel="0" collapsed="false">
      <c r="A10" s="0" t="n">
        <v>55</v>
      </c>
      <c r="B10" s="18" t="n">
        <f aca="false">A10*$B$1-$B$2</f>
        <v>250000000</v>
      </c>
      <c r="C10" s="18"/>
    </row>
    <row r="11" customFormat="false" ht="11.25" hidden="false" customHeight="false" outlineLevel="0" collapsed="false">
      <c r="A11" s="0" t="n">
        <v>56</v>
      </c>
      <c r="B11" s="18" t="n">
        <f aca="false">A11*$B$1-$B$2</f>
        <v>300000000</v>
      </c>
      <c r="C11" s="18"/>
    </row>
    <row r="12" customFormat="false" ht="11.25" hidden="false" customHeight="false" outlineLevel="0" collapsed="false">
      <c r="A12" s="0" t="n">
        <v>57</v>
      </c>
      <c r="B12" s="18" t="n">
        <f aca="false">A12*$B$1-$B$2</f>
        <v>350000000</v>
      </c>
      <c r="C12" s="18"/>
    </row>
    <row r="13" customFormat="false" ht="11.25" hidden="false" customHeight="false" outlineLevel="0" collapsed="false">
      <c r="A13" s="0" t="n">
        <v>58</v>
      </c>
      <c r="B13" s="18" t="n">
        <f aca="false">A13*$B$1-$B$2</f>
        <v>400000000</v>
      </c>
      <c r="C13" s="18"/>
    </row>
    <row r="14" customFormat="false" ht="11.25" hidden="false" customHeight="false" outlineLevel="0" collapsed="false">
      <c r="A14" s="0" t="n">
        <v>59</v>
      </c>
      <c r="B14" s="18" t="n">
        <f aca="false">A14*$B$1-$B$2</f>
        <v>450000000</v>
      </c>
      <c r="C14" s="18"/>
    </row>
    <row r="15" customFormat="false" ht="11.25" hidden="false" customHeight="false" outlineLevel="0" collapsed="false">
      <c r="A15" s="0" t="n">
        <v>60</v>
      </c>
      <c r="B15" s="18" t="n">
        <f aca="false">A15*$B$1-$B$2</f>
        <v>500000000</v>
      </c>
      <c r="C15" s="18"/>
    </row>
    <row r="16" customFormat="false" ht="11.25" hidden="false" customHeight="false" outlineLevel="0" collapsed="false">
      <c r="A16" s="0" t="n">
        <v>61</v>
      </c>
      <c r="B16" s="18" t="n">
        <f aca="false">A16*$B$1-$B$2</f>
        <v>550000000</v>
      </c>
      <c r="C16" s="18"/>
    </row>
    <row r="17" customFormat="false" ht="11.25" hidden="false" customHeight="false" outlineLevel="0" collapsed="false">
      <c r="A17" s="0" t="n">
        <v>62</v>
      </c>
      <c r="B17" s="18" t="n">
        <f aca="false">A17*$B$1-$B$2</f>
        <v>600000000</v>
      </c>
      <c r="C17" s="18"/>
    </row>
    <row r="18" customFormat="false" ht="11.25" hidden="false" customHeight="false" outlineLevel="0" collapsed="false">
      <c r="A18" s="0" t="n">
        <v>63</v>
      </c>
      <c r="B18" s="18" t="n">
        <f aca="false">A18*$B$1-$B$2</f>
        <v>650000000</v>
      </c>
      <c r="C18" s="18"/>
    </row>
    <row r="19" customFormat="false" ht="11.25" hidden="false" customHeight="false" outlineLevel="0" collapsed="false">
      <c r="A19" s="0" t="n">
        <v>64</v>
      </c>
      <c r="B19" s="18" t="n">
        <f aca="false">A19*$B$1-$B$2</f>
        <v>700000000</v>
      </c>
      <c r="C19" s="18"/>
    </row>
    <row r="20" customFormat="false" ht="11.25" hidden="false" customHeight="false" outlineLevel="0" collapsed="false">
      <c r="A20" s="0" t="n">
        <v>65</v>
      </c>
      <c r="B20" s="18" t="n">
        <f aca="false">A20*$B$1-$B$2</f>
        <v>750000000</v>
      </c>
      <c r="C20" s="18"/>
    </row>
    <row r="21" customFormat="false" ht="11.25" hidden="false" customHeight="false" outlineLevel="0" collapsed="false">
      <c r="A21" s="0" t="n">
        <v>66</v>
      </c>
      <c r="B21" s="18" t="n">
        <f aca="false">A21*$B$1-$B$2</f>
        <v>800000000</v>
      </c>
      <c r="C21" s="18"/>
    </row>
    <row r="22" customFormat="false" ht="11.25" hidden="false" customHeight="false" outlineLevel="0" collapsed="false">
      <c r="A22" s="0" t="n">
        <v>67</v>
      </c>
      <c r="B22" s="18" t="n">
        <f aca="false">A22*$B$1-$B$2</f>
        <v>850000000</v>
      </c>
      <c r="C22" s="18"/>
    </row>
    <row r="23" customFormat="false" ht="11.25" hidden="false" customHeight="false" outlineLevel="0" collapsed="false">
      <c r="A23" s="0" t="n">
        <v>68</v>
      </c>
      <c r="B23" s="18" t="n">
        <f aca="false">A23*$B$1-$B$2</f>
        <v>900000000</v>
      </c>
      <c r="C23" s="18"/>
    </row>
    <row r="24" customFormat="false" ht="11.25" hidden="false" customHeight="false" outlineLevel="0" collapsed="false">
      <c r="A24" s="0" t="n">
        <v>69</v>
      </c>
      <c r="B24" s="18" t="n">
        <f aca="false">A24*$B$1-$B$2</f>
        <v>950000000</v>
      </c>
      <c r="C24" s="18"/>
    </row>
    <row r="25" customFormat="false" ht="11.25" hidden="false" customHeight="false" outlineLevel="0" collapsed="false">
      <c r="A25" s="0" t="n">
        <v>70</v>
      </c>
      <c r="B25" s="18" t="n">
        <f aca="false">A25*$B$1-$B$2</f>
        <v>1000000000</v>
      </c>
      <c r="C25" s="18"/>
    </row>
    <row r="26" customFormat="false" ht="11.25" hidden="false" customHeight="false" outlineLevel="0" collapsed="false">
      <c r="A26" s="0" t="n">
        <v>71</v>
      </c>
      <c r="B26" s="18" t="n">
        <f aca="false">A26*$B$1-$B$2</f>
        <v>1050000000</v>
      </c>
      <c r="C26" s="18"/>
    </row>
    <row r="27" customFormat="false" ht="11.25" hidden="false" customHeight="false" outlineLevel="0" collapsed="false">
      <c r="A27" s="0" t="n">
        <v>72</v>
      </c>
      <c r="B27" s="18" t="n">
        <f aca="false">A27*$B$1-$B$2</f>
        <v>1100000000</v>
      </c>
      <c r="C27" s="18"/>
    </row>
    <row r="28" customFormat="false" ht="11.25" hidden="false" customHeight="false" outlineLevel="0" collapsed="false">
      <c r="A28" s="0" t="n">
        <v>73</v>
      </c>
      <c r="B28" s="18" t="n">
        <f aca="false">A28*$B$1-$B$2</f>
        <v>1150000000</v>
      </c>
      <c r="C28" s="18"/>
    </row>
    <row r="29" customFormat="false" ht="11.25" hidden="false" customHeight="false" outlineLevel="0" collapsed="false">
      <c r="A29" s="0" t="n">
        <v>74</v>
      </c>
      <c r="B29" s="18" t="n">
        <f aca="false">A29*$B$1-$B$2</f>
        <v>1200000000</v>
      </c>
      <c r="C29" s="18"/>
    </row>
    <row r="30" customFormat="false" ht="11.25" hidden="false" customHeight="false" outlineLevel="0" collapsed="false">
      <c r="A30" s="0" t="n">
        <v>75</v>
      </c>
      <c r="B30" s="18" t="n">
        <f aca="false">A30*$B$1-$B$2</f>
        <v>1250000000</v>
      </c>
      <c r="C30" s="18"/>
    </row>
    <row r="31" customFormat="false" ht="11.25" hidden="false" customHeight="false" outlineLevel="0" collapsed="false">
      <c r="A31" s="0" t="n">
        <v>76</v>
      </c>
      <c r="B31" s="18" t="n">
        <f aca="false">A31*$B$1-$B$2</f>
        <v>1300000000</v>
      </c>
      <c r="C31" s="18"/>
    </row>
    <row r="32" customFormat="false" ht="11.25" hidden="false" customHeight="false" outlineLevel="0" collapsed="false">
      <c r="A32" s="0" t="n">
        <v>77</v>
      </c>
      <c r="B32" s="18" t="n">
        <f aca="false">A32*$B$1-$B$2</f>
        <v>1350000000</v>
      </c>
      <c r="C32" s="18"/>
    </row>
    <row r="33" customFormat="false" ht="11.25" hidden="false" customHeight="false" outlineLevel="0" collapsed="false">
      <c r="A33" s="0" t="n">
        <v>78</v>
      </c>
      <c r="B33" s="18" t="n">
        <f aca="false">A33*$B$1-$B$2</f>
        <v>1400000000</v>
      </c>
      <c r="C33" s="18"/>
    </row>
    <row r="34" customFormat="false" ht="11.25" hidden="false" customHeight="false" outlineLevel="0" collapsed="false">
      <c r="A34" s="0" t="n">
        <v>79</v>
      </c>
      <c r="B34" s="18" t="n">
        <f aca="false">A34*$B$1-$B$2</f>
        <v>1450000000</v>
      </c>
      <c r="C34" s="18"/>
    </row>
    <row r="35" customFormat="false" ht="11.25" hidden="false" customHeight="false" outlineLevel="0" collapsed="false">
      <c r="A35" s="0" t="n">
        <v>80</v>
      </c>
      <c r="B35" s="18" t="n">
        <f aca="false">A35*$B$1-$B$2</f>
        <v>1500000000</v>
      </c>
      <c r="C35" s="18"/>
    </row>
    <row r="36" customFormat="false" ht="11.25" hidden="false" customHeight="false" outlineLevel="0" collapsed="false">
      <c r="A36" s="0" t="n">
        <v>81</v>
      </c>
      <c r="B36" s="18" t="n">
        <f aca="false">A36*$B$1-$B$2</f>
        <v>1550000000</v>
      </c>
      <c r="C36" s="18"/>
    </row>
    <row r="37" customFormat="false" ht="11.25" hidden="false" customHeight="false" outlineLevel="0" collapsed="false">
      <c r="A37" s="0" t="n">
        <v>82</v>
      </c>
      <c r="B37" s="18" t="n">
        <f aca="false">A37*$B$1-$B$2</f>
        <v>1600000000</v>
      </c>
      <c r="C37" s="1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2001-01-12T18:18:35Z</dcterms:created>
  <dc:creator>rbharati</dc:creator>
  <dc:description/>
  <dc:language>en-US</dc:language>
  <cp:lastModifiedBy>rbharati</cp:lastModifiedBy>
  <cp:lastPrinted>2001-02-06T12:46:13Z</cp:lastPrinted>
  <dcterms:modified xsi:type="dcterms:W3CDTF">2001-08-30T21:33:20Z</dcterms:modified>
  <cp:revision>0</cp:revision>
  <dc:subject/>
  <dc:title/>
</cp:coreProperties>
</file>