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<sst xmlns="http://schemas.openxmlformats.org/spreadsheetml/2006/main" count="373" uniqueCount="159">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</sst>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36887</v>
      </c>
      <c r="D5" s="10" t="s">
        <v>3</v>
      </c>
      <c r="E5" s="11" t="n">
        <f aca="false">+C5-1</f>
        <v>36886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-241725016.2</v>
      </c>
      <c r="D12" s="15" t="n">
        <v>0</v>
      </c>
      <c r="E12" s="15" t="n">
        <f aca="false">+C12-D12</f>
        <v>-241725016.2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30392317.2</v>
      </c>
      <c r="D13" s="16" t="n">
        <f aca="false">+D15-D12</f>
        <v>0</v>
      </c>
      <c r="E13" s="16" t="n">
        <f aca="false">+E15-E12</f>
        <v>30392317.2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-211332699</v>
      </c>
      <c r="D15" s="17" t="n">
        <v>0</v>
      </c>
      <c r="E15" s="17" t="n">
        <f aca="false">+C15-D15</f>
        <v>-211332699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-4597186.35333335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87503189.7944533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89</v>
      </c>
      <c r="H4" s="65" t="n">
        <f aca="false">'Hawaii Summary'!K6</f>
        <v>4000277.70333333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76123800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76123800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91503467.4977867</v>
      </c>
      <c r="C11" s="15" t="n">
        <f aca="false">B11</f>
        <v>91503467.4977867</v>
      </c>
      <c r="E11" s="0" t="s">
        <v>124</v>
      </c>
      <c r="G11" s="75" t="n">
        <f aca="false">D4+H4</f>
        <v>91503467.4977867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-15379667.4977867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76123800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87503189.7944533</v>
      </c>
      <c r="C14" s="15" t="n">
        <f aca="false">B14</f>
        <v>87503189.7944533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76123800</v>
      </c>
      <c r="C15" s="15" t="n">
        <f aca="false">C10-E4+C12</f>
        <v>173668054</v>
      </c>
      <c r="F15" s="56"/>
      <c r="G15" s="56" t="n">
        <f aca="false">-F14+F13</f>
        <v>-101498400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-11379389.7944533</v>
      </c>
      <c r="C16" s="76" t="n">
        <f aca="false">C15-C14</f>
        <v>86164864.2055467</v>
      </c>
      <c r="D16" s="77" t="s">
        <v>129</v>
      </c>
      <c r="F16" s="56"/>
      <c r="G16" s="59" t="n">
        <f aca="false">G12-G15</f>
        <v>86118732.5022133</v>
      </c>
      <c r="H16" s="56" t="n">
        <f aca="false">C16-G16</f>
        <v>46131.7033333331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97544254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86164864.2055467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36887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29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184324.282508333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10879.2895833333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29295819.2825083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911234.289583333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29295819.2825083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121</v>
      </c>
      <c r="H4" s="15" t="n">
        <f aca="false">'Hawaii Summary'!K7</f>
        <v>911234.289583333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25119000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25119000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30207053.5720917</v>
      </c>
      <c r="C11" s="15" t="n">
        <f aca="false">B11</f>
        <v>30207053.5720917</v>
      </c>
      <c r="E11" s="0" t="s">
        <v>124</v>
      </c>
      <c r="G11" s="75" t="n">
        <f aca="false">D4+H4</f>
        <v>30207053.5720917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-5088053.57209167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25119000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29295819.2825083</v>
      </c>
      <c r="C14" s="15" t="n">
        <f aca="false">B14</f>
        <v>29295819.2825083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25119000</v>
      </c>
      <c r="C15" s="15" t="n">
        <f aca="false">C10-E4+C12</f>
        <v>57710645</v>
      </c>
      <c r="F15" s="56"/>
      <c r="G15" s="56" t="n">
        <f aca="false">-F14+F13</f>
        <v>-33492000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-4176819.28250833</v>
      </c>
      <c r="C16" s="76" t="n">
        <f aca="false">C15-C14</f>
        <v>28414825.7174917</v>
      </c>
      <c r="D16" s="77" t="s">
        <v>129</v>
      </c>
      <c r="F16" s="56"/>
      <c r="G16" s="59" t="n">
        <f aca="false">G12-G15</f>
        <v>28403946.4279083</v>
      </c>
      <c r="H16" s="56" t="n">
        <f aca="false">C16-G16</f>
        <v>10879.2895833328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32591645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28414825.7174917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36887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9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36887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217060200</v>
      </c>
      <c r="D14" s="0" t="s">
        <v>30</v>
      </c>
      <c r="E14" s="40" t="n">
        <f aca="false">'50 NP'!J3</f>
        <v>51000000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10697018.6666667</v>
      </c>
      <c r="D15" s="0" t="s">
        <v>33</v>
      </c>
      <c r="E15" s="40" t="n">
        <f aca="false">'Hawaii Summary'!C18</f>
        <v>211332699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21706.02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-4597186.35333335</v>
      </c>
    </row>
    <row r="19" customFormat="false" ht="13.5" hidden="false" customHeight="false" outlineLevel="0" collapsed="false">
      <c r="B19" s="41" t="n">
        <f aca="false">SUM(B13:B18)</f>
        <v>257757218.666667</v>
      </c>
      <c r="E19" s="42" t="n">
        <f aca="false">SUM(E13:E18)</f>
        <v>257757218.666667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-4597186.35333334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-289413600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-211332699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-803981.333333333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-4575480.33333333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-4597186.35333335</v>
      </c>
    </row>
    <row r="31" customFormat="false" ht="12.75" hidden="false" customHeight="false" outlineLevel="0" collapsed="false">
      <c r="A31" s="0" t="s">
        <v>48</v>
      </c>
      <c r="C31" s="40" t="n">
        <f aca="false">E17</f>
        <v>0</v>
      </c>
    </row>
    <row r="32" customFormat="false" ht="12.75" hidden="false" customHeight="false" outlineLevel="0" collapsed="false">
      <c r="A32" s="0" t="s">
        <v>49</v>
      </c>
      <c r="C32" s="45" t="n">
        <f aca="false">E16</f>
        <v>21706.02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2.09729478228837E-008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257757218.666667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51000000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21706.02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211332699</v>
      </c>
    </row>
    <row r="42" customFormat="false" ht="13.5" hidden="false" customHeight="false" outlineLevel="0" collapsed="false">
      <c r="C42" s="42" t="n">
        <f aca="false">C36-SUM(C38:C41)</f>
        <v>-4597186.35333335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257757218.666667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21706.02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258735512.646667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7813812.48192933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21706.02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-7792106.46192933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-258016770.262561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-636193170.262561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36887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196018.666666667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96</v>
      </c>
      <c r="K3" s="59" t="n">
        <f aca="false">K1+K2</f>
        <v>10697018.6666667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196018.666666667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36887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96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36887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1000000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96</v>
      </c>
      <c r="J3" s="59" t="n">
        <f aca="false">J1+J2</f>
        <v>51000000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1000000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36887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18130000.00625</v>
      </c>
      <c r="H5" s="15" t="n">
        <v>1976250</v>
      </c>
      <c r="I5" s="28" t="n">
        <v>0.15</v>
      </c>
      <c r="J5" s="40" t="n">
        <f aca="false">B2-B5</f>
        <v>271</v>
      </c>
      <c r="K5" s="0" t="n">
        <f aca="false">'A Amort'!N5</f>
        <v>1998482.8125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87503189.7944533</v>
      </c>
      <c r="H6" s="15" t="n">
        <v>3954146</v>
      </c>
      <c r="I6" s="28" t="n">
        <v>0.15</v>
      </c>
      <c r="J6" s="40" t="n">
        <f aca="false">B2-B6</f>
        <v>89</v>
      </c>
      <c r="K6" s="65" t="n">
        <f aca="false">'B_D Amort'!N5</f>
        <v>4000277.70333333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29295819.2825083</v>
      </c>
      <c r="H7" s="15" t="n">
        <v>900355</v>
      </c>
      <c r="I7" s="28" t="n">
        <v>0.15</v>
      </c>
      <c r="J7" s="40" t="n">
        <f aca="false">B2-B7</f>
        <v>121</v>
      </c>
      <c r="K7" s="65" t="n">
        <f aca="false">'C Amort'!N5</f>
        <v>911234.289583333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134929009.083212</v>
      </c>
      <c r="H8" s="42" t="n">
        <f aca="false">SUM(H5:H7)</f>
        <v>6830751</v>
      </c>
      <c r="K8" s="42" t="n">
        <f aca="false">SUM(K5:K7)</f>
        <v>6909994.80541667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9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81196800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97544254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32591645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211332699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36887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27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106250.00625</v>
      </c>
      <c r="F4" s="65" t="n">
        <f aca="false">VLOOKUP($H$1+30,A_Debt,5)</f>
        <v>118055.5625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22232.8125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18130000.00625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1998482.8125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18130000.00625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271</v>
      </c>
      <c r="H4" s="15" t="n">
        <f aca="false">'Hawaii Summary'!K5</f>
        <v>1998482.8125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60897600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60897600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20128482.81875</v>
      </c>
      <c r="C11" s="15" t="n">
        <f aca="false">B11</f>
        <v>20128482.81875</v>
      </c>
      <c r="E11" s="0" t="s">
        <v>124</v>
      </c>
      <c r="G11" s="75" t="n">
        <f aca="false">D4+H4</f>
        <v>20128482.81875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40769117.18125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60897600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18130000.00625</v>
      </c>
      <c r="C14" s="15" t="n">
        <f aca="false">B14</f>
        <v>18130000.00625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58921350</v>
      </c>
      <c r="C15" s="15" t="n">
        <f aca="false">C10-E4+C12</f>
        <v>140118150</v>
      </c>
      <c r="F15" s="56"/>
      <c r="G15" s="56" t="n">
        <f aca="false">-F14+F13</f>
        <v>-81196800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40791349.99375</v>
      </c>
      <c r="C16" s="76" t="n">
        <f aca="false">C15-C14</f>
        <v>121988149.99375</v>
      </c>
      <c r="D16" s="77" t="s">
        <v>129</v>
      </c>
      <c r="F16" s="56"/>
      <c r="G16" s="59" t="n">
        <f aca="false">G12-G15</f>
        <v>121965917.18125</v>
      </c>
      <c r="H16" s="56" t="n">
        <f aca="false">C16-G16</f>
        <v>22232.8125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81196800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121988149.99375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36887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28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531685.794453333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46131.7033333333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87503189.7944533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4000277.70333333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2000-12-28T14:48:10Z</dcterms:modified>
  <cp:revision>0</cp:revision>
  <dc:subject/>
  <dc:title/>
</cp:coreProperties>
</file>