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<sst xmlns="http://schemas.openxmlformats.org/spreadsheetml/2006/main" count="373" uniqueCount="159">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</sst>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36889</v>
      </c>
      <c r="D5" s="10" t="s">
        <v>3</v>
      </c>
      <c r="E5" s="11" t="n">
        <f aca="false">+C5-1</f>
        <v>36888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-203441866.2</v>
      </c>
      <c r="D12" s="15" t="n">
        <v>0</v>
      </c>
      <c r="E12" s="15" t="n">
        <f aca="false">+C12-D12</f>
        <v>-203441866.2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6755850</v>
      </c>
      <c r="D13" s="16" t="n">
        <f aca="false">+D15-D12</f>
        <v>0</v>
      </c>
      <c r="E13" s="16" t="n">
        <f aca="false">+E15-E12</f>
        <v>6755850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-196686016.2</v>
      </c>
      <c r="D15" s="17" t="n">
        <v>0</v>
      </c>
      <c r="E15" s="17" t="n">
        <f aca="false">+C15-D15</f>
        <v>-196686016.2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355309606.61089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29638557.4584155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86971504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91</v>
      </c>
      <c r="H4" s="65" t="n">
        <f aca="false">'Hawaii Summary'!K6</f>
        <v>3954146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9.813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83000316.6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83000316.6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90925650</v>
      </c>
      <c r="C11" s="15" t="n">
        <f aca="false">B11</f>
        <v>90925650</v>
      </c>
      <c r="E11" s="0" t="s">
        <v>124</v>
      </c>
      <c r="G11" s="75" t="n">
        <f aca="false">D4+H4</f>
        <v>90925650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-7925333.39999999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83000316.6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86971504</v>
      </c>
      <c r="C14" s="15" t="n">
        <f aca="false">B14</f>
        <v>86971504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83000316.6</v>
      </c>
      <c r="C15" s="15" t="n">
        <f aca="false">C10-E4+C12</f>
        <v>173668054</v>
      </c>
      <c r="F15" s="56"/>
      <c r="G15" s="56" t="n">
        <f aca="false">-F14+F13</f>
        <v>-94621883.4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-3971187.39999999</v>
      </c>
      <c r="C16" s="76" t="n">
        <f aca="false">C15-C14</f>
        <v>86696550</v>
      </c>
      <c r="D16" s="77" t="s">
        <v>129</v>
      </c>
      <c r="F16" s="56"/>
      <c r="G16" s="59" t="n">
        <f aca="false">G12-G15</f>
        <v>86696550</v>
      </c>
      <c r="H16" s="56" t="n">
        <f aca="false">C16-G16</f>
        <v>0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90667737.4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86696550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36889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1</v>
      </c>
      <c r="F2" s="0"/>
      <c r="G2" s="65" t="s">
        <v>112</v>
      </c>
      <c r="H2" s="54" t="n">
        <f aca="false">VLOOKUP(H1,C_Debt,1)</f>
        <v>36888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6372.18279444445</v>
      </c>
      <c r="F4" s="65" t="n">
        <f aca="false">VLOOKUP($H$1+30,C_Debt,5)</f>
        <v>191165.483833333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375.147916666667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29117867.1827944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900730.147916667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29117867.1827944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123</v>
      </c>
      <c r="H4" s="15" t="n">
        <f aca="false">'Hawaii Summary'!K7</f>
        <v>900730.147916667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9.813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27388083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27388083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30018597.3307111</v>
      </c>
      <c r="C11" s="15" t="n">
        <f aca="false">B11</f>
        <v>30018597.3307111</v>
      </c>
      <c r="E11" s="0" t="s">
        <v>124</v>
      </c>
      <c r="G11" s="75" t="n">
        <f aca="false">D4+H4</f>
        <v>30018597.3307111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-2630514.33071111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27388083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29117867.1827944</v>
      </c>
      <c r="C14" s="15" t="n">
        <f aca="false">B14</f>
        <v>29117867.1827944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27388083</v>
      </c>
      <c r="C15" s="15" t="n">
        <f aca="false">C10-E4+C12</f>
        <v>57710645</v>
      </c>
      <c r="F15" s="56"/>
      <c r="G15" s="56" t="n">
        <f aca="false">-F14+F13</f>
        <v>-31222917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-1729784.18279444</v>
      </c>
      <c r="C16" s="76" t="n">
        <f aca="false">C15-C14</f>
        <v>28592777.8172056</v>
      </c>
      <c r="D16" s="77" t="s">
        <v>129</v>
      </c>
      <c r="F16" s="56"/>
      <c r="G16" s="59" t="n">
        <f aca="false">G12-G15</f>
        <v>28592402.6692889</v>
      </c>
      <c r="H16" s="56" t="n">
        <f aca="false">C16-G16</f>
        <v>375.147916667163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30322562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28592777.8172056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36889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9.813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36889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236667971.4</v>
      </c>
      <c r="D14" s="0" t="s">
        <v>30</v>
      </c>
      <c r="E14" s="40" t="n">
        <f aca="false">'50 NP'!J3</f>
        <v>51020833.3333333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10701102.3888889</v>
      </c>
      <c r="D15" s="0" t="s">
        <v>33</v>
      </c>
      <c r="E15" s="40" t="n">
        <f aca="false">'Hawaii Summary'!C18</f>
        <v>196686016.2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23666.79714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29638557.4584155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0</v>
      </c>
    </row>
    <row r="19" customFormat="false" ht="13.5" hidden="false" customHeight="false" outlineLevel="0" collapsed="false">
      <c r="B19" s="41" t="n">
        <f aca="false">SUM(B13:B18)</f>
        <v>277369073.788889</v>
      </c>
      <c r="E19" s="42" t="n">
        <f aca="false">SUM(E13:E18)</f>
        <v>277369073.788889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29638557.4584155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-269805828.6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-196686016.2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-820730.944444445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29662224.2555556</v>
      </c>
    </row>
    <row r="30" customFormat="false" ht="12.75" hidden="false" customHeight="false" outlineLevel="0" collapsed="false">
      <c r="A30" s="0" t="s">
        <v>47</v>
      </c>
      <c r="C30" s="40" t="n">
        <f aca="false">E18</f>
        <v>0</v>
      </c>
    </row>
    <row r="31" customFormat="false" ht="12.75" hidden="false" customHeight="false" outlineLevel="0" collapsed="false">
      <c r="A31" s="0" t="s">
        <v>48</v>
      </c>
      <c r="C31" s="40" t="n">
        <f aca="false">E17</f>
        <v>29638557.4584155</v>
      </c>
    </row>
    <row r="32" customFormat="false" ht="12.75" hidden="false" customHeight="false" outlineLevel="0" collapsed="false">
      <c r="A32" s="0" t="s">
        <v>49</v>
      </c>
      <c r="C32" s="45" t="n">
        <f aca="false">E16</f>
        <v>23666.79714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6.18529156781733E-008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277369073.788889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51020833.3333333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23666.79714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196686016.2</v>
      </c>
    </row>
    <row r="42" customFormat="false" ht="13.5" hidden="false" customHeight="false" outlineLevel="0" collapsed="false">
      <c r="C42" s="42" t="n">
        <f aca="false">C36-SUM(C38:C41)</f>
        <v>29638557.4584155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277369073.788889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29662224.2555555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248706849.533333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7510946.85590667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29662224.2555555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22151277.3996489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733486006.61089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355309606.61089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36889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200102.388888889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98</v>
      </c>
      <c r="K3" s="59" t="n">
        <f aca="false">K1+K2</f>
        <v>10701102.3888889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200102.388888889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36889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98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36889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1020833.33333333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98</v>
      </c>
      <c r="J3" s="59" t="n">
        <f aca="false">J1+J2</f>
        <v>51020833.3333333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1020833.33333333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36889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18137870.3770833</v>
      </c>
      <c r="H5" s="15" t="n">
        <v>1976250</v>
      </c>
      <c r="I5" s="28" t="n">
        <v>0.15</v>
      </c>
      <c r="J5" s="40" t="n">
        <f aca="false">B2-B5</f>
        <v>273</v>
      </c>
      <c r="K5" s="0" t="n">
        <f aca="false">'A Amort'!N5</f>
        <v>2000129.6875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86971504</v>
      </c>
      <c r="H6" s="15" t="n">
        <v>3954146</v>
      </c>
      <c r="I6" s="28" t="n">
        <v>0.15</v>
      </c>
      <c r="J6" s="40" t="n">
        <f aca="false">B2-B6</f>
        <v>91</v>
      </c>
      <c r="K6" s="65" t="n">
        <f aca="false">'B_D Amort'!N5</f>
        <v>3954146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29117867.1827944</v>
      </c>
      <c r="H7" s="15" t="n">
        <v>900355</v>
      </c>
      <c r="I7" s="28" t="n">
        <v>0.15</v>
      </c>
      <c r="J7" s="40" t="n">
        <f aca="false">B2-B7</f>
        <v>123</v>
      </c>
      <c r="K7" s="65" t="n">
        <f aca="false">'C Amort'!N5</f>
        <v>900730.147916667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134227241.559878</v>
      </c>
      <c r="H8" s="42" t="n">
        <f aca="false">SUM(H5:H7)</f>
        <v>6830751</v>
      </c>
      <c r="K8" s="42" t="n">
        <f aca="false">SUM(K5:K7)</f>
        <v>6855005.83541667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9.813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75695716.8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90667737.4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30322562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196686016.2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36889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29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114120.377083333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23879.6875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18137870.3770833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2000129.6875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18137870.3770833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273</v>
      </c>
      <c r="H4" s="15" t="n">
        <f aca="false">'Hawaii Summary'!K5</f>
        <v>2000129.6875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9.813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66398683.2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66398683.2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20138000.0645833</v>
      </c>
      <c r="C11" s="15" t="n">
        <f aca="false">B11</f>
        <v>20138000.0645833</v>
      </c>
      <c r="E11" s="0" t="s">
        <v>124</v>
      </c>
      <c r="G11" s="75" t="n">
        <f aca="false">D4+H4</f>
        <v>20138000.0645833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46260683.1354167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66398683.2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18137870.3770833</v>
      </c>
      <c r="C14" s="15" t="n">
        <f aca="false">B14</f>
        <v>18137870.3770833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64422433.2</v>
      </c>
      <c r="C15" s="15" t="n">
        <f aca="false">C10-E4+C12</f>
        <v>140118150</v>
      </c>
      <c r="F15" s="56"/>
      <c r="G15" s="56" t="n">
        <f aca="false">-F14+F13</f>
        <v>-75695716.8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46284562.8229167</v>
      </c>
      <c r="C16" s="76" t="n">
        <f aca="false">C15-C14</f>
        <v>121980279.622917</v>
      </c>
      <c r="D16" s="77" t="s">
        <v>129</v>
      </c>
      <c r="F16" s="56"/>
      <c r="G16" s="59" t="n">
        <f aca="false">G12-G15</f>
        <v>121956399.935417</v>
      </c>
      <c r="H16" s="56" t="n">
        <f aca="false">C16-G16</f>
        <v>23879.6875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75695716.8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121980279.622917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36889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0</v>
      </c>
      <c r="F2" s="0"/>
      <c r="G2" s="65" t="s">
        <v>112</v>
      </c>
      <c r="H2" s="54" t="n">
        <f aca="false">VLOOKUP(H1,BD_Debt,1)</f>
        <v>36889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0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0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86971504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3954146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2001-01-03T17:34:32Z</dcterms:modified>
  <cp:revision>0</cp:revision>
  <dc:subject/>
  <dc:title/>
</cp:coreProperties>
</file>