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5.vml" ContentType="application/vnd.openxmlformats-officedocument.vmlDrawing"/>
  <Override PartName="/xl/drawings/drawing6.xml" ContentType="application/vnd.openxmlformats-officedocument.drawing+xml"/>
  <Override PartName="/xl/drawings/drawing7.xml" ContentType="application/vnd.openxmlformats-officedocument.drawing+xml"/>
  <Override PartName="/xl/media/image1.jpeg" ContentType="image/jpeg"/>
  <Override PartName="/xl/media/image2.png" ContentType="image/p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irect" sheetId="2" state="visible" r:id="rId4"/>
    <sheet name="rsc" sheetId="3" state="visible" r:id="rId5"/>
    <sheet name="headcount" sheetId="4" state="visible" r:id="rId6"/>
    <sheet name="Alloc out by CC (IO)" sheetId="5" state="visible" r:id="rId7"/>
    <sheet name="Alloc out by CC (HC)" sheetId="6" state="visible" r:id="rId8"/>
    <sheet name="Total Allocations graph data" sheetId="7" state="visible" r:id="rId9"/>
    <sheet name="costs per day" sheetId="8" state="visible" r:id="rId10"/>
    <sheet name="template" sheetId="9" state="visible" r:id="rId11"/>
  </sheets>
  <externalReferences>
    <externalReference r:id="rId12"/>
  </externalReferences>
  <definedNames>
    <definedName function="false" hidden="false" localSheetId="5" name="_xlnm.Print_Area" vbProcedure="false">'Alloc out by CC (HC)'!$A$1:$G$54</definedName>
    <definedName function="false" hidden="false" localSheetId="5" name="_xlnm.Print_Titles" vbProcedure="false">'Alloc out by CC (HC)'!$1:$3</definedName>
    <definedName function="false" hidden="false" localSheetId="4" name="_xlnm.Print_Area" vbProcedure="false">'Alloc out by CC (IO)'!$A$1:$G$53</definedName>
    <definedName function="false" hidden="false" localSheetId="4" name="_xlnm.Print_Titles" vbProcedure="false">'Alloc out by CC (IO)'!$1:$3</definedName>
    <definedName function="false" hidden="false" localSheetId="7" name="_xlnm.Print_Area" vbProcedure="false">'costs per day'!$A$1:$G$13</definedName>
    <definedName function="false" hidden="false" localSheetId="7" name="_xlnm.Print_Titles" vbProcedure="false">'costs per day'!$1:$3</definedName>
    <definedName function="false" hidden="false" localSheetId="1" name="_xlnm.Print_Area" vbProcedure="false">Direct!$A$1:$G$64</definedName>
    <definedName function="false" hidden="false" localSheetId="1" name="_xlnm.Print_Titles" vbProcedure="false">Direct!$1:$3</definedName>
    <definedName function="false" hidden="false" localSheetId="0" name="_xlnm.Print_Area" vbProcedure="false">Summary!$A$1:$F$21</definedName>
    <definedName function="false" hidden="false" localSheetId="0" name="_xlnm.Print_Titles" vbProcedure="false">Summary!$1:$3</definedName>
    <definedName function="false" hidden="false" localSheetId="8" name="_xlnm.Print_Area" vbProcedure="false">template!$A$1:$V$41</definedName>
    <definedName function="false" hidden="false" localSheetId="8" name="_xlnm.Print_Titles" vbProcedure="false">template!$1:$3</definedName>
    <definedName function="false" hidden="false" localSheetId="6" name="_xlnm.Print_Area" vbProcedure="false">'Total Allocations graph data'!$A$1:$E$35</definedName>
    <definedName function="false" hidden="false" localSheetId="6" name="_xlnm.Print_Titles" vbProcedure="false">'Total Allocations graph data'!$1:$3</definedName>
    <definedName function="false" hidden="false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name="wrn_BFT___PACK_" vbProcedure="false">{#N/A,#N/A,TRUE,"Page 12A"}</definedName>
    <definedName function="false" hidden="false" name="wrn_DATA_" vbProcedure="false">{"UK CONS NOI",#N/A,FALSE,"Cons UK Income";#N/A,#N/A,FALSE,"Key Data";"UK CONS TOTAL BBLS",#N/A,FALSE,"Barrels";"UK CONS BBLS PER DAY",#N/A,FALSE,"Barrels"}</definedName>
    <definedName function="false" hidden="false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VOLS",#N/A,TRUE,"VOLUME";"LUBRICANTS INDUSTRIAL",#N/A,TRUE,"NOI";"LUBES IND COGS",#N/A,TRUE,"COGS";"LUBES INDUSTRIAL EXP",#N/A,TRUE,"EXPENSES";"WAS DSC AND OHD EXP",#N/A,TRUE,"EXPENSES";"SUPPLY TO RETAIL",#N/A,TRUE,"NOI";"SUPPTY TO RETAIL COGS",#N/A,TRUE,"COGS";"SUPPLY TO RETAIL EXP",#N/A,TRUE,"EXPENSES";"SUPPLY TO RETAIL PROD MGN",#N/A,TRUE,"PROD MGN";"SUPPLY TO RETAIL VOLS",#N/A,TRUE,"VOLUME";"INVENTORY MANAGEMENT",#N/A,TRUE,"NOI";"INVENTORY MGT COGS",#N/A,TRUE,"COGS";"INVENTORY MGT EXP",#N/A,TRUE,"EXPENSES";"INVENTORY MGT VOLS",#N/A,TRUE,"VOLUME";"TOTAL COMMERCIAL",#N/A,TRUE,"NOI";"TOTAL COMMERCIAL COGS CONSOL",#N/A,TRUE,"COGS CONSOL";"TOTAL COMMERCIAL EXP",#N/A,TRUE,"EXPENSES";"COMM ADMIN EXP",#N/A,TRUE,"EXPENSES";"TOTAL COMMERCIAL PROD MGN",#N/A,TRUE,"PROD MGN";"TOTAL COMM VOLS",#N/A,TRUE,"VOLUME";"SPOT ACCOUNTS",#N/A,TRUE,"NOI";"SPOT ACCOUNTS COGS",#N/A,TRUE,"COGS";"SPOT ACCOUNT EXP",#N/A,TRUE,"EXPENSES";"SPOT ACCOUNTS PROD MGN",#N/A,TRUE,"PROD MGN";"SPOT ACCS VOLS",#N/A,TRUE,"VOLUME";"UNBRANDED RESELLER",#N/A,TRUE,"NOI";"UNBRANDED RESELLER COGS",#N/A,TRUE,"COGS";"UNBRANDED RESELLER EXP",#N/A,TRUE,"EXPENSES";"UNBRANDED RESELLER PROD MGN",#N/A,TRUE,"PROD MGN";"UNBRANDED RESELLER VOLS",#N/A,TRUE,"VOLUME";"TELEMARKETING",#N/A,TRUE,"NOI";"TELEMARKETING COGS",#N/A,TRUE,"COGS";"TELEMARKETING EXP",#N/A,TRUE,"EXPENSES";"TELEMARKETING PROD MGN",#N/A,TRUE,"PROD MGN";"TELEMARKETING VOLS",#N/A,TRUE,"VOLUME";"CONTRACTED ACCOUNTS",#N/A,TRUE,"NOI";"CONTRACTED ACCS COGS",#N/A,TRUE,"COGS";"CONTRACTED ACCS EXP",#N/A,TRUE,"EXPENSES";"CONTRACTED ACCS PROD MGN",#N/A,TRUE,"PROD MGN";"CONTRACTED ACCS VOLS",#N/A,TRUE,"VOLUME";"TENDER",#N/A,TRUE,"NOI";"TENDER COGS",#N/A,TRUE,"COGS";"TENDER EXP",#N/A,TRUE,"EXPENSES";"TENDER PROD MGN",#N/A,TRUE,"PROD MGN";"TENDER VOLS",#N/A,TRUE,"VOLUME";"AUTHORISED DISTRIBUTORS",#N/A,TRUE,"NOI";"AUTH DIST COGS",#N/A,TRUE,"COGS";"AUTH DIST EXP",#N/A,TRUE,"EXPENSES";"AUTH DIST PROD MGN",#N/A,TRUE,"PROD MGN";"AUTH DIST VOLS",#N/A,TRUE,"VOLUME";"NATIONAL ACCOUNTS",#N/A,TRUE,"NOI";"NATIONAL ACCS COGS",#N/A,TRUE,"COGS";"NATIONAL ACCOUNTS EXP",#N/A,TRUE,"EXPENSES";"NATIONAL ACCOUNTS PROD MGN",#N/A,TRUE,"PROD MGN";"NATIONAL ACCS VOLS",#N/A,TRUE,"VOLUME";"EQUITY DISTRIBUTORS",#N/A,TRUE,"NOI";"EQUITY DIST COGS",#N/A,TRUE,"COGS";"EQUITY DIST EXP",#N/A,TRUE,"EXPENSES";"EQUITY DIST PROD MGN",#N/A,TRUE,"PROD MGN";"EQUITY DIST VOLS",#N/A,TRUE,"VOLUME";"LUBRICANTS COMMERCIAL",#N/A,TRUE,"NOI";"COMM SERVICE STNS",#N/A,TRUE,"NOI";"FAST FUELS",#N/A,TRUE,"NOI";"FLITWICK TOTAL NOI",#N/A,TRUE,"NOI";,,,;,,,;,,,;,,,;,,,;,,,;,,,;,,,;,,,;,,,;,,,;,,,;,,,;,,,}</definedName>
    <definedName function="false" hidden="false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name="wrn_NOI___Division___Heads_" vbProcedure="false">{"TOTAL SALES AND MKT",#N/A,FALSE,"NOI";"TOTAL RETAIL",#N/A,FALSE,"NOI";"TOTAL COMMERCIAL",#N/A,FALSE,"NOI"}</definedName>
    <definedName function="false" hidden="false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VOLS",#N/A,TRUE,"VOLUME"}</definedName>
    <definedName function="false" hidden="false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name="_Order1" vbProcedure="false">255</definedName>
    <definedName function="false" hidden="false" localSheetId="0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0" name="wrn_BFT___PACK_" vbProcedure="false">{#N/A,#N/A,TRUE,"Page 12A"}</definedName>
    <definedName function="false" hidden="false" localSheetId="0" name="wrn_DATA_" vbProcedure="false">{"UK CONS NOI",#N/A,FALSE,"Cons UK Income";#N/A,#N/A,FALSE,"Key Data";"UK CONS TOTAL BBLS",#N/A,FALSE,"Barrels";"UK CONS BBLS PER DAY",#N/A,FALSE,"Barrels"}</definedName>
    <definedName function="false" hidden="false" localSheetId="0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VOLS",#N/A,TRUE,"VOLUME";"LUBRICANTS INDUSTRIAL",#N/A,TRUE,"NOI";"LUBES IND COGS",#N/A,TRUE,"COGS";"LUBES INDUSTRIAL EXP",#N/A,TRUE,"EXPENSES";"WAS DSC AND OHD EXP",#N/A,TRUE,"EXPENSES";"SUPPLY TO RETAIL",#N/A,TRUE,"NOI";"SUPPTY TO RETAIL COGS",#N/A,TRUE,"COGS";"SUPPLY TO RETAIL EXP",#N/A,TRUE,"EXPENSES";"SUPPLY TO RETAIL PROD MGN",#N/A,TRUE,"PROD MGN";"SUPPLY TO RETAIL VOLS",#N/A,TRUE,"VOLUME";"INVENTORY MANAGEMENT",#N/A,TRUE,"NOI";"INVENTORY MGT COGS",#N/A,TRUE,"COGS";"INVENTORY MGT EXP",#N/A,TRUE,"EXPENSES";"INVENTORY MGT VOLS",#N/A,TRUE,"VOLUME";"TOTAL COMMERCIAL",#N/A,TRUE,"NOI";"TOTAL COMMERCIAL COGS CONSOL",#N/A,TRUE,"COGS CONSOL";"TOTAL COMMERCIAL EXP",#N/A,TRUE,"EXPENSES";"COMM ADMIN EXP",#N/A,TRUE,"EXPENSES";"TOTAL COMMERCIAL PROD MGN",#N/A,TRUE,"PROD MGN";"TOTAL COMM VOLS",#N/A,TRUE,"VOLUME";"SPOT ACCOUNTS",#N/A,TRUE,"NOI";"SPOT ACCOUNTS COGS",#N/A,TRUE,"COGS";"SPOT ACCOUNT EXP",#N/A,TRUE,"EXPENSES";"SPOT ACCOUNTS PROD MGN",#N/A,TRUE,"PROD MGN";"SPOT ACCS VOLS",#N/A,TRUE,"VOLUME";"UNBRANDED RESELLER",#N/A,TRUE,"NOI";"UNBRANDED RESELLER COGS",#N/A,TRUE,"COGS";"UNBRANDED RESELLER EXP",#N/A,TRUE,"EXPENSES";"UNBRANDED RESELLER PROD MGN",#N/A,TRUE,"PROD MGN";"UNBRANDED RESELLER VOLS",#N/A,TRUE,"VOLUME";"TELEMARKETING",#N/A,TRUE,"NOI";"TELEMARKETING COGS",#N/A,TRUE,"COGS";"TELEMARKETING EXP",#N/A,TRUE,"EXPENSES";"TELEMARKETING PROD MGN",#N/A,TRUE,"PROD MGN";"TELEMARKETING VOLS",#N/A,TRUE,"VOLUME";"CONTRACTED ACCOUNTS",#N/A,TRUE,"NOI";"CONTRACTED ACCS COGS",#N/A,TRUE,"COGS";"CONTRACTED ACCS EXP",#N/A,TRUE,"EXPENSES";"CONTRACTED ACCS PROD MGN",#N/A,TRUE,"PROD MGN";"CONTRACTED ACCS VOLS",#N/A,TRUE,"VOLUME";"TENDER",#N/A,TRUE,"NOI";"TENDER COGS",#N/A,TRUE,"COGS";"TENDER EXP",#N/A,TRUE,"EXPENSES";"TENDER PROD MGN",#N/A,TRUE,"PROD MGN";"TENDER VOLS",#N/A,TRUE,"VOLUME";"AUTHORISED DISTRIBUTORS",#N/A,TRUE,"NOI";"AUTH DIST COGS",#N/A,TRUE,"COGS";"AUTH DIST EXP",#N/A,TRUE,"EXPENSES";"AUTH DIST PROD MGN",#N/A,TRUE,"PROD MGN";"AUTH DIST VOLS",#N/A,TRUE,"VOLUME";"NATIONAL ACCOUNTS",#N/A,TRUE,"NOI";"NATIONAL ACCS COGS",#N/A,TRUE,"COGS";"NATIONAL ACCOUNTS EXP",#N/A,TRUE,"EXPENSES";"NATIONAL ACCOUNTS PROD MGN",#N/A,TRUE,"PROD MGN";"NATIONAL ACCS VOLS",#N/A,TRUE,"VOLUME";"EQUITY DISTRIBUTORS",#N/A,TRUE,"NOI";"EQUITY DIST COGS",#N/A,TRUE,"COGS";"EQUITY DIST EXP",#N/A,TRUE,"EXPENSES";"EQUITY DIST PROD MGN",#N/A,TRUE,"PROD MGN";"EQUITY DIST VOLS",#N/A,TRUE,"VOLUME";"LUBRICANTS COMMERCIAL",#N/A,TRUE,"NOI";"COMM SERVICE STNS",#N/A,TRUE,"NOI";"FAST FUELS",#N/A,TRUE,"NOI";"FLITWICK TOTAL NOI",#N/A,TRUE,"NOI";,,,;,,,;,,,;,,,;,,,;,,,;,,,;,,,;,,,;,,,;,,,;,,,;,,,;,,,}</definedName>
    <definedName function="false" hidden="false" localSheetId="0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0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0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0" name="wrn_NOI___Division___Heads_" vbProcedure="false">{"TOTAL SALES AND MKT",#N/A,FALSE,"NOI";"TOTAL RETAIL",#N/A,FALSE,"NOI";"TOTAL COMMERCIAL",#N/A,FALSE,"NOI"}</definedName>
    <definedName function="false" hidden="false" localSheetId="0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VOLS",#N/A,TRUE,"VOLUME"}</definedName>
    <definedName function="false" hidden="false" localSheetId="0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1" name="adaytum_col_1" vbProcedure="false">Direct!$C$30:$G$30</definedName>
    <definedName function="false" hidden="false" localSheetId="1" name="adaytum_col_2" vbProcedure="false">Direct!$C$7:$G$7</definedName>
    <definedName function="false" hidden="false" localSheetId="1" name="adaytum_col_3" vbProcedure="false">Direct!$C$24:$G$24</definedName>
    <definedName function="false" hidden="false" localSheetId="1" name="adaytum_col_4" vbProcedure="false">Direct!$C$46:$G$46</definedName>
    <definedName function="false" hidden="false" localSheetId="1" name="adaytum_data_1" vbProcedure="false">Direct!$C$31:$G$40</definedName>
    <definedName function="false" hidden="false" localSheetId="1" name="adaytum_data_2" vbProcedure="false">Direct!$C$8:$G$17</definedName>
    <definedName function="false" hidden="false" localSheetId="1" name="adaytum_data_3" vbProcedure="false">Direct!$C$25:$G$25</definedName>
    <definedName function="false" hidden="false" localSheetId="1" name="adaytum_data_5" vbProcedure="false">Direct!$C$47:$G$47</definedName>
    <definedName function="false" hidden="false" localSheetId="1" name="adaytum_page_1" vbProcedure="false">Direct!$B$28</definedName>
    <definedName function="false" hidden="false" localSheetId="1" name="adaytum_page_2" vbProcedure="false">Direct!$B$5:$C$5</definedName>
    <definedName function="false" hidden="false" localSheetId="1" name="adaytum_page_3" vbProcedure="false">Direct!$B$22</definedName>
    <definedName function="false" hidden="false" localSheetId="1" name="adaytum_page_4" vbProcedure="false">Direct!$B$44</definedName>
    <definedName function="false" hidden="false" localSheetId="1" name="adaytum_row_1" vbProcedure="false">Direct!$B$31:$B$40</definedName>
    <definedName function="false" hidden="false" localSheetId="1" name="adaytum_row_2" vbProcedure="false">Direct!$B$8:$B$17</definedName>
    <definedName function="false" hidden="false" localSheetId="1" name="adaytum_row_3" vbProcedure="false">Direct!$B$25</definedName>
    <definedName function="false" hidden="false" localSheetId="1" name="adaytum_row_4" vbProcedure="false">Direct!$B$47</definedName>
    <definedName function="false" hidden="false" localSheetId="1" name="adaytum_view_1" vbProcedure="false">Direct!$B$27</definedName>
    <definedName function="false" hidden="false" localSheetId="1" name="adaytum_view_2" vbProcedure="false">Direct!$B$4</definedName>
    <definedName function="false" hidden="false" localSheetId="1" name="adaytum_view_4" vbProcedure="false">Direct!$B$43</definedName>
    <definedName function="false" hidden="false" localSheetId="1" name="adaytum_view_5" vbProcedure="false">Direct!$B$21</definedName>
    <definedName function="false" hidden="false" localSheetId="1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" name="TABLE" vbProcedure="false">#REF!</definedName>
    <definedName function="false" hidden="false" localSheetId="1" name="wrn_BFT___PACK_" vbProcedure="false">{#N/A,#N/A,TRUE,"Page 12A"}</definedName>
    <definedName function="false" hidden="false" localSheetId="1" name="wrn_DATA_" vbProcedure="false">{"UK CONS NOI",#N/A,FALSE,"Cons UK Income";#N/A,#N/A,FALSE,"Key Data";"UK CONS TOTAL BBLS",#N/A,FALSE,"Barrels";"UK CONS BBLS PER DAY",#N/A,FALSE,"Barrels"}</definedName>
    <definedName function="false" hidden="false" localSheetId="1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VOLS",#N/A,TRUE,"VOLUME";"LUBRICANTS INDUSTRIAL",#N/A,TRUE,"NOI";"LUBES IND COGS",#N/A,TRUE,"COGS";"LUBES INDUSTRIAL EXP",#N/A,TRUE,"EXPENSES";"WAS DSC AND OHD EXP",#N/A,TRUE,"EXPENSES";"SUPPLY TO RETAIL",#N/A,TRUE,"NOI";"SUPPTY TO RETAIL COGS",#N/A,TRUE,"COGS";"SUPPLY TO RETAIL EXP",#N/A,TRUE,"EXPENSES";"SUPPLY TO RETAIL PROD MGN",#N/A,TRUE,"PROD MGN";"SUPPLY TO RETAIL VOLS",#N/A,TRUE,"VOLUME";"INVENTORY MANAGEMENT",#N/A,TRUE,"NOI";"INVENTORY MGT COGS",#N/A,TRUE,"COGS";"INVENTORY MGT EXP",#N/A,TRUE,"EXPENSES";"INVENTORY MGT VOLS",#N/A,TRUE,"VOLUME";"TOTAL COMMERCIAL",#N/A,TRUE,"NOI";"TOTAL COMMERCIAL COGS CONSOL",#N/A,TRUE,"COGS CONSOL";"TOTAL COMMERCIAL EXP",#N/A,TRUE,"EXPENSES";"COMM ADMIN EXP",#N/A,TRUE,"EXPENSES";"TOTAL COMMERCIAL PROD MGN",#N/A,TRUE,"PROD MGN";"TOTAL COMM VOLS",#N/A,TRUE,"VOLUME";"SPOT ACCOUNTS",#N/A,TRUE,"NOI";"SPOT ACCOUNTS COGS",#N/A,TRUE,"COGS";"SPOT ACCOUNT EXP",#N/A,TRUE,"EXPENSES";"SPOT ACCOUNTS PROD MGN",#N/A,TRUE,"PROD MGN";"SPOT ACCS VOLS",#N/A,TRUE,"VOLUME";"UNBRANDED RESELLER",#N/A,TRUE,"NOI";"UNBRANDED RESELLER COGS",#N/A,TRUE,"COGS";"UNBRANDED RESELLER EXP",#N/A,TRUE,"EXPENSES";"UNBRANDED RESELLER PROD MGN",#N/A,TRUE,"PROD MGN";"UNBRANDED RESELLER VOLS",#N/A,TRUE,"VOLUME";"TELEMARKETING",#N/A,TRUE,"NOI";"TELEMARKETING COGS",#N/A,TRUE,"COGS";"TELEMARKETING EXP",#N/A,TRUE,"EXPENSES";"TELEMARKETING PROD MGN",#N/A,TRUE,"PROD MGN";"TELEMARKETING VOLS",#N/A,TRUE,"VOLUME";"CONTRACTED ACCOUNTS",#N/A,TRUE,"NOI";"CONTRACTED ACCS COGS",#N/A,TRUE,"COGS";"CONTRACTED ACCS EXP",#N/A,TRUE,"EXPENSES";"CONTRACTED ACCS PROD MGN",#N/A,TRUE,"PROD MGN";"CONTRACTED ACCS VOLS",#N/A,TRUE,"VOLUME";"TENDER",#N/A,TRUE,"NOI";"TENDER COGS",#N/A,TRUE,"COGS";"TENDER EXP",#N/A,TRUE,"EXPENSES";"TENDER PROD MGN",#N/A,TRUE,"PROD MGN";"TENDER VOLS",#N/A,TRUE,"VOLUME";"AUTHORISED DISTRIBUTORS",#N/A,TRUE,"NOI";"AUTH DIST COGS",#N/A,TRUE,"COGS";"AUTH DIST EXP",#N/A,TRUE,"EXPENSES";"AUTH DIST PROD MGN",#N/A,TRUE,"PROD MGN";"AUTH DIST VOLS",#N/A,TRUE,"VOLUME";"NATIONAL ACCOUNTS",#N/A,TRUE,"NOI";"NATIONAL ACCS COGS",#N/A,TRUE,"COGS";"NATIONAL ACCOUNTS EXP",#N/A,TRUE,"EXPENSES";"NATIONAL ACCOUNTS PROD MGN",#N/A,TRUE,"PROD MGN";"NATIONAL ACCS VOLS",#N/A,TRUE,"VOLUME";"EQUITY DISTRIBUTORS",#N/A,TRUE,"NOI";"EQUITY DIST COGS",#N/A,TRUE,"COGS";"EQUITY DIST EXP",#N/A,TRUE,"EXPENSES";"EQUITY DIST PROD MGN",#N/A,TRUE,"PROD MGN";"EQUITY DIST VOLS",#N/A,TRUE,"VOLUME";"LUBRICANTS COMMERCIAL",#N/A,TRUE,"NOI";"COMM SERVICE STNS",#N/A,TRUE,"NOI";"FAST FUELS",#N/A,TRUE,"NOI";"FLITWICK TOTAL NOI",#N/A,TRUE,"NOI";,,,;,,,;,,,;,,,;,,,;,,,;,,,;,,,;,,,;,,,;,,,;,,,;,,,;,,,}</definedName>
    <definedName function="false" hidden="false" localSheetId="1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1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1" name="wrn_NOI___Division___Heads_" vbProcedure="false">{"TOTAL SALES AND MKT",#N/A,FALSE,"NOI";"TOTAL RETAIL",#N/A,FALSE,"NOI";"TOTAL COMMERCIAL",#N/A,FALSE,"NOI"}</definedName>
    <definedName function="false" hidden="false" localSheetId="1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VOLS",#N/A,TRUE,"VOLUME"}</definedName>
    <definedName function="false" hidden="false" localSheetId="1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4" name="adaytum_col_1" vbProcedure="false">'Alloc out by CC (IO)'!$C$6:$F$6</definedName>
    <definedName function="false" hidden="false" localSheetId="4" name="adaytum_data_1" vbProcedure="false">'Alloc out by CC (IO)'!$C$7:$F$35</definedName>
    <definedName function="false" hidden="false" localSheetId="4" name="adaytum_page_1" vbProcedure="false">'Alloc out by CC (IO)'!$B$4:$C$4</definedName>
    <definedName function="false" hidden="false" localSheetId="4" name="adaytum_row_1" vbProcedure="false">'Alloc out by CC (IO)'!$B$7:$B$35</definedName>
    <definedName function="false" hidden="false" localSheetId="4" name="adaytum_view_1" vbProcedure="false">'Alloc out by CC (IO)'!$B$3</definedName>
    <definedName function="false" hidden="false" localSheetId="4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4" name="wrn_BFT___PACK_" vbProcedure="false">{#N/A,#N/A,TRUE,"Page 12A"}</definedName>
    <definedName function="false" hidden="false" localSheetId="4" name="wrn_DATA_" vbProcedure="false">{"UK CONS NOI",#N/A,FALSE,"Cons UK Income";#N/A,#N/A,FALSE,"Key Data";"UK CONS TOTAL BBLS",#N/A,FALSE,"Barrels";"UK CONS BBLS PER DAY",#N/A,FALSE,"Barrels"}</definedName>
    <definedName function="false" hidden="false" localSheetId="4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VOLS",#N/A,TRUE,"VOLUME";"LUBRICANTS INDUSTRIAL",#N/A,TRUE,"NOI";"LUBES IND COGS",#N/A,TRUE,"COGS";"LUBES INDUSTRIAL EXP",#N/A,TRUE,"EXPENSES";"WAS DSC AND OHD EXP",#N/A,TRUE,"EXPENSES";"SUPPLY TO RETAIL",#N/A,TRUE,"NOI";"SUPPTY TO RETAIL COGS",#N/A,TRUE,"COGS";"SUPPLY TO RETAIL EXP",#N/A,TRUE,"EXPENSES";"SUPPLY TO RETAIL PROD MGN",#N/A,TRUE,"PROD MGN";"SUPPLY TO RETAIL VOLS",#N/A,TRUE,"VOLUME";"INVENTORY MANAGEMENT",#N/A,TRUE,"NOI";"INVENTORY MGT COGS",#N/A,TRUE,"COGS";"INVENTORY MGT EXP",#N/A,TRUE,"EXPENSES";"INVENTORY MGT VOLS",#N/A,TRUE,"VOLUME";"TOTAL COMMERCIAL",#N/A,TRUE,"NOI";"TOTAL COMMERCIAL COGS CONSOL",#N/A,TRUE,"COGS CONSOL";"TOTAL COMMERCIAL EXP",#N/A,TRUE,"EXPENSES";"COMM ADMIN EXP",#N/A,TRUE,"EXPENSES";"TOTAL COMMERCIAL PROD MGN",#N/A,TRUE,"PROD MGN";"TOTAL COMM VOLS",#N/A,TRUE,"VOLUME";"SPOT ACCOUNTS",#N/A,TRUE,"NOI";"SPOT ACCOUNTS COGS",#N/A,TRUE,"COGS";"SPOT ACCOUNT EXP",#N/A,TRUE,"EXPENSES";"SPOT ACCOUNTS PROD MGN",#N/A,TRUE,"PROD MGN";"SPOT ACCS VOLS",#N/A,TRUE,"VOLUME";"UNBRANDED RESELLER",#N/A,TRUE,"NOI";"UNBRANDED RESELLER COGS",#N/A,TRUE,"COGS";"UNBRANDED RESELLER EXP",#N/A,TRUE,"EXPENSES";"UNBRANDED RESELLER PROD MGN",#N/A,TRUE,"PROD MGN";"UNBRANDED RESELLER VOLS",#N/A,TRUE,"VOLUME";"TELEMARKETING",#N/A,TRUE,"NOI";"TELEMARKETING COGS",#N/A,TRUE,"COGS";"TELEMARKETING EXP",#N/A,TRUE,"EXPENSES";"TELEMARKETING PROD MGN",#N/A,TRUE,"PROD MGN";"TELEMARKETING VOLS",#N/A,TRUE,"VOLUME";"CONTRACTED ACCOUNTS",#N/A,TRUE,"NOI";"CONTRACTED ACCS COGS",#N/A,TRUE,"COGS";"CONTRACTED ACCS EXP",#N/A,TRUE,"EXPENSES";"CONTRACTED ACCS PROD MGN",#N/A,TRUE,"PROD MGN";"CONTRACTED ACCS VOLS",#N/A,TRUE,"VOLUME";"TENDER",#N/A,TRUE,"NOI";"TENDER COGS",#N/A,TRUE,"COGS";"TENDER EXP",#N/A,TRUE,"EXPENSES";"TENDER PROD MGN",#N/A,TRUE,"PROD MGN";"TENDER VOLS",#N/A,TRUE,"VOLUME";"AUTHORISED DISTRIBUTORS",#N/A,TRUE,"NOI";"AUTH DIST COGS",#N/A,TRUE,"COGS";"AUTH DIST EXP",#N/A,TRUE,"EXPENSES";"AUTH DIST PROD MGN",#N/A,TRUE,"PROD MGN";"AUTH DIST VOLS",#N/A,TRUE,"VOLUME";"NATIONAL ACCOUNTS",#N/A,TRUE,"NOI";"NATIONAL ACCS COGS",#N/A,TRUE,"COGS";"NATIONAL ACCOUNTS EXP",#N/A,TRUE,"EXPENSES";"NATIONAL ACCOUNTS PROD MGN",#N/A,TRUE,"PROD MGN";"NATIONAL ACCS VOLS",#N/A,TRUE,"VOLUME";"EQUITY DISTRIBUTORS",#N/A,TRUE,"NOI";"EQUITY DIST COGS",#N/A,TRUE,"COGS";"EQUITY DIST EXP",#N/A,TRUE,"EXPENSES";"EQUITY DIST PROD MGN",#N/A,TRUE,"PROD MGN";"EQUITY DIST VOLS",#N/A,TRUE,"VOLUME";"LUBRICANTS COMMERCIAL",#N/A,TRUE,"NOI";"COMM SERVICE STNS",#N/A,TRUE,"NOI";"FAST FUELS",#N/A,TRUE,"NOI";"FLITWICK TOTAL NOI",#N/A,TRUE,"NOI";,,,;,,,;,,,;,,,;,,,;,,,;,,,;,,,;,,,;,,,;,,,;,,,;,,,;,,,}</definedName>
    <definedName function="false" hidden="false" localSheetId="4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4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4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4" name="wrn_NOI___Division___Heads_" vbProcedure="false">{"TOTAL SALES AND MKT",#N/A,FALSE,"NOI";"TOTAL RETAIL",#N/A,FALSE,"NOI";"TOTAL COMMERCIAL",#N/A,FALSE,"NOI"}</definedName>
    <definedName function="false" hidden="false" localSheetId="4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VOLS",#N/A,TRUE,"VOLUME"}</definedName>
    <definedName function="false" hidden="false" localSheetId="4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5" name="adaytum_col_1" vbProcedure="false">'Alloc out by CC (HC)'!$C$6:$F$6</definedName>
    <definedName function="false" hidden="false" localSheetId="5" name="adaytum_data_1" vbProcedure="false">'Alloc out by CC (HC)'!$C$7:$F$33</definedName>
    <definedName function="false" hidden="false" localSheetId="5" name="adaytum_page_1" vbProcedure="false">'Alloc out by CC (HC)'!$B$4:$C$4</definedName>
    <definedName function="false" hidden="false" localSheetId="5" name="adaytum_row_1" vbProcedure="false">'Alloc out by CC (HC)'!$B$7:$B$33</definedName>
    <definedName function="false" hidden="false" localSheetId="5" name="adaytum_view_1" vbProcedure="false">'Alloc out by CC (HC)'!$B$3</definedName>
    <definedName function="false" hidden="false" localSheetId="5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5" name="wrn_BFT___PACK_" vbProcedure="false">{#N/A,#N/A,TRUE,"Page 12A"}</definedName>
    <definedName function="false" hidden="false" localSheetId="5" name="wrn_DATA_" vbProcedure="false">{"UK CONS NOI",#N/A,FALSE,"Cons UK Income";#N/A,#N/A,FALSE,"Key Data";"UK CONS TOTAL BBLS",#N/A,FALSE,"Barrels";"UK CONS BBLS PER DAY",#N/A,FALSE,"Barrels"}</definedName>
    <definedName function="false" hidden="false" localSheetId="5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VOLS",#N/A,TRUE,"VOLUME";"LUBRICANTS INDUSTRIAL",#N/A,TRUE,"NOI";"LUBES IND COGS",#N/A,TRUE,"COGS";"LUBES INDUSTRIAL EXP",#N/A,TRUE,"EXPENSES";"WAS DSC AND OHD EXP",#N/A,TRUE,"EXPENSES";"SUPPLY TO RETAIL",#N/A,TRUE,"NOI";"SUPPTY TO RETAIL COGS",#N/A,TRUE,"COGS";"SUPPLY TO RETAIL EXP",#N/A,TRUE,"EXPENSES";"SUPPLY TO RETAIL PROD MGN",#N/A,TRUE,"PROD MGN";"SUPPLY TO RETAIL VOLS",#N/A,TRUE,"VOLUME";"INVENTORY MANAGEMENT",#N/A,TRUE,"NOI";"INVENTORY MGT COGS",#N/A,TRUE,"COGS";"INVENTORY MGT EXP",#N/A,TRUE,"EXPENSES";"INVENTORY MGT VOLS",#N/A,TRUE,"VOLUME";"TOTAL COMMERCIAL",#N/A,TRUE,"NOI";"TOTAL COMMERCIAL COGS CONSOL",#N/A,TRUE,"COGS CONSOL";"TOTAL COMMERCIAL EXP",#N/A,TRUE,"EXPENSES";"COMM ADMIN EXP",#N/A,TRUE,"EXPENSES";"TOTAL COMMERCIAL PROD MGN",#N/A,TRUE,"PROD MGN";"TOTAL COMM VOLS",#N/A,TRUE,"VOLUME";"SPOT ACCOUNTS",#N/A,TRUE,"NOI";"SPOT ACCOUNTS COGS",#N/A,TRUE,"COGS";"SPOT ACCOUNT EXP",#N/A,TRUE,"EXPENSES";"SPOT ACCOUNTS PROD MGN",#N/A,TRUE,"PROD MGN";"SPOT ACCS VOLS",#N/A,TRUE,"VOLUME";"UNBRANDED RESELLER",#N/A,TRUE,"NOI";"UNBRANDED RESELLER COGS",#N/A,TRUE,"COGS";"UNBRANDED RESELLER EXP",#N/A,TRUE,"EXPENSES";"UNBRANDED RESELLER PROD MGN",#N/A,TRUE,"PROD MGN";"UNBRANDED RESELLER VOLS",#N/A,TRUE,"VOLUME";"TELEMARKETING",#N/A,TRUE,"NOI";"TELEMARKETING COGS",#N/A,TRUE,"COGS";"TELEMARKETING EXP",#N/A,TRUE,"EXPENSES";"TELEMARKETING PROD MGN",#N/A,TRUE,"PROD MGN";"TELEMARKETING VOLS",#N/A,TRUE,"VOLUME";"CONTRACTED ACCOUNTS",#N/A,TRUE,"NOI";"CONTRACTED ACCS COGS",#N/A,TRUE,"COGS";"CONTRACTED ACCS EXP",#N/A,TRUE,"EXPENSES";"CONTRACTED ACCS PROD MGN",#N/A,TRUE,"PROD MGN";"CONTRACTED ACCS VOLS",#N/A,TRUE,"VOLUME";"TENDER",#N/A,TRUE,"NOI";"TENDER COGS",#N/A,TRUE,"COGS";"TENDER EXP",#N/A,TRUE,"EXPENSES";"TENDER PROD MGN",#N/A,TRUE,"PROD MGN";"TENDER VOLS",#N/A,TRUE,"VOLUME";"AUTHORISED DISTRIBUTORS",#N/A,TRUE,"NOI";"AUTH DIST COGS",#N/A,TRUE,"COGS";"AUTH DIST EXP",#N/A,TRUE,"EXPENSES";"AUTH DIST PROD MGN",#N/A,TRUE,"PROD MGN";"AUTH DIST VOLS",#N/A,TRUE,"VOLUME";"NATIONAL ACCOUNTS",#N/A,TRUE,"NOI";"NATIONAL ACCS COGS",#N/A,TRUE,"COGS";"NATIONAL ACCOUNTS EXP",#N/A,TRUE,"EXPENSES";"NATIONAL ACCOUNTS PROD MGN",#N/A,TRUE,"PROD MGN";"NATIONAL ACCS VOLS",#N/A,TRUE,"VOLUME";"EQUITY DISTRIBUTORS",#N/A,TRUE,"NOI";"EQUITY DIST COGS",#N/A,TRUE,"COGS";"EQUITY DIST EXP",#N/A,TRUE,"EXPENSES";"EQUITY DIST PROD MGN",#N/A,TRUE,"PROD MGN";"EQUITY DIST VOLS",#N/A,TRUE,"VOLUME";"LUBRICANTS COMMERCIAL",#N/A,TRUE,"NOI";"COMM SERVICE STNS",#N/A,TRUE,"NOI";"FAST FUELS",#N/A,TRUE,"NOI";"FLITWICK TOTAL NOI",#N/A,TRUE,"NOI";,,,;,,,;,,,;,,,;,,,;,,,;,,,;,,,;,,,;,,,;,,,;,,,;,,,;,,,}</definedName>
    <definedName function="false" hidden="false" localSheetId="5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5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5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5" name="wrn_NOI___Division___Heads_" vbProcedure="false">{"TOTAL SALES AND MKT",#N/A,FALSE,"NOI";"TOTAL RETAIL",#N/A,FALSE,"NOI";"TOTAL COMMERCIAL",#N/A,FALSE,"NOI"}</definedName>
    <definedName function="false" hidden="false" localSheetId="5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VOLS",#N/A,TRUE,"VOLUME"}</definedName>
    <definedName function="false" hidden="false" localSheetId="5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6" name="adaytum_col_1" vbProcedure="false">'Total Allocations graph data'!$C$6:$D$6</definedName>
    <definedName function="false" hidden="false" localSheetId="6" name="adaytum_data_1" vbProcedure="false">'Total Allocations graph data'!$C$7:$D$33</definedName>
    <definedName function="false" hidden="false" localSheetId="6" name="adaytum_page_1" vbProcedure="false">'Total Allocations graph data'!$B$4:$C$4</definedName>
    <definedName function="false" hidden="false" localSheetId="6" name="adaytum_row_1" vbProcedure="false">'Total Allocations graph data'!$B$7:$B$33</definedName>
    <definedName function="false" hidden="false" localSheetId="6" name="adaytum_view_1" vbProcedure="false">'Total Allocations graph data'!$B$3</definedName>
    <definedName function="false" hidden="false" localSheetId="6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6" name="wrn_BFT___PACK_" vbProcedure="false">{#N/A,#N/A,TRUE,"Page 12A"}</definedName>
    <definedName function="false" hidden="false" localSheetId="6" name="wrn_DATA_" vbProcedure="false">{"UK CONS NOI",#N/A,FALSE,"Cons UK Income";#N/A,#N/A,FALSE,"Key Data";"UK CONS TOTAL BBLS",#N/A,FALSE,"Barrels";"UK CONS BBLS PER DAY",#N/A,FALSE,"Barrels"}</definedName>
    <definedName function="false" hidden="false" localSheetId="6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VOLS",#N/A,TRUE,"VOLUME";"LUBRICANTS INDUSTRIAL",#N/A,TRUE,"NOI";"LUBES IND COGS",#N/A,TRUE,"COGS";"LUBES INDUSTRIAL EXP",#N/A,TRUE,"EXPENSES";"WAS DSC AND OHD EXP",#N/A,TRUE,"EXPENSES";"SUPPLY TO RETAIL",#N/A,TRUE,"NOI";"SUPPTY TO RETAIL COGS",#N/A,TRUE,"COGS";"SUPPLY TO RETAIL EXP",#N/A,TRUE,"EXPENSES";"SUPPLY TO RETAIL PROD MGN",#N/A,TRUE,"PROD MGN";"SUPPLY TO RETAIL VOLS",#N/A,TRUE,"VOLUME";"INVENTORY MANAGEMENT",#N/A,TRUE,"NOI";"INVENTORY MGT COGS",#N/A,TRUE,"COGS";"INVENTORY MGT EXP",#N/A,TRUE,"EXPENSES";"INVENTORY MGT VOLS",#N/A,TRUE,"VOLUME";"TOTAL COMMERCIAL",#N/A,TRUE,"NOI";"TOTAL COMMERCIAL COGS CONSOL",#N/A,TRUE,"COGS CONSOL";"TOTAL COMMERCIAL EXP",#N/A,TRUE,"EXPENSES";"COMM ADMIN EXP",#N/A,TRUE,"EXPENSES";"TOTAL COMMERCIAL PROD MGN",#N/A,TRUE,"PROD MGN";"TOTAL COMM VOLS",#N/A,TRUE,"VOLUME";"SPOT ACCOUNTS",#N/A,TRUE,"NOI";"SPOT ACCOUNTS COGS",#N/A,TRUE,"COGS";"SPOT ACCOUNT EXP",#N/A,TRUE,"EXPENSES";"SPOT ACCOUNTS PROD MGN",#N/A,TRUE,"PROD MGN";"SPOT ACCS VOLS",#N/A,TRUE,"VOLUME";"UNBRANDED RESELLER",#N/A,TRUE,"NOI";"UNBRANDED RESELLER COGS",#N/A,TRUE,"COGS";"UNBRANDED RESELLER EXP",#N/A,TRUE,"EXPENSES";"UNBRANDED RESELLER PROD MGN",#N/A,TRUE,"PROD MGN";"UNBRANDED RESELLER VOLS",#N/A,TRUE,"VOLUME";"TELEMARKETING",#N/A,TRUE,"NOI";"TELEMARKETING COGS",#N/A,TRUE,"COGS";"TELEMARKETING EXP",#N/A,TRUE,"EXPENSES";"TELEMARKETING PROD MGN",#N/A,TRUE,"PROD MGN";"TELEMARKETING VOLS",#N/A,TRUE,"VOLUME";"CONTRACTED ACCOUNTS",#N/A,TRUE,"NOI";"CONTRACTED ACCS COGS",#N/A,TRUE,"COGS";"CONTRACTED ACCS EXP",#N/A,TRUE,"EXPENSES";"CONTRACTED ACCS PROD MGN",#N/A,TRUE,"PROD MGN";"CONTRACTED ACCS VOLS",#N/A,TRUE,"VOLUME";"TENDER",#N/A,TRUE,"NOI";"TENDER COGS",#N/A,TRUE,"COGS";"TENDER EXP",#N/A,TRUE,"EXPENSES";"TENDER PROD MGN",#N/A,TRUE,"PROD MGN";"TENDER VOLS",#N/A,TRUE,"VOLUME";"AUTHORISED DISTRIBUTORS",#N/A,TRUE,"NOI";"AUTH DIST COGS",#N/A,TRUE,"COGS";"AUTH DIST EXP",#N/A,TRUE,"EXPENSES";"AUTH DIST PROD MGN",#N/A,TRUE,"PROD MGN";"AUTH DIST VOLS",#N/A,TRUE,"VOLUME";"NATIONAL ACCOUNTS",#N/A,TRUE,"NOI";"NATIONAL ACCS COGS",#N/A,TRUE,"COGS";"NATIONAL ACCOUNTS EXP",#N/A,TRUE,"EXPENSES";"NATIONAL ACCOUNTS PROD MGN",#N/A,TRUE,"PROD MGN";"NATIONAL ACCS VOLS",#N/A,TRUE,"VOLUME";"EQUITY DISTRIBUTORS",#N/A,TRUE,"NOI";"EQUITY DIST COGS",#N/A,TRUE,"COGS";"EQUITY DIST EXP",#N/A,TRUE,"EXPENSES";"EQUITY DIST PROD MGN",#N/A,TRUE,"PROD MGN";"EQUITY DIST VOLS",#N/A,TRUE,"VOLUME";"LUBRICANTS COMMERCIAL",#N/A,TRUE,"NOI";"COMM SERVICE STNS",#N/A,TRUE,"NOI";"FAST FUELS",#N/A,TRUE,"NOI";"FLITWICK TOTAL NOI",#N/A,TRUE,"NOI";,,,;,,,;,,,;,,,;,,,;,,,;,,,;,,,;,,,;,,,;,,,;,,,;,,,;,,,}</definedName>
    <definedName function="false" hidden="false" localSheetId="6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6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6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6" name="wrn_NOI___Division___Heads_" vbProcedure="false">{"TOTAL SALES AND MKT",#N/A,FALSE,"NOI";"TOTAL RETAIL",#N/A,FALSE,"NOI";"TOTAL COMMERCIAL",#N/A,FALSE,"NOI"}</definedName>
    <definedName function="false" hidden="false" localSheetId="6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VOLS",#N/A,TRUE,"VOLUME"}</definedName>
    <definedName function="false" hidden="false" localSheetId="6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7" name="adaytum_col_1" vbProcedure="false">'costs per day'!$C$6:$E$6</definedName>
    <definedName function="false" hidden="false" localSheetId="7" name="adaytum_data_1" vbProcedure="false">'costs per day'!$C$7:$E$12</definedName>
    <definedName function="false" hidden="false" localSheetId="7" name="adaytum_page_1" vbProcedure="false">'costs per day'!$B$4:$C$4</definedName>
    <definedName function="false" hidden="false" localSheetId="7" name="adaytum_row_1" vbProcedure="false">'costs per day'!$B$7:$B$12</definedName>
    <definedName function="false" hidden="false" localSheetId="7" name="adaytum_view_1" vbProcedure="false">'costs per day'!$B$3</definedName>
    <definedName function="false" hidden="false" localSheetId="7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7" name="wrn_BFT___PACK_" vbProcedure="false">{#N/A,#N/A,TRUE,"Page 12A"}</definedName>
    <definedName function="false" hidden="false" localSheetId="7" name="wrn_DATA_" vbProcedure="false">{"UK CONS NOI",#N/A,FALSE,"Cons UK Income";#N/A,#N/A,FALSE,"Key Data";"UK CONS TOTAL BBLS",#N/A,FALSE,"Barrels";"UK CONS BBLS PER DAY",#N/A,FALSE,"Barrels"}</definedName>
    <definedName function="false" hidden="false" localSheetId="7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VOLS",#N/A,TRUE,"VOLUME";"LUBRICANTS INDUSTRIAL",#N/A,TRUE,"NOI";"LUBES IND COGS",#N/A,TRUE,"COGS";"LUBES INDUSTRIAL EXP",#N/A,TRUE,"EXPENSES";"WAS DSC AND OHD EXP",#N/A,TRUE,"EXPENSES";"SUPPLY TO RETAIL",#N/A,TRUE,"NOI";"SUPPTY TO RETAIL COGS",#N/A,TRUE,"COGS";"SUPPLY TO RETAIL EXP",#N/A,TRUE,"EXPENSES";"SUPPLY TO RETAIL PROD MGN",#N/A,TRUE,"PROD MGN";"SUPPLY TO RETAIL VOLS",#N/A,TRUE,"VOLUME";"INVENTORY MANAGEMENT",#N/A,TRUE,"NOI";"INVENTORY MGT COGS",#N/A,TRUE,"COGS";"INVENTORY MGT EXP",#N/A,TRUE,"EXPENSES";"INVENTORY MGT VOLS",#N/A,TRUE,"VOLUME";"TOTAL COMMERCIAL",#N/A,TRUE,"NOI";"TOTAL COMMERCIAL COGS CONSOL",#N/A,TRUE,"COGS CONSOL";"TOTAL COMMERCIAL EXP",#N/A,TRUE,"EXPENSES";"COMM ADMIN EXP",#N/A,TRUE,"EXPENSES";"TOTAL COMMERCIAL PROD MGN",#N/A,TRUE,"PROD MGN";"TOTAL COMM VOLS",#N/A,TRUE,"VOLUME";"SPOT ACCOUNTS",#N/A,TRUE,"NOI";"SPOT ACCOUNTS COGS",#N/A,TRUE,"COGS";"SPOT ACCOUNT EXP",#N/A,TRUE,"EXPENSES";"SPOT ACCOUNTS PROD MGN",#N/A,TRUE,"PROD MGN";"SPOT ACCS VOLS",#N/A,TRUE,"VOLUME";"UNBRANDED RESELLER",#N/A,TRUE,"NOI";"UNBRANDED RESELLER COGS",#N/A,TRUE,"COGS";"UNBRANDED RESELLER EXP",#N/A,TRUE,"EXPENSES";"UNBRANDED RESELLER PROD MGN",#N/A,TRUE,"PROD MGN";"UNBRANDED RESELLER VOLS",#N/A,TRUE,"VOLUME";"TELEMARKETING",#N/A,TRUE,"NOI";"TELEMARKETING COGS",#N/A,TRUE,"COGS";"TELEMARKETING EXP",#N/A,TRUE,"EXPENSES";"TELEMARKETING PROD MGN",#N/A,TRUE,"PROD MGN";"TELEMARKETING VOLS",#N/A,TRUE,"VOLUME";"CONTRACTED ACCOUNTS",#N/A,TRUE,"NOI";"CONTRACTED ACCS COGS",#N/A,TRUE,"COGS";"CONTRACTED ACCS EXP",#N/A,TRUE,"EXPENSES";"CONTRACTED ACCS PROD MGN",#N/A,TRUE,"PROD MGN";"CONTRACTED ACCS VOLS",#N/A,TRUE,"VOLUME";"TENDER",#N/A,TRUE,"NOI";"TENDER COGS",#N/A,TRUE,"COGS";"TENDER EXP",#N/A,TRUE,"EXPENSES";"TENDER PROD MGN",#N/A,TRUE,"PROD MGN";"TENDER VOLS",#N/A,TRUE,"VOLUME";"AUTHORISED DISTRIBUTORS",#N/A,TRUE,"NOI";"AUTH DIST COGS",#N/A,TRUE,"COGS";"AUTH DIST EXP",#N/A,TRUE,"EXPENSES";"AUTH DIST PROD MGN",#N/A,TRUE,"PROD MGN";"AUTH DIST VOLS",#N/A,TRUE,"VOLUME";"NATIONAL ACCOUNTS",#N/A,TRUE,"NOI";"NATIONAL ACCS COGS",#N/A,TRUE,"COGS";"NATIONAL ACCOUNTS EXP",#N/A,TRUE,"EXPENSES";"NATIONAL ACCOUNTS PROD MGN",#N/A,TRUE,"PROD MGN";"NATIONAL ACCS VOLS",#N/A,TRUE,"VOLUME";"EQUITY DISTRIBUTORS",#N/A,TRUE,"NOI";"EQUITY DIST COGS",#N/A,TRUE,"COGS";"EQUITY DIST EXP",#N/A,TRUE,"EXPENSES";"EQUITY DIST PROD MGN",#N/A,TRUE,"PROD MGN";"EQUITY DIST VOLS",#N/A,TRUE,"VOLUME";"LUBRICANTS COMMERCIAL",#N/A,TRUE,"NOI";"COMM SERVICE STNS",#N/A,TRUE,"NOI";"FAST FUELS",#N/A,TRUE,"NOI";"FLITWICK TOTAL NOI",#N/A,TRUE,"NOI";,,,;,,,;,,,;,,,;,,,;,,,;,,,;,,,;,,,;,,,;,,,;,,,;,,,;,,,}</definedName>
    <definedName function="false" hidden="false" localSheetId="7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7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7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7" name="wrn_NOI___Division___Heads_" vbProcedure="false">{"TOTAL SALES AND MKT",#N/A,FALSE,"NOI";"TOTAL RETAIL",#N/A,FALSE,"NOI";"TOTAL COMMERCIAL",#N/A,FALSE,"NOI"}</definedName>
    <definedName function="false" hidden="false" localSheetId="7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VOLS",#N/A,TRUE,"VOLUME"}</definedName>
    <definedName function="false" hidden="false" localSheetId="7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8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8" name="wrn_BFT___PACK_" vbProcedure="false">{#N/A,#N/A,TRUE,"Page 12A"}</definedName>
    <definedName function="false" hidden="false" localSheetId="8" name="wrn_DATA_" vbProcedure="false">{"UK CONS NOI",#N/A,FALSE,"Cons UK Income";#N/A,#N/A,FALSE,"Key Data";"UK CONS TOTAL BBLS",#N/A,FALSE,"Barrels";"UK CONS BBLS PER DAY",#N/A,FALSE,"Barrels"}</definedName>
    <definedName function="false" hidden="false" localSheetId="8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VOLS",#N/A,TRUE,"VOLUME";"LUBRICANTS INDUSTRIAL",#N/A,TRUE,"NOI";"LUBES IND COGS",#N/A,TRUE,"COGS";"LUBES INDUSTRIAL EXP",#N/A,TRUE,"EXPENSES";"WAS DSC AND OHD EXP",#N/A,TRUE,"EXPENSES";"SUPPLY TO RETAIL",#N/A,TRUE,"NOI";"SUPPTY TO RETAIL COGS",#N/A,TRUE,"COGS";"SUPPLY TO RETAIL EXP",#N/A,TRUE,"EXPENSES";"SUPPLY TO RETAIL PROD MGN",#N/A,TRUE,"PROD MGN";"SUPPLY TO RETAIL VOLS",#N/A,TRUE,"VOLUME";"INVENTORY MANAGEMENT",#N/A,TRUE,"NOI";"INVENTORY MGT COGS",#N/A,TRUE,"COGS";"INVENTORY MGT EXP",#N/A,TRUE,"EXPENSES";"INVENTORY MGT VOLS",#N/A,TRUE,"VOLUME";"TOTAL COMMERCIAL",#N/A,TRUE,"NOI";"TOTAL COMMERCIAL COGS CONSOL",#N/A,TRUE,"COGS CONSOL";"TOTAL COMMERCIAL EXP",#N/A,TRUE,"EXPENSES";"COMM ADMIN EXP",#N/A,TRUE,"EXPENSES";"TOTAL COMMERCIAL PROD MGN",#N/A,TRUE,"PROD MGN";"TOTAL COMM VOLS",#N/A,TRUE,"VOLUME";"SPOT ACCOUNTS",#N/A,TRUE,"NOI";"SPOT ACCOUNTS COGS",#N/A,TRUE,"COGS";"SPOT ACCOUNT EXP",#N/A,TRUE,"EXPENSES";"SPOT ACCOUNTS PROD MGN",#N/A,TRUE,"PROD MGN";"SPOT ACCS VOLS",#N/A,TRUE,"VOLUME";"UNBRANDED RESELLER",#N/A,TRUE,"NOI";"UNBRANDED RESELLER COGS",#N/A,TRUE,"COGS";"UNBRANDED RESELLER EXP",#N/A,TRUE,"EXPENSES";"UNBRANDED RESELLER PROD MGN",#N/A,TRUE,"PROD MGN";"UNBRANDED RESELLER VOLS",#N/A,TRUE,"VOLUME";"TELEMARKETING",#N/A,TRUE,"NOI";"TELEMARKETING COGS",#N/A,TRUE,"COGS";"TELEMARKETING EXP",#N/A,TRUE,"EXPENSES";"TELEMARKETING PROD MGN",#N/A,TRUE,"PROD MGN";"TELEMARKETING VOLS",#N/A,TRUE,"VOLUME";"CONTRACTED ACCOUNTS",#N/A,TRUE,"NOI";"CONTRACTED ACCS COGS",#N/A,TRUE,"COGS";"CONTRACTED ACCS EXP",#N/A,TRUE,"EXPENSES";"CONTRACTED ACCS PROD MGN",#N/A,TRUE,"PROD MGN";"CONTRACTED ACCS VOLS",#N/A,TRUE,"VOLUME";"TENDER",#N/A,TRUE,"NOI";"TENDER COGS",#N/A,TRUE,"COGS";"TENDER EXP",#N/A,TRUE,"EXPENSES";"TENDER PROD MGN",#N/A,TRUE,"PROD MGN";"TENDER VOLS",#N/A,TRUE,"VOLUME";"AUTHORISED DISTRIBUTORS",#N/A,TRUE,"NOI";"AUTH DIST COGS",#N/A,TRUE,"COGS";"AUTH DIST EXP",#N/A,TRUE,"EXPENSES";"AUTH DIST PROD MGN",#N/A,TRUE,"PROD MGN";"AUTH DIST VOLS",#N/A,TRUE,"VOLUME";"NATIONAL ACCOUNTS",#N/A,TRUE,"NOI";"NATIONAL ACCS COGS",#N/A,TRUE,"COGS";"NATIONAL ACCOUNTS EXP",#N/A,TRUE,"EXPENSES";"NATIONAL ACCOUNTS PROD MGN",#N/A,TRUE,"PROD MGN";"NATIONAL ACCS VOLS",#N/A,TRUE,"VOLUME";"EQUITY DISTRIBUTORS",#N/A,TRUE,"NOI";"EQUITY DIST COGS",#N/A,TRUE,"COGS";"EQUITY DIST EXP",#N/A,TRUE,"EXPENSES";"EQUITY DIST PROD MGN",#N/A,TRUE,"PROD MGN";"EQUITY DIST VOLS",#N/A,TRUE,"VOLUME";"LUBRICANTS COMMERCIAL",#N/A,TRUE,"NOI";"COMM SERVICE STNS",#N/A,TRUE,"NOI";"FAST FUELS",#N/A,TRUE,"NOI";"FLITWICK TOTAL NOI",#N/A,TRUE,"NOI";,,,;,,,;,,,;,,,;,,,;,,,;,,,;,,,;,,,;,,,;,,,;,,,;,,,;,,,}</definedName>
    <definedName function="false" hidden="false" localSheetId="8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8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8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8" name="wrn_NOI___Division___Heads_" vbProcedure="false">{"TOTAL SALES AND MKT",#N/A,FALSE,"NOI";"TOTAL RETAIL",#N/A,FALSE,"NOI";"TOTAL COMMERCIAL",#N/A,FALSE,"NOI"}</definedName>
    <definedName function="false" hidden="false" localSheetId="8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VOLS",#N/A,TRUE,"VOLUME"}</definedName>
    <definedName function="false" hidden="false" localSheetId="8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LIB=P&amp;L
CBE=GA G&amp;A by hier Reporting
FGD=Y
BGD=Y
FGL=Y
BGL=N
SUP=N
BBF=N
NTS=Y
VAL=Y
RHD=N
LCK=N
RFH=N
BBK=Y
OVF=N
IAB=N
BAZ=N
EAZ=N
P01=Act&amp;Bud
P02=Month &amp; Headcount
R01=GA G&amp;A Summary
C01=GA CC in hier Reporting
RGP=adaytum_page_2
RGR=adaytum_row_2
RGC=adaytum_col_2
RGD=adaytum_data_2
VID=B65BAAE5B17F61C0
CHK=-957344364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</xdr:row>
                <xdr:rowOff>14</xdr:rowOff>
              </xdr:from>
              <xdr:to>
                <xdr:col>3</xdr:col>
                <xdr:colOff>-5</xdr:colOff>
                <xdr:row>6</xdr:row>
                <xdr:rowOff>36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Act&amp;Bud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</xdr:row>
                <xdr:rowOff>14</xdr:rowOff>
              </xdr:from>
              <xdr:to>
                <xdr:col>3</xdr:col>
                <xdr:colOff>-5</xdr:colOff>
                <xdr:row>6</xdr:row>
                <xdr:rowOff>36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43</xdr:rowOff>
              </xdr:from>
              <xdr:to>
                <xdr:col>3</xdr:col>
                <xdr:colOff>-5</xdr:colOff>
                <xdr:row>9</xdr:row>
                <xdr:rowOff>16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9</xdr:row>
                <xdr:rowOff>14</xdr:rowOff>
              </xdr:from>
              <xdr:to>
                <xdr:col>3</xdr:col>
                <xdr:colOff>-1</xdr:colOff>
                <xdr:row>12</xdr:row>
                <xdr:rowOff>15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10</xdr:row>
                <xdr:rowOff>14</xdr:rowOff>
              </xdr:from>
              <xdr:to>
                <xdr:col>3</xdr:col>
                <xdr:colOff>-1</xdr:colOff>
                <xdr:row>13</xdr:row>
                <xdr:rowOff>15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11</xdr:row>
                <xdr:rowOff>14</xdr:rowOff>
              </xdr:from>
              <xdr:to>
                <xdr:col>3</xdr:col>
                <xdr:colOff>-1</xdr:colOff>
                <xdr:row>14</xdr:row>
                <xdr:rowOff>15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12</xdr:row>
                <xdr:rowOff>14</xdr:rowOff>
              </xdr:from>
              <xdr:to>
                <xdr:col>3</xdr:col>
                <xdr:colOff>-1</xdr:colOff>
                <xdr:row>15</xdr:row>
                <xdr:rowOff>15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13</xdr:row>
                <xdr:rowOff>14</xdr:rowOff>
              </xdr:from>
              <xdr:to>
                <xdr:col>3</xdr:col>
                <xdr:colOff>-1</xdr:colOff>
                <xdr:row>16</xdr:row>
                <xdr:rowOff>15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14</xdr:row>
                <xdr:rowOff>14</xdr:rowOff>
              </xdr:from>
              <xdr:to>
                <xdr:col>3</xdr:col>
                <xdr:colOff>-1</xdr:colOff>
                <xdr:row>18</xdr:row>
                <xdr:rowOff>4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15</xdr:row>
                <xdr:rowOff>14</xdr:rowOff>
              </xdr:from>
              <xdr:to>
                <xdr:col>3</xdr:col>
                <xdr:colOff>-1</xdr:colOff>
                <xdr:row>18</xdr:row>
                <xdr:rowOff>28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16</xdr:row>
                <xdr:rowOff>14</xdr:rowOff>
              </xdr:from>
              <xdr:to>
                <xdr:col>3</xdr:col>
                <xdr:colOff>-1</xdr:colOff>
                <xdr:row>19</xdr:row>
                <xdr:rowOff>8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18</xdr:row>
                <xdr:rowOff>3</xdr:rowOff>
              </xdr:from>
              <xdr:to>
                <xdr:col>3</xdr:col>
                <xdr:colOff>-1</xdr:colOff>
                <xdr:row>19</xdr:row>
                <xdr:rowOff>33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Adaytum2
TYP=V
SVR=
LIB=P&amp;L
CBE=GA Bud&amp;Act with HC Reporting
FGD=Y
BGD=Y
FGL=Y
BGL=N
SUP=N
BBF=N
NTS=Y
VAL=Y
RHD=N
LCK=N
RFH=N
BBK=Y
OVF=N
IAB=N
BAZ=N
EAZ=N
P01=GA Bud&amp;Act with HC
R01=GA G&amp;A Summary
C01=GA CC in hier Reporting
RGP=adaytum_page_3
RGR=adaytum_row_3
RGC=adaytum_col_3
RGD=adaytum_data_3
VID=7EAB8447167A61C0
CHK=1781250855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19</xdr:row>
                <xdr:rowOff>33</xdr:rowOff>
              </xdr:from>
              <xdr:to>
                <xdr:col>3</xdr:col>
                <xdr:colOff>-5</xdr:colOff>
                <xdr:row>29</xdr:row>
                <xdr:rowOff>47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GA Bud&amp;Act with HC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29</xdr:row>
                <xdr:rowOff>4</xdr:rowOff>
              </xdr:from>
              <xdr:to>
                <xdr:col>3</xdr:col>
                <xdr:colOff>-5</xdr:colOff>
                <xdr:row>31</xdr:row>
                <xdr:rowOff>4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32</xdr:row>
                <xdr:rowOff>1</xdr:rowOff>
              </xdr:from>
              <xdr:to>
                <xdr:col>3</xdr:col>
                <xdr:colOff>-5</xdr:colOff>
                <xdr:row>35</xdr:row>
                <xdr:rowOff>5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Adaytum2
TYP=V
SVR=
LIB=P&amp;L
CBE=GA Bud&amp;Act with HC Reporting
FGD=Y
BGD=Y
FGL=Y
BGL=N
SUP=N
BBF=N
NTS=Y
VAL=Y
RHD=N
LCK=N
RFH=N
BBK=Y
OVF=N
IAB=N
BAZ=N
EAZ=N
P01=GA Bud&amp;Act with HC
R01=GA G&amp;A Summary
C01=GA CC in hier Reporting
RGP=adaytum_page_1
RGR=adaytum_row_1
RGC=adaytum_col_1
RGD=adaytum_data_1
VID=BCAB9A49167A61C0
CHK=1395201100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19</xdr:row>
                <xdr:rowOff>33</xdr:rowOff>
              </xdr:from>
              <xdr:to>
                <xdr:col>3</xdr:col>
                <xdr:colOff>-5</xdr:colOff>
                <xdr:row>29</xdr:row>
                <xdr:rowOff>46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GA Bud&amp;Act with HC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19</xdr:row>
                <xdr:rowOff>33</xdr:rowOff>
              </xdr:from>
              <xdr:to>
                <xdr:col>3</xdr:col>
                <xdr:colOff>-5</xdr:colOff>
                <xdr:row>29</xdr:row>
                <xdr:rowOff>46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39</xdr:rowOff>
              </xdr:from>
              <xdr:to>
                <xdr:col>3</xdr:col>
                <xdr:colOff>-5</xdr:colOff>
                <xdr:row>32</xdr:row>
                <xdr:rowOff>13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47</xdr:row>
                <xdr:rowOff>13</xdr:rowOff>
              </xdr:from>
              <xdr:to>
                <xdr:col>3</xdr:col>
                <xdr:colOff>-5</xdr:colOff>
                <xdr:row>49</xdr:row>
                <xdr:rowOff>18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47</xdr:row>
                <xdr:rowOff>37</xdr:rowOff>
              </xdr:from>
              <xdr:to>
                <xdr:col>3</xdr:col>
                <xdr:colOff>-5</xdr:colOff>
                <xdr:row>50</xdr:row>
                <xdr:rowOff>1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48</xdr:row>
                <xdr:rowOff>17</xdr:rowOff>
              </xdr:from>
              <xdr:to>
                <xdr:col>3</xdr:col>
                <xdr:colOff>-5</xdr:colOff>
                <xdr:row>51</xdr:row>
                <xdr:rowOff>1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49</xdr:row>
                <xdr:rowOff>17</xdr:rowOff>
              </xdr:from>
              <xdr:to>
                <xdr:col>3</xdr:col>
                <xdr:colOff>-5</xdr:colOff>
                <xdr:row>52</xdr:row>
                <xdr:rowOff>1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50</xdr:row>
                <xdr:rowOff>0</xdr:rowOff>
              </xdr:from>
              <xdr:to>
                <xdr:col>3</xdr:col>
                <xdr:colOff>-5</xdr:colOff>
                <xdr:row>53</xdr:row>
                <xdr:rowOff>1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51</xdr:row>
                <xdr:rowOff>0</xdr:rowOff>
              </xdr:from>
              <xdr:to>
                <xdr:col>3</xdr:col>
                <xdr:colOff>-5</xdr:colOff>
                <xdr:row>54</xdr:row>
                <xdr:rowOff>1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52</xdr:row>
                <xdr:rowOff>0</xdr:rowOff>
              </xdr:from>
              <xdr:to>
                <xdr:col>3</xdr:col>
                <xdr:colOff>-5</xdr:colOff>
                <xdr:row>55</xdr:row>
                <xdr:rowOff>1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</xdr:row>
                <xdr:rowOff>0</xdr:rowOff>
              </xdr:from>
              <xdr:to>
                <xdr:col>3</xdr:col>
                <xdr:colOff>-5</xdr:colOff>
                <xdr:row>56</xdr:row>
                <xdr:rowOff>1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54</xdr:row>
                <xdr:rowOff>0</xdr:rowOff>
              </xdr:from>
              <xdr:to>
                <xdr:col>3</xdr:col>
                <xdr:colOff>-5</xdr:colOff>
                <xdr:row>57</xdr:row>
                <xdr:rowOff>1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Adaytum2
TYP=V
SVR=
LIB=P&amp;L
CBE=GA Bud&amp;Act with HC Reporting
FGD=Y
BGD=Y
FGL=Y
BGL=N
SUP=N
BBF=N
NTS=Y
VAL=Y
RHD=N
LCK=N
RFH=N
BBK=Y
OVF=N
IAB=N
BAZ=N
EAZ=N
P01=GA Bud&amp;Act with HC
R01=GA G&amp;A Summary
C01=GA CC in hier Reporting
RGP=adaytum_page_4
RGR=adaytum_row_4
RGC=adaytum_col_4
RGD=adaytum_data_5
VID=7EC1064A167A61C0
CHK=1464558846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41</xdr:row>
                <xdr:rowOff>14</xdr:rowOff>
              </xdr:from>
              <xdr:to>
                <xdr:col>3</xdr:col>
                <xdr:colOff>-5</xdr:colOff>
                <xdr:row>48</xdr:row>
                <xdr:rowOff>19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GA Bud&amp;Act with HC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47</xdr:row>
                <xdr:rowOff>14</xdr:rowOff>
              </xdr:from>
              <xdr:to>
                <xdr:col>3</xdr:col>
                <xdr:colOff>-5</xdr:colOff>
                <xdr:row>49</xdr:row>
                <xdr:rowOff>18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</xdr:row>
                <xdr:rowOff>18</xdr:rowOff>
              </xdr:from>
              <xdr:to>
                <xdr:col>3</xdr:col>
                <xdr:colOff>-5</xdr:colOff>
                <xdr:row>52</xdr:row>
                <xdr:rowOff>1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49</xdr:row>
                <xdr:rowOff>31</xdr:rowOff>
              </xdr:from>
              <xdr:to>
                <xdr:col>3</xdr:col>
                <xdr:colOff>-5</xdr:colOff>
                <xdr:row>52</xdr:row>
                <xdr:rowOff>16</xdr:rowOff>
              </xdr:to>
            </anchor>
          </commentPr>
        </mc:Choice>
        <mc:Fallback/>
      </mc:AlternateContent>
    </comment>
    <comment ref="B52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50</xdr:row>
                <xdr:rowOff>6</xdr:rowOff>
              </xdr:from>
              <xdr:to>
                <xdr:col>3</xdr:col>
                <xdr:colOff>-5</xdr:colOff>
                <xdr:row>53</xdr:row>
                <xdr:rowOff>9</xdr:rowOff>
              </xdr:to>
            </anchor>
          </commentPr>
        </mc:Choice>
        <mc:Fallback/>
      </mc:AlternateContent>
    </comment>
    <comment ref="B53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50</xdr:row>
                <xdr:rowOff>23</xdr:rowOff>
              </xdr:from>
              <xdr:to>
                <xdr:col>3</xdr:col>
                <xdr:colOff>-5</xdr:colOff>
                <xdr:row>54</xdr:row>
                <xdr:rowOff>2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51</xdr:row>
                <xdr:rowOff>16</xdr:rowOff>
              </xdr:from>
              <xdr:to>
                <xdr:col>3</xdr:col>
                <xdr:colOff>-5</xdr:colOff>
                <xdr:row>54</xdr:row>
                <xdr:rowOff>19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52</xdr:row>
                <xdr:rowOff>9</xdr:rowOff>
              </xdr:from>
              <xdr:to>
                <xdr:col>3</xdr:col>
                <xdr:colOff>-5</xdr:colOff>
                <xdr:row>55</xdr:row>
                <xdr:rowOff>11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</xdr:row>
                <xdr:rowOff>2</xdr:rowOff>
              </xdr:from>
              <xdr:to>
                <xdr:col>3</xdr:col>
                <xdr:colOff>-5</xdr:colOff>
                <xdr:row>56</xdr:row>
                <xdr:rowOff>4</xdr:rowOff>
              </xdr:to>
            </anchor>
          </commentPr>
        </mc:Choice>
        <mc:Fallback/>
      </mc:AlternateContent>
    </comment>
    <comment ref="B57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</xdr:row>
                <xdr:rowOff>19</xdr:rowOff>
              </xdr:from>
              <xdr:to>
                <xdr:col>3</xdr:col>
                <xdr:colOff>-5</xdr:colOff>
                <xdr:row>56</xdr:row>
                <xdr:rowOff>20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54</xdr:row>
                <xdr:rowOff>12</xdr:rowOff>
              </xdr:from>
              <xdr:to>
                <xdr:col>3</xdr:col>
                <xdr:colOff>-5</xdr:colOff>
                <xdr:row>57</xdr:row>
                <xdr:rowOff>14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55</xdr:row>
                <xdr:rowOff>5</xdr:rowOff>
              </xdr:from>
              <xdr:to>
                <xdr:col>3</xdr:col>
                <xdr:colOff>-5</xdr:colOff>
                <xdr:row>58</xdr:row>
                <xdr:rowOff>7</xdr:rowOff>
              </xdr:to>
            </anchor>
          </commentPr>
        </mc:Choice>
        <mc:Fallback/>
      </mc:AlternateContent>
    </comment>
    <comment ref="B60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55</xdr:row>
                <xdr:rowOff>22</xdr:rowOff>
              </xdr:from>
              <xdr:to>
                <xdr:col>3</xdr:col>
                <xdr:colOff>-5</xdr:colOff>
                <xdr:row>58</xdr:row>
                <xdr:rowOff>23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Month &amp; Headcount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82</xdr:colOff>
                <xdr:row>5</xdr:row>
                <xdr:rowOff>14</xdr:rowOff>
              </xdr:from>
              <xdr:to>
                <xdr:col>4</xdr:col>
                <xdr:colOff>85</xdr:colOff>
                <xdr:row>7</xdr:row>
                <xdr:rowOff>6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17</xdr:rowOff>
              </xdr:from>
              <xdr:to>
                <xdr:col>4</xdr:col>
                <xdr:colOff>18</xdr:colOff>
                <xdr:row>7</xdr:row>
                <xdr:rowOff>9</xdr:rowOff>
              </xdr:to>
            </anchor>
          </commentPr>
        </mc:Choice>
        <mc:Fallback/>
      </mc:AlternateContent>
    </comment>
    <comment ref="C24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30</xdr:row>
                <xdr:rowOff>19</xdr:rowOff>
              </xdr:from>
              <xdr:to>
                <xdr:col>4</xdr:col>
                <xdr:colOff>18</xdr:colOff>
                <xdr:row>33</xdr:row>
                <xdr:rowOff>20</xdr:rowOff>
              </xdr:to>
            </anchor>
          </commentPr>
        </mc:Choice>
        <mc:Fallback/>
      </mc:AlternateContent>
    </comment>
    <comment ref="C3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28</xdr:row>
                <xdr:rowOff>6</xdr:rowOff>
              </xdr:from>
              <xdr:to>
                <xdr:col>4</xdr:col>
                <xdr:colOff>18</xdr:colOff>
                <xdr:row>30</xdr:row>
                <xdr:rowOff>14</xdr:rowOff>
              </xdr:to>
            </anchor>
          </commentPr>
        </mc:Choice>
        <mc:Fallback/>
      </mc:AlternateContent>
    </comment>
    <comment ref="C46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48</xdr:row>
                <xdr:rowOff>18</xdr:rowOff>
              </xdr:from>
              <xdr:to>
                <xdr:col>4</xdr:col>
                <xdr:colOff>18</xdr:colOff>
                <xdr:row>50</xdr:row>
                <xdr:rowOff>24</xdr:rowOff>
              </xdr:to>
            </anchor>
          </commentPr>
        </mc:Choice>
        <mc:Fallback/>
      </mc:AlternateContent>
    </comment>
    <comment ref="C5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48</xdr:row>
                <xdr:rowOff>14</xdr:rowOff>
              </xdr:from>
              <xdr:to>
                <xdr:col>4</xdr:col>
                <xdr:colOff>18</xdr:colOff>
                <xdr:row>50</xdr:row>
                <xdr:rowOff>22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111</xdr:colOff>
                <xdr:row>6</xdr:row>
                <xdr:rowOff>38</xdr:rowOff>
              </xdr:from>
              <xdr:to>
                <xdr:col>5</xdr:col>
                <xdr:colOff>90</xdr:colOff>
                <xdr:row>9</xdr:row>
                <xdr:rowOff>9</xdr:rowOff>
              </xdr:to>
            </anchor>
          </commentPr>
        </mc:Choice>
        <mc:Fallback/>
      </mc:AlternateContent>
    </comment>
    <comment ref="D24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16</xdr:colOff>
                <xdr:row>32</xdr:row>
                <xdr:rowOff>17</xdr:rowOff>
              </xdr:from>
              <xdr:to>
                <xdr:col>5</xdr:col>
                <xdr:colOff>-5</xdr:colOff>
                <xdr:row>35</xdr:row>
                <xdr:rowOff>20</xdr:rowOff>
              </xdr:to>
            </anchor>
          </commentPr>
        </mc:Choice>
        <mc:Fallback/>
      </mc:AlternateContent>
    </comment>
    <comment ref="D3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39</xdr:row>
                <xdr:rowOff>9</xdr:rowOff>
              </xdr:from>
              <xdr:to>
                <xdr:col>5</xdr:col>
                <xdr:colOff>-5</xdr:colOff>
                <xdr:row>47</xdr:row>
                <xdr:rowOff>11</xdr:rowOff>
              </xdr:to>
            </anchor>
          </commentPr>
        </mc:Choice>
        <mc:Fallback/>
      </mc:AlternateContent>
    </comment>
    <comment ref="D46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16</xdr:colOff>
                <xdr:row>60</xdr:row>
                <xdr:rowOff>0</xdr:rowOff>
              </xdr:from>
              <xdr:to>
                <xdr:col>5</xdr:col>
                <xdr:colOff>-5</xdr:colOff>
                <xdr:row>63</xdr:row>
                <xdr:rowOff>16</xdr:rowOff>
              </xdr:to>
            </anchor>
          </commentPr>
        </mc:Choice>
        <mc:Fallback/>
      </mc:AlternateContent>
    </comment>
    <comment ref="D5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48</xdr:row>
                <xdr:rowOff>14</xdr:rowOff>
              </xdr:from>
              <xdr:to>
                <xdr:col>5</xdr:col>
                <xdr:colOff>-5</xdr:colOff>
                <xdr:row>50</xdr:row>
                <xdr:rowOff>22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102</xdr:colOff>
                <xdr:row>6</xdr:row>
                <xdr:rowOff>38</xdr:rowOff>
              </xdr:from>
              <xdr:to>
                <xdr:col>6</xdr:col>
                <xdr:colOff>82</xdr:colOff>
                <xdr:row>9</xdr:row>
                <xdr:rowOff>9</xdr:rowOff>
              </xdr:to>
            </anchor>
          </commentPr>
        </mc:Choice>
        <mc:Fallback/>
      </mc:AlternateContent>
    </comment>
    <comment ref="E24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1</xdr:colOff>
                <xdr:row>32</xdr:row>
                <xdr:rowOff>17</xdr:rowOff>
              </xdr:from>
              <xdr:to>
                <xdr:col>6</xdr:col>
                <xdr:colOff>-20</xdr:colOff>
                <xdr:row>35</xdr:row>
                <xdr:rowOff>20</xdr:rowOff>
              </xdr:to>
            </anchor>
          </commentPr>
        </mc:Choice>
        <mc:Fallback/>
      </mc:AlternateContent>
    </comment>
    <comment ref="E3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39</xdr:row>
                <xdr:rowOff>9</xdr:rowOff>
              </xdr:from>
              <xdr:to>
                <xdr:col>6</xdr:col>
                <xdr:colOff>-20</xdr:colOff>
                <xdr:row>47</xdr:row>
                <xdr:rowOff>11</xdr:rowOff>
              </xdr:to>
            </anchor>
          </commentPr>
        </mc:Choice>
        <mc:Fallback/>
      </mc:AlternateContent>
    </comment>
    <comment ref="E46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1</xdr:colOff>
                <xdr:row>60</xdr:row>
                <xdr:rowOff>0</xdr:rowOff>
              </xdr:from>
              <xdr:to>
                <xdr:col>6</xdr:col>
                <xdr:colOff>-20</xdr:colOff>
                <xdr:row>63</xdr:row>
                <xdr:rowOff>16</xdr:rowOff>
              </xdr:to>
            </anchor>
          </commentPr>
        </mc:Choice>
        <mc:Fallback/>
      </mc:AlternateContent>
    </comment>
    <comment ref="E5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48</xdr:row>
                <xdr:rowOff>14</xdr:rowOff>
              </xdr:from>
              <xdr:to>
                <xdr:col>6</xdr:col>
                <xdr:colOff>-5</xdr:colOff>
                <xdr:row>50</xdr:row>
                <xdr:rowOff>22</xdr:rowOff>
              </xdr:to>
            </anchor>
          </commentPr>
        </mc:Choice>
        <mc:Fallback/>
      </mc:AlternateContent>
    </comment>
    <comment ref="F7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149</xdr:colOff>
                <xdr:row>5</xdr:row>
                <xdr:rowOff>17</xdr:rowOff>
              </xdr:from>
              <xdr:to>
                <xdr:col>6</xdr:col>
                <xdr:colOff>128</xdr:colOff>
                <xdr:row>7</xdr:row>
                <xdr:rowOff>9</xdr:rowOff>
              </xdr:to>
            </anchor>
          </commentPr>
        </mc:Choice>
        <mc:Fallback/>
      </mc:AlternateContent>
    </comment>
    <comment ref="F24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149</xdr:colOff>
                <xdr:row>32</xdr:row>
                <xdr:rowOff>17</xdr:rowOff>
              </xdr:from>
              <xdr:to>
                <xdr:col>6</xdr:col>
                <xdr:colOff>128</xdr:colOff>
                <xdr:row>35</xdr:row>
                <xdr:rowOff>20</xdr:rowOff>
              </xdr:to>
            </anchor>
          </commentPr>
        </mc:Choice>
        <mc:Fallback/>
      </mc:AlternateContent>
    </comment>
    <comment ref="F3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149</xdr:colOff>
                <xdr:row>39</xdr:row>
                <xdr:rowOff>9</xdr:rowOff>
              </xdr:from>
              <xdr:to>
                <xdr:col>6</xdr:col>
                <xdr:colOff>128</xdr:colOff>
                <xdr:row>47</xdr:row>
                <xdr:rowOff>11</xdr:rowOff>
              </xdr:to>
            </anchor>
          </commentPr>
        </mc:Choice>
        <mc:Fallback/>
      </mc:AlternateContent>
    </comment>
    <comment ref="F46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149</xdr:colOff>
                <xdr:row>60</xdr:row>
                <xdr:rowOff>0</xdr:rowOff>
              </xdr:from>
              <xdr:to>
                <xdr:col>6</xdr:col>
                <xdr:colOff>128</xdr:colOff>
                <xdr:row>63</xdr:row>
                <xdr:rowOff>16</xdr:rowOff>
              </xdr:to>
            </anchor>
          </commentPr>
        </mc:Choice>
        <mc:Fallback/>
      </mc:AlternateContent>
    </comment>
    <comment ref="F5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48</xdr:row>
                <xdr:rowOff>14</xdr:rowOff>
              </xdr:from>
              <xdr:to>
                <xdr:col>7</xdr:col>
                <xdr:colOff>-5</xdr:colOff>
                <xdr:row>50</xdr:row>
                <xdr:rowOff>22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148</xdr:colOff>
                <xdr:row>5</xdr:row>
                <xdr:rowOff>17</xdr:rowOff>
              </xdr:from>
              <xdr:to>
                <xdr:col>7</xdr:col>
                <xdr:colOff>127</xdr:colOff>
                <xdr:row>7</xdr:row>
                <xdr:rowOff>9</xdr:rowOff>
              </xdr:to>
            </anchor>
          </commentPr>
        </mc:Choice>
        <mc:Fallback/>
      </mc:AlternateContent>
    </comment>
    <comment ref="G24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148</xdr:colOff>
                <xdr:row>32</xdr:row>
                <xdr:rowOff>17</xdr:rowOff>
              </xdr:from>
              <xdr:to>
                <xdr:col>7</xdr:col>
                <xdr:colOff>127</xdr:colOff>
                <xdr:row>35</xdr:row>
                <xdr:rowOff>20</xdr:rowOff>
              </xdr:to>
            </anchor>
          </commentPr>
        </mc:Choice>
        <mc:Fallback/>
      </mc:AlternateContent>
    </comment>
    <comment ref="G3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148</xdr:colOff>
                <xdr:row>39</xdr:row>
                <xdr:rowOff>9</xdr:rowOff>
              </xdr:from>
              <xdr:to>
                <xdr:col>7</xdr:col>
                <xdr:colOff>127</xdr:colOff>
                <xdr:row>47</xdr:row>
                <xdr:rowOff>11</xdr:rowOff>
              </xdr:to>
            </anchor>
          </commentPr>
        </mc:Choice>
        <mc:Fallback/>
      </mc:AlternateContent>
    </comment>
    <comment ref="G46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148</xdr:colOff>
                <xdr:row>60</xdr:row>
                <xdr:rowOff>0</xdr:rowOff>
              </xdr:from>
              <xdr:to>
                <xdr:col>7</xdr:col>
                <xdr:colOff>127</xdr:colOff>
                <xdr:row>63</xdr:row>
                <xdr:rowOff>16</xdr:rowOff>
              </xdr:to>
            </anchor>
          </commentPr>
        </mc:Choice>
        <mc:Fallback/>
      </mc:AlternateContent>
    </comment>
    <comment ref="G5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48</xdr:row>
                <xdr:rowOff>14</xdr:rowOff>
              </xdr:from>
              <xdr:to>
                <xdr:col>8</xdr:col>
                <xdr:colOff>-1</xdr:colOff>
                <xdr:row>50</xdr:row>
                <xdr:rowOff>22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sz val="8"/>
            <color rgb="FF000000"/>
            <rFont val="Tahoma"/>
            <family val="0"/>
          </rPr>
          <t xml:space="preserve">Adaytum2
TYP=V
SVR=
LIB=P&amp;L
CBE=GA Region costs
FGD=Y
BGD=Y
FGL=Y
BGL=N
SUP=Y
BBF=N
NTS=Y
VAL=Y
RHD=N
LCK=N
RFH=N
BBK=Y
OVF=N
IAB=N
BAZ=N
EAZ=N
P01=GA CC in hier Reporting
P02=GA G&amp;A Summary w HC
R01=Regions
C01=GA Region costs
RGP=adaytum_page_1
RGR=adaytum_row_1
RGC=adaytum_col_1
RGD=adaytum_data_1
VID=09FD47A6B47F61C0
CHK=-278710261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</xdr:row>
                <xdr:rowOff>20</xdr:rowOff>
              </xdr:from>
              <xdr:to>
                <xdr:col>3</xdr:col>
                <xdr:colOff>1</xdr:colOff>
                <xdr:row>5</xdr:row>
                <xdr:rowOff>8</xdr:rowOff>
              </xdr:to>
            </anchor>
          </commentPr>
        </mc:Choice>
        <mc:Fallback/>
      </mc:AlternateContent>
    </comment>
    <comment ref="B4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</xdr:row>
                <xdr:rowOff>20</xdr:rowOff>
              </xdr:from>
              <xdr:to>
                <xdr:col>3</xdr:col>
                <xdr:colOff>1</xdr:colOff>
                <xdr:row>5</xdr:row>
                <xdr:rowOff>39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60</xdr:rowOff>
              </xdr:from>
              <xdr:to>
                <xdr:col>3</xdr:col>
                <xdr:colOff>1</xdr:colOff>
                <xdr:row>10</xdr:row>
                <xdr:rowOff>2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</xdr:row>
                <xdr:rowOff>2</xdr:rowOff>
              </xdr:from>
              <xdr:to>
                <xdr:col>3</xdr:col>
                <xdr:colOff>1</xdr:colOff>
                <xdr:row>11</xdr:row>
                <xdr:rowOff>16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3</xdr:rowOff>
              </xdr:from>
              <xdr:to>
                <xdr:col>3</xdr:col>
                <xdr:colOff>1</xdr:colOff>
                <xdr:row>12</xdr:row>
                <xdr:rowOff>17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10</xdr:rowOff>
              </xdr:from>
              <xdr:to>
                <xdr:col>3</xdr:col>
                <xdr:colOff>1</xdr:colOff>
                <xdr:row>14</xdr:row>
                <xdr:rowOff>4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5</xdr:rowOff>
              </xdr:from>
              <xdr:to>
                <xdr:col>3</xdr:col>
                <xdr:colOff>1</xdr:colOff>
                <xdr:row>14</xdr:row>
                <xdr:rowOff>18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6</xdr:rowOff>
              </xdr:from>
              <xdr:to>
                <xdr:col>3</xdr:col>
                <xdr:colOff>1</xdr:colOff>
                <xdr:row>15</xdr:row>
                <xdr:rowOff>19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6</xdr:rowOff>
              </xdr:from>
              <xdr:to>
                <xdr:col>3</xdr:col>
                <xdr:colOff>1</xdr:colOff>
                <xdr:row>15</xdr:row>
                <xdr:rowOff>19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1</xdr:colOff>
                <xdr:row>17</xdr:row>
                <xdr:rowOff>20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8</xdr:rowOff>
              </xdr:from>
              <xdr:to>
                <xdr:col>3</xdr:col>
                <xdr:colOff>1</xdr:colOff>
                <xdr:row>19</xdr:row>
                <xdr:rowOff>1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14</xdr:row>
                <xdr:rowOff>8</xdr:rowOff>
              </xdr:from>
              <xdr:to>
                <xdr:col>3</xdr:col>
                <xdr:colOff>1</xdr:colOff>
                <xdr:row>19</xdr:row>
                <xdr:rowOff>1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9</xdr:rowOff>
              </xdr:from>
              <xdr:to>
                <xdr:col>3</xdr:col>
                <xdr:colOff>1</xdr:colOff>
                <xdr:row>20</xdr:row>
                <xdr:rowOff>2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1</xdr:rowOff>
              </xdr:from>
              <xdr:to>
                <xdr:col>3</xdr:col>
                <xdr:colOff>1</xdr:colOff>
                <xdr:row>20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1</xdr:rowOff>
              </xdr:from>
              <xdr:to>
                <xdr:col>3</xdr:col>
                <xdr:colOff>1</xdr:colOff>
                <xdr:row>20</xdr:row>
                <xdr:rowOff>14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1</xdr:rowOff>
              </xdr:from>
              <xdr:to>
                <xdr:col>3</xdr:col>
                <xdr:colOff>1</xdr:colOff>
                <xdr:row>20</xdr:row>
                <xdr:rowOff>14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</xdr:row>
                <xdr:rowOff>13</xdr:rowOff>
              </xdr:from>
              <xdr:to>
                <xdr:col>3</xdr:col>
                <xdr:colOff>1</xdr:colOff>
                <xdr:row>27</xdr:row>
                <xdr:rowOff>6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14</xdr:rowOff>
              </xdr:from>
              <xdr:to>
                <xdr:col>3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34</xdr:row>
                <xdr:rowOff>6</xdr:rowOff>
              </xdr:from>
              <xdr:to>
                <xdr:col>3</xdr:col>
                <xdr:colOff>1</xdr:colOff>
                <xdr:row>39</xdr:row>
                <xdr:rowOff>10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Regions is invalid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22</xdr:row>
                <xdr:rowOff>11</xdr:rowOff>
              </xdr:from>
              <xdr:to>
                <xdr:col>3</xdr:col>
                <xdr:colOff>1</xdr:colOff>
                <xdr:row>33</xdr:row>
                <xdr:rowOff>5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19</xdr:row>
                <xdr:rowOff>13</xdr:rowOff>
              </xdr:from>
              <xdr:to>
                <xdr:col>3</xdr:col>
                <xdr:colOff>1</xdr:colOff>
                <xdr:row>27</xdr:row>
                <xdr:rowOff>5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19</xdr:row>
                <xdr:rowOff>13</xdr:rowOff>
              </xdr:from>
              <xdr:to>
                <xdr:col>3</xdr:col>
                <xdr:colOff>1</xdr:colOff>
                <xdr:row>27</xdr:row>
                <xdr:rowOff>5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14</xdr:rowOff>
              </xdr:from>
              <xdr:to>
                <xdr:col>3</xdr:col>
                <xdr:colOff>1</xdr:colOff>
                <xdr:row>46</xdr:row>
                <xdr:rowOff>4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14</xdr:rowOff>
              </xdr:from>
              <xdr:to>
                <xdr:col>3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20</xdr:row>
                <xdr:rowOff>14</xdr:rowOff>
              </xdr:from>
              <xdr:to>
                <xdr:col>3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20</xdr:row>
                <xdr:rowOff>14</xdr:rowOff>
              </xdr:from>
              <xdr:to>
                <xdr:col>3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14</xdr:rowOff>
              </xdr:from>
              <xdr:to>
                <xdr:col>3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33</xdr:row>
                <xdr:rowOff>2</xdr:rowOff>
              </xdr:from>
              <xdr:to>
                <xdr:col>3</xdr:col>
                <xdr:colOff>1</xdr:colOff>
                <xdr:row>38</xdr:row>
                <xdr:rowOff>6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</xdr:row>
                <xdr:rowOff>2</xdr:rowOff>
              </xdr:from>
              <xdr:to>
                <xdr:col>3</xdr:col>
                <xdr:colOff>1</xdr:colOff>
                <xdr:row>33</xdr:row>
                <xdr:rowOff>16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</xdr:row>
                <xdr:rowOff>2</xdr:rowOff>
              </xdr:from>
              <xdr:to>
                <xdr:col>3</xdr:col>
                <xdr:colOff>1</xdr:colOff>
                <xdr:row>33</xdr:row>
                <xdr:rowOff>16</xdr:rowOff>
              </xdr:to>
            </anchor>
          </commentPr>
        </mc:Choice>
        <mc:Fallback/>
      </mc:AlternateContent>
    </comment>
    <comment ref="C4" authorId="0">
      <text>
        <r>
          <rPr>
            <sz val="8"/>
            <color rgb="FF000000"/>
            <rFont val="Tahoma"/>
            <family val="0"/>
          </rPr>
          <t xml:space="preserve">GA G&amp;A Summary w HC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</xdr:row>
                <xdr:rowOff>20</xdr:rowOff>
              </xdr:from>
              <xdr:to>
                <xdr:col>3</xdr:col>
                <xdr:colOff>1</xdr:colOff>
                <xdr:row>5</xdr:row>
                <xdr:rowOff>39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14</xdr:rowOff>
              </xdr:from>
              <xdr:to>
                <xdr:col>4</xdr:col>
                <xdr:colOff>0</xdr:colOff>
                <xdr:row>5</xdr:row>
                <xdr:rowOff>62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42</xdr:colOff>
                <xdr:row>4</xdr:row>
                <xdr:rowOff>14</xdr:rowOff>
              </xdr:from>
              <xdr:to>
                <xdr:col>3</xdr:col>
                <xdr:colOff>28</xdr:colOff>
                <xdr:row>5</xdr:row>
                <xdr:rowOff>63</xdr:rowOff>
              </xdr:to>
            </anchor>
          </commentPr>
        </mc:Choice>
        <mc:Fallback/>
      </mc:AlternateContent>
    </comment>
    <comment ref="E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62</xdr:colOff>
                <xdr:row>4</xdr:row>
                <xdr:rowOff>14</xdr:rowOff>
              </xdr:from>
              <xdr:to>
                <xdr:col>2</xdr:col>
                <xdr:colOff>48</xdr:colOff>
                <xdr:row>5</xdr:row>
                <xdr:rowOff>63</xdr:rowOff>
              </xdr:to>
            </anchor>
          </commentPr>
        </mc:Choice>
        <mc:Fallback/>
      </mc:AlternateContent>
    </comment>
    <comment ref="F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26</xdr:colOff>
                <xdr:row>4</xdr:row>
                <xdr:rowOff>14</xdr:rowOff>
              </xdr:from>
              <xdr:to>
                <xdr:col>3</xdr:col>
                <xdr:colOff>12</xdr:colOff>
                <xdr:row>5</xdr:row>
                <xdr:rowOff>63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sz val="8"/>
            <color rgb="FF000000"/>
            <rFont val="Tahoma"/>
            <family val="0"/>
          </rPr>
          <t xml:space="preserve">Adaytum2
TYP=V
SVR=
LIB=P&amp;L
CBE=GA Region costs
FGD=Y
BGD=Y
FGL=Y
BGL=N
SUP=Y
BBF=N
NTS=Y
VAL=Y
RHD=N
LCK=N
RFH=N
BBK=Y
OVF=N
IAB=N
BAZ=N
EAZ=N
P01=GA CC in hier Reporting
P02=GA G&amp;A Summary w HC
R01=Regions
C01=GA Region costs
RGP=adaytum_page_1
RGR=adaytum_row_1
RGC=adaytum_col_1
RGD=adaytum_data_1
VID=9A8978E6357861C0
CHK=-1857861909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</xdr:row>
                <xdr:rowOff>20</xdr:rowOff>
              </xdr:from>
              <xdr:to>
                <xdr:col>3</xdr:col>
                <xdr:colOff>1</xdr:colOff>
                <xdr:row>5</xdr:row>
                <xdr:rowOff>8</xdr:rowOff>
              </xdr:to>
            </anchor>
          </commentPr>
        </mc:Choice>
        <mc:Fallback/>
      </mc:AlternateContent>
    </comment>
    <comment ref="B4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</xdr:row>
                <xdr:rowOff>20</xdr:rowOff>
              </xdr:from>
              <xdr:to>
                <xdr:col>3</xdr:col>
                <xdr:colOff>1</xdr:colOff>
                <xdr:row>5</xdr:row>
                <xdr:rowOff>39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13</xdr:rowOff>
              </xdr:from>
              <xdr:to>
                <xdr:col>3</xdr:col>
                <xdr:colOff>1</xdr:colOff>
                <xdr:row>10</xdr:row>
                <xdr:rowOff>5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</xdr:row>
                <xdr:rowOff>2</xdr:rowOff>
              </xdr:from>
              <xdr:to>
                <xdr:col>3</xdr:col>
                <xdr:colOff>1</xdr:colOff>
                <xdr:row>10</xdr:row>
                <xdr:rowOff>15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3</xdr:rowOff>
              </xdr:from>
              <xdr:to>
                <xdr:col>3</xdr:col>
                <xdr:colOff>1</xdr:colOff>
                <xdr:row>11</xdr:row>
                <xdr:rowOff>16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4</xdr:rowOff>
              </xdr:from>
              <xdr:to>
                <xdr:col>3</xdr:col>
                <xdr:colOff>1</xdr:colOff>
                <xdr:row>12</xdr:row>
                <xdr:rowOff>17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4</xdr:rowOff>
              </xdr:from>
              <xdr:to>
                <xdr:col>3</xdr:col>
                <xdr:colOff>1</xdr:colOff>
                <xdr:row>12</xdr:row>
                <xdr:rowOff>17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5</xdr:rowOff>
              </xdr:from>
              <xdr:to>
                <xdr:col>3</xdr:col>
                <xdr:colOff>1</xdr:colOff>
                <xdr:row>13</xdr:row>
                <xdr:rowOff>18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5</xdr:rowOff>
              </xdr:from>
              <xdr:to>
                <xdr:col>3</xdr:col>
                <xdr:colOff>1</xdr:colOff>
                <xdr:row>13</xdr:row>
                <xdr:rowOff>18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6</xdr:rowOff>
              </xdr:from>
              <xdr:to>
                <xdr:col>3</xdr:col>
                <xdr:colOff>1</xdr:colOff>
                <xdr:row>14</xdr:row>
                <xdr:rowOff>19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1</xdr:colOff>
                <xdr:row>16</xdr:row>
                <xdr:rowOff>20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1</xdr:colOff>
                <xdr:row>16</xdr:row>
                <xdr:rowOff>20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8</xdr:rowOff>
              </xdr:from>
              <xdr:to>
                <xdr:col>3</xdr:col>
                <xdr:colOff>1</xdr:colOff>
                <xdr:row>18</xdr:row>
                <xdr:rowOff>1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9</xdr:rowOff>
              </xdr:from>
              <xdr:to>
                <xdr:col>3</xdr:col>
                <xdr:colOff>1</xdr:colOff>
                <xdr:row>19</xdr:row>
                <xdr:rowOff>2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9</xdr:rowOff>
              </xdr:from>
              <xdr:to>
                <xdr:col>3</xdr:col>
                <xdr:colOff>1</xdr:colOff>
                <xdr:row>19</xdr:row>
                <xdr:rowOff>2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9</xdr:rowOff>
              </xdr:from>
              <xdr:to>
                <xdr:col>3</xdr:col>
                <xdr:colOff>1</xdr:colOff>
                <xdr:row>19</xdr:row>
                <xdr:rowOff>2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12</xdr:rowOff>
              </xdr:from>
              <xdr:to>
                <xdr:col>3</xdr:col>
                <xdr:colOff>1</xdr:colOff>
                <xdr:row>21</xdr:row>
                <xdr:rowOff>5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13</xdr:rowOff>
              </xdr:from>
              <xdr:to>
                <xdr:col>3</xdr:col>
                <xdr:colOff>1</xdr:colOff>
                <xdr:row>27</xdr:row>
                <xdr:rowOff>6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32</xdr:row>
                <xdr:rowOff>2</xdr:rowOff>
              </xdr:from>
              <xdr:to>
                <xdr:col>3</xdr:col>
                <xdr:colOff>1</xdr:colOff>
                <xdr:row>36</xdr:row>
                <xdr:rowOff>1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16</xdr:row>
                <xdr:rowOff>11</xdr:rowOff>
              </xdr:from>
              <xdr:to>
                <xdr:col>3</xdr:col>
                <xdr:colOff>1</xdr:colOff>
                <xdr:row>20</xdr:row>
                <xdr:rowOff>4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16</xdr:row>
                <xdr:rowOff>11</xdr:rowOff>
              </xdr:from>
              <xdr:to>
                <xdr:col>3</xdr:col>
                <xdr:colOff>1</xdr:colOff>
                <xdr:row>20</xdr:row>
                <xdr:rowOff>4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35</xdr:row>
                <xdr:rowOff>8</xdr:rowOff>
              </xdr:from>
              <xdr:to>
                <xdr:col>3</xdr:col>
                <xdr:colOff>1</xdr:colOff>
                <xdr:row>39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20</xdr:row>
                <xdr:rowOff>15</xdr:rowOff>
              </xdr:from>
              <xdr:to>
                <xdr:col>3</xdr:col>
                <xdr:colOff>1</xdr:colOff>
                <xdr:row>31</xdr:row>
                <xdr:rowOff>8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13</xdr:rowOff>
              </xdr:from>
              <xdr:to>
                <xdr:col>3</xdr:col>
                <xdr:colOff>1</xdr:colOff>
                <xdr:row>27</xdr:row>
                <xdr:rowOff>6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18</xdr:row>
                <xdr:rowOff>13</xdr:rowOff>
              </xdr:from>
              <xdr:to>
                <xdr:col>3</xdr:col>
                <xdr:colOff>1</xdr:colOff>
                <xdr:row>27</xdr:row>
                <xdr:rowOff>6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18</xdr:row>
                <xdr:rowOff>13</xdr:rowOff>
              </xdr:from>
              <xdr:to>
                <xdr:col>3</xdr:col>
                <xdr:colOff>1</xdr:colOff>
                <xdr:row>27</xdr:row>
                <xdr:rowOff>6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13</xdr:rowOff>
              </xdr:from>
              <xdr:to>
                <xdr:col>3</xdr:col>
                <xdr:colOff>1</xdr:colOff>
                <xdr:row>27</xdr:row>
                <xdr:rowOff>6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</xdr:row>
                <xdr:rowOff>15</xdr:rowOff>
              </xdr:from>
              <xdr:to>
                <xdr:col>3</xdr:col>
                <xdr:colOff>1</xdr:colOff>
                <xdr:row>30</xdr:row>
                <xdr:rowOff>7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15</xdr:rowOff>
              </xdr:from>
              <xdr:to>
                <xdr:col>3</xdr:col>
                <xdr:colOff>1</xdr:colOff>
                <xdr:row>31</xdr:row>
                <xdr:rowOff>8</xdr:rowOff>
              </xdr:to>
            </anchor>
          </commentPr>
        </mc:Choice>
        <mc:Fallback/>
      </mc:AlternateContent>
    </comment>
    <comment ref="C4" authorId="0">
      <text>
        <r>
          <rPr>
            <sz val="8"/>
            <color rgb="FF000000"/>
            <rFont val="Tahoma"/>
            <family val="0"/>
          </rPr>
          <t xml:space="preserve">GA G&amp;A Summary w HC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</xdr:row>
                <xdr:rowOff>20</xdr:rowOff>
              </xdr:from>
              <xdr:to>
                <xdr:col>3</xdr:col>
                <xdr:colOff>1</xdr:colOff>
                <xdr:row>5</xdr:row>
                <xdr:rowOff>39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14</xdr:rowOff>
              </xdr:from>
              <xdr:to>
                <xdr:col>2</xdr:col>
                <xdr:colOff>1</xdr:colOff>
                <xdr:row>5</xdr:row>
                <xdr:rowOff>63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42</xdr:colOff>
                <xdr:row>4</xdr:row>
                <xdr:rowOff>14</xdr:rowOff>
              </xdr:from>
              <xdr:to>
                <xdr:col>2</xdr:col>
                <xdr:colOff>28</xdr:colOff>
                <xdr:row>5</xdr:row>
                <xdr:rowOff>63</xdr:rowOff>
              </xdr:to>
            </anchor>
          </commentPr>
        </mc:Choice>
        <mc:Fallback/>
      </mc:AlternateContent>
    </comment>
    <comment ref="E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62</xdr:colOff>
                <xdr:row>4</xdr:row>
                <xdr:rowOff>14</xdr:rowOff>
              </xdr:from>
              <xdr:to>
                <xdr:col>2</xdr:col>
                <xdr:colOff>48</xdr:colOff>
                <xdr:row>5</xdr:row>
                <xdr:rowOff>63</xdr:rowOff>
              </xdr:to>
            </anchor>
          </commentPr>
        </mc:Choice>
        <mc:Fallback/>
      </mc:AlternateContent>
    </comment>
    <comment ref="F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26</xdr:colOff>
                <xdr:row>4</xdr:row>
                <xdr:rowOff>14</xdr:rowOff>
              </xdr:from>
              <xdr:to>
                <xdr:col>3</xdr:col>
                <xdr:colOff>12</xdr:colOff>
                <xdr:row>5</xdr:row>
                <xdr:rowOff>63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sz val="8"/>
            <color rgb="FF000000"/>
            <rFont val="Tahoma"/>
            <family val="0"/>
          </rPr>
          <t xml:space="preserve">Adaytum2
TYP=V
SVR=
LIB=P&amp;L
CBE=GA Region costs
FGD=Y
BGD=Y
FGL=Y
BGL=N
SUP=N
BBF=N
NTS=Y
VAL=Y
RHD=N
LCK=N
RFH=N
BBK=Y
OVF=N
IAB=N
BAZ=N
EAZ=N
P01=GA CC in hier Reporting
P02=GA G&amp;A Summary w HC
R01=Regions
C01=GA Region costs
RGP=adaytum_page_1
RGR=adaytum_row_1
RGC=adaytum_col_1
RGD=adaytum_data_1
VID=02B819E4357861C0
CHK=1455442825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</xdr:row>
                <xdr:rowOff>20</xdr:rowOff>
              </xdr:from>
              <xdr:to>
                <xdr:col>3</xdr:col>
                <xdr:colOff>22</xdr:colOff>
                <xdr:row>4</xdr:row>
                <xdr:rowOff>8</xdr:rowOff>
              </xdr:to>
            </anchor>
          </commentPr>
        </mc:Choice>
        <mc:Fallback/>
      </mc:AlternateContent>
    </comment>
    <comment ref="B4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20</xdr:rowOff>
              </xdr:from>
              <xdr:to>
                <xdr:col>3</xdr:col>
                <xdr:colOff>21</xdr:colOff>
                <xdr:row>5</xdr:row>
                <xdr:rowOff>15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52</xdr:rowOff>
              </xdr:from>
              <xdr:to>
                <xdr:col>3</xdr:col>
                <xdr:colOff>21</xdr:colOff>
                <xdr:row>8</xdr:row>
                <xdr:rowOff>15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6</xdr:row>
                <xdr:rowOff>14</xdr:rowOff>
              </xdr:from>
              <xdr:to>
                <xdr:col>3</xdr:col>
                <xdr:colOff>15</xdr:colOff>
                <xdr:row>9</xdr:row>
                <xdr:rowOff>15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7</xdr:row>
                <xdr:rowOff>14</xdr:rowOff>
              </xdr:from>
              <xdr:to>
                <xdr:col>3</xdr:col>
                <xdr:colOff>15</xdr:colOff>
                <xdr:row>10</xdr:row>
                <xdr:rowOff>15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8</xdr:row>
                <xdr:rowOff>14</xdr:rowOff>
              </xdr:from>
              <xdr:to>
                <xdr:col>3</xdr:col>
                <xdr:colOff>15</xdr:colOff>
                <xdr:row>11</xdr:row>
                <xdr:rowOff>15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9</xdr:row>
                <xdr:rowOff>14</xdr:rowOff>
              </xdr:from>
              <xdr:to>
                <xdr:col>3</xdr:col>
                <xdr:colOff>15</xdr:colOff>
                <xdr:row>12</xdr:row>
                <xdr:rowOff>15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10</xdr:row>
                <xdr:rowOff>14</xdr:rowOff>
              </xdr:from>
              <xdr:to>
                <xdr:col>3</xdr:col>
                <xdr:colOff>15</xdr:colOff>
                <xdr:row>13</xdr:row>
                <xdr:rowOff>15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11</xdr:row>
                <xdr:rowOff>14</xdr:rowOff>
              </xdr:from>
              <xdr:to>
                <xdr:col>3</xdr:col>
                <xdr:colOff>15</xdr:colOff>
                <xdr:row>14</xdr:row>
                <xdr:rowOff>15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12</xdr:row>
                <xdr:rowOff>14</xdr:rowOff>
              </xdr:from>
              <xdr:to>
                <xdr:col>3</xdr:col>
                <xdr:colOff>15</xdr:colOff>
                <xdr:row>15</xdr:row>
                <xdr:rowOff>15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13</xdr:row>
                <xdr:rowOff>14</xdr:rowOff>
              </xdr:from>
              <xdr:to>
                <xdr:col>3</xdr:col>
                <xdr:colOff>15</xdr:colOff>
                <xdr:row>16</xdr:row>
                <xdr:rowOff>15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14</xdr:row>
                <xdr:rowOff>14</xdr:rowOff>
              </xdr:from>
              <xdr:to>
                <xdr:col>3</xdr:col>
                <xdr:colOff>15</xdr:colOff>
                <xdr:row>17</xdr:row>
                <xdr:rowOff>15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15</xdr:row>
                <xdr:rowOff>14</xdr:rowOff>
              </xdr:from>
              <xdr:to>
                <xdr:col>3</xdr:col>
                <xdr:colOff>15</xdr:colOff>
                <xdr:row>18</xdr:row>
                <xdr:rowOff>15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16</xdr:row>
                <xdr:rowOff>14</xdr:rowOff>
              </xdr:from>
              <xdr:to>
                <xdr:col>3</xdr:col>
                <xdr:colOff>15</xdr:colOff>
                <xdr:row>19</xdr:row>
                <xdr:rowOff>15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17</xdr:row>
                <xdr:rowOff>14</xdr:rowOff>
              </xdr:from>
              <xdr:to>
                <xdr:col>3</xdr:col>
                <xdr:colOff>15</xdr:colOff>
                <xdr:row>20</xdr:row>
                <xdr:rowOff>15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18</xdr:row>
                <xdr:rowOff>14</xdr:rowOff>
              </xdr:from>
              <xdr:to>
                <xdr:col>3</xdr:col>
                <xdr:colOff>15</xdr:colOff>
                <xdr:row>21</xdr:row>
                <xdr:rowOff>15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19</xdr:row>
                <xdr:rowOff>14</xdr:rowOff>
              </xdr:from>
              <xdr:to>
                <xdr:col>3</xdr:col>
                <xdr:colOff>15</xdr:colOff>
                <xdr:row>22</xdr:row>
                <xdr:rowOff>15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20</xdr:row>
                <xdr:rowOff>14</xdr:rowOff>
              </xdr:from>
              <xdr:to>
                <xdr:col>3</xdr:col>
                <xdr:colOff>15</xdr:colOff>
                <xdr:row>23</xdr:row>
                <xdr:rowOff>15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21</xdr:row>
                <xdr:rowOff>14</xdr:rowOff>
              </xdr:from>
              <xdr:to>
                <xdr:col>3</xdr:col>
                <xdr:colOff>15</xdr:colOff>
                <xdr:row>24</xdr:row>
                <xdr:rowOff>15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22</xdr:row>
                <xdr:rowOff>14</xdr:rowOff>
              </xdr:from>
              <xdr:to>
                <xdr:col>3</xdr:col>
                <xdr:colOff>15</xdr:colOff>
                <xdr:row>25</xdr:row>
                <xdr:rowOff>15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23</xdr:row>
                <xdr:rowOff>14</xdr:rowOff>
              </xdr:from>
              <xdr:to>
                <xdr:col>3</xdr:col>
                <xdr:colOff>15</xdr:colOff>
                <xdr:row>26</xdr:row>
                <xdr:rowOff>15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24</xdr:row>
                <xdr:rowOff>14</xdr:rowOff>
              </xdr:from>
              <xdr:to>
                <xdr:col>3</xdr:col>
                <xdr:colOff>15</xdr:colOff>
                <xdr:row>27</xdr:row>
                <xdr:rowOff>15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25</xdr:row>
                <xdr:rowOff>14</xdr:rowOff>
              </xdr:from>
              <xdr:to>
                <xdr:col>3</xdr:col>
                <xdr:colOff>15</xdr:colOff>
                <xdr:row>28</xdr:row>
                <xdr:rowOff>15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26</xdr:row>
                <xdr:rowOff>14</xdr:rowOff>
              </xdr:from>
              <xdr:to>
                <xdr:col>3</xdr:col>
                <xdr:colOff>15</xdr:colOff>
                <xdr:row>29</xdr:row>
                <xdr:rowOff>15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27</xdr:row>
                <xdr:rowOff>14</xdr:rowOff>
              </xdr:from>
              <xdr:to>
                <xdr:col>3</xdr:col>
                <xdr:colOff>15</xdr:colOff>
                <xdr:row>30</xdr:row>
                <xdr:rowOff>15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28</xdr:row>
                <xdr:rowOff>14</xdr:rowOff>
              </xdr:from>
              <xdr:to>
                <xdr:col>3</xdr:col>
                <xdr:colOff>15</xdr:colOff>
                <xdr:row>31</xdr:row>
                <xdr:rowOff>15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29</xdr:row>
                <xdr:rowOff>14</xdr:rowOff>
              </xdr:from>
              <xdr:to>
                <xdr:col>3</xdr:col>
                <xdr:colOff>15</xdr:colOff>
                <xdr:row>32</xdr:row>
                <xdr:rowOff>15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30</xdr:row>
                <xdr:rowOff>14</xdr:rowOff>
              </xdr:from>
              <xdr:to>
                <xdr:col>3</xdr:col>
                <xdr:colOff>15</xdr:colOff>
                <xdr:row>33</xdr:row>
                <xdr:rowOff>15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31</xdr:row>
                <xdr:rowOff>14</xdr:rowOff>
              </xdr:from>
              <xdr:to>
                <xdr:col>3</xdr:col>
                <xdr:colOff>15</xdr:colOff>
                <xdr:row>34</xdr:row>
                <xdr:rowOff>15</xdr:rowOff>
              </xdr:to>
            </anchor>
          </commentPr>
        </mc:Choice>
        <mc:Fallback/>
      </mc:AlternateContent>
    </comment>
    <comment ref="C4" authorId="0">
      <text>
        <r>
          <rPr>
            <sz val="8"/>
            <color rgb="FF000000"/>
            <rFont val="Tahoma"/>
            <family val="0"/>
          </rPr>
          <t xml:space="preserve">GA G&amp;A Summary w 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110</xdr:colOff>
                <xdr:row>2</xdr:row>
                <xdr:rowOff>20</xdr:rowOff>
              </xdr:from>
              <xdr:to>
                <xdr:col>4</xdr:col>
                <xdr:colOff>6</xdr:colOff>
                <xdr:row>5</xdr:row>
                <xdr:rowOff>15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99</xdr:colOff>
                <xdr:row>4</xdr:row>
                <xdr:rowOff>14</xdr:rowOff>
              </xdr:from>
              <xdr:to>
                <xdr:col>3</xdr:col>
                <xdr:colOff>106</xdr:colOff>
                <xdr:row>6</xdr:row>
                <xdr:rowOff>1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GA Region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4</xdr:row>
                <xdr:rowOff>14</xdr:rowOff>
              </xdr:from>
              <xdr:to>
                <xdr:col>5</xdr:col>
                <xdr:colOff>43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sz val="8"/>
            <color rgb="FF000000"/>
            <rFont val="Tahoma"/>
            <family val="0"/>
          </rPr>
          <t xml:space="preserve">Adaytum2
TYP=V
SVR=
LIB=P&amp;L
CBE=GA CC Costs
FGD=Y
BGD=Y
FGL=Y
BGL=N
SUP=N
BBF=N
NTS=Y
VAL=Y
RHD=N
LCK=N
RFH=N
BBK=Y
OVF=N
IAB=N
BAZ=N
EAZ=N
P01=GA G&amp;A Summary
P02=Regions
R01=GA CC in hier Reporting
C01=GA CC costs
RGP=adaytum_page_1
RGR=adaytum_row_1
RGC=adaytum_col_1
RGD=adaytum_data_1
VID=785B94E3F57861C0
CHK=-1657985807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</xdr:row>
                <xdr:rowOff>20</xdr:rowOff>
              </xdr:from>
              <xdr:to>
                <xdr:col>3</xdr:col>
                <xdr:colOff>68</xdr:colOff>
                <xdr:row>4</xdr:row>
                <xdr:rowOff>8</xdr:rowOff>
              </xdr:to>
            </anchor>
          </commentPr>
        </mc:Choice>
        <mc:Fallback/>
      </mc:AlternateContent>
    </comment>
    <comment ref="B4" authorId="0">
      <text>
        <r>
          <rPr>
            <sz val="8"/>
            <color rgb="FF000000"/>
            <rFont val="Tahoma"/>
            <family val="0"/>
          </rPr>
          <t xml:space="preserve">GA G&amp;A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20</xdr:rowOff>
              </xdr:from>
              <xdr:to>
                <xdr:col>3</xdr:col>
                <xdr:colOff>68</xdr:colOff>
                <xdr:row>5</xdr:row>
                <xdr:rowOff>15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52</xdr:rowOff>
              </xdr:from>
              <xdr:to>
                <xdr:col>3</xdr:col>
                <xdr:colOff>68</xdr:colOff>
                <xdr:row>8</xdr:row>
                <xdr:rowOff>15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6</xdr:row>
                <xdr:rowOff>14</xdr:rowOff>
              </xdr:from>
              <xdr:to>
                <xdr:col>3</xdr:col>
                <xdr:colOff>72</xdr:colOff>
                <xdr:row>9</xdr:row>
                <xdr:rowOff>15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7</xdr:row>
                <xdr:rowOff>14</xdr:rowOff>
              </xdr:from>
              <xdr:to>
                <xdr:col>3</xdr:col>
                <xdr:colOff>72</xdr:colOff>
                <xdr:row>10</xdr:row>
                <xdr:rowOff>15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8</xdr:row>
                <xdr:rowOff>14</xdr:rowOff>
              </xdr:from>
              <xdr:to>
                <xdr:col>3</xdr:col>
                <xdr:colOff>72</xdr:colOff>
                <xdr:row>11</xdr:row>
                <xdr:rowOff>15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9</xdr:row>
                <xdr:rowOff>14</xdr:rowOff>
              </xdr:from>
              <xdr:to>
                <xdr:col>3</xdr:col>
                <xdr:colOff>72</xdr:colOff>
                <xdr:row>12</xdr:row>
                <xdr:rowOff>15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GA CC in hier Reporting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10</xdr:row>
                <xdr:rowOff>14</xdr:rowOff>
              </xdr:from>
              <xdr:to>
                <xdr:col>3</xdr:col>
                <xdr:colOff>72</xdr:colOff>
                <xdr:row>13</xdr:row>
                <xdr:rowOff>15</xdr:rowOff>
              </xdr:to>
            </anchor>
          </commentPr>
        </mc:Choice>
        <mc:Fallback/>
      </mc:AlternateContent>
    </comment>
    <comment ref="C4" authorId="0">
      <text>
        <r>
          <rPr>
            <sz val="8"/>
            <color rgb="FF000000"/>
            <rFont val="Tahoma"/>
            <family val="0"/>
          </rPr>
          <t xml:space="preserve">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38</xdr:colOff>
                <xdr:row>2</xdr:row>
                <xdr:rowOff>20</xdr:rowOff>
              </xdr:from>
              <xdr:to>
                <xdr:col>4</xdr:col>
                <xdr:colOff>70</xdr:colOff>
                <xdr:row>5</xdr:row>
                <xdr:rowOff>15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GA CC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14</xdr:rowOff>
              </xdr:from>
              <xdr:to>
                <xdr:col>4</xdr:col>
                <xdr:colOff>48</xdr:colOff>
                <xdr:row>6</xdr:row>
                <xdr:rowOff>1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GA CC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43</xdr:colOff>
                <xdr:row>4</xdr:row>
                <xdr:rowOff>14</xdr:rowOff>
              </xdr:from>
              <xdr:to>
                <xdr:col>5</xdr:col>
                <xdr:colOff>89</xdr:colOff>
                <xdr:row>6</xdr:row>
                <xdr:rowOff>1</xdr:rowOff>
              </xdr:to>
            </anchor>
          </commentPr>
        </mc:Choice>
        <mc:Fallback/>
      </mc:AlternateContent>
    </comment>
    <comment ref="E6" authorId="0">
      <text>
        <r>
          <rPr>
            <sz val="8"/>
            <color rgb="FF000000"/>
            <rFont val="Tahoma"/>
            <family val="0"/>
          </rPr>
          <t xml:space="preserve">GA CC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62</xdr:colOff>
                <xdr:row>4</xdr:row>
                <xdr:rowOff>14</xdr:rowOff>
              </xdr:from>
              <xdr:to>
                <xdr:col>7</xdr:col>
                <xdr:colOff>60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<sst xmlns="http://schemas.openxmlformats.org/spreadsheetml/2006/main" count="379" uniqueCount="190">
  <si>
    <t xml:space="preserve">Summary</t>
  </si>
  <si>
    <t xml:space="preserve">Notes for MRG</t>
  </si>
  <si>
    <t xml:space="preserve">Headcount</t>
  </si>
  <si>
    <t xml:space="preserve">link to "Direct"</t>
  </si>
  <si>
    <t xml:space="preserve">Direct Costs</t>
  </si>
  <si>
    <t xml:space="preserve">Headcount allocations received</t>
  </si>
  <si>
    <t xml:space="preserve">note: comparatives not available</t>
  </si>
  <si>
    <t xml:space="preserve">link to "Alloc in by region (HC)"</t>
  </si>
  <si>
    <t xml:space="preserve">Region costs allocated out</t>
  </si>
  <si>
    <t xml:space="preserve">link to "Alloc out by CC (IO)" for most depts and "Alloc out by CC (HC)" for any CC that allocates out on HC</t>
  </si>
  <si>
    <t xml:space="preserve">Allocations in on Time Method (Projects)</t>
  </si>
  <si>
    <t xml:space="preserve">link to Alloc in by region (IO)</t>
  </si>
  <si>
    <t xml:space="preserve">Allocations in from Corp</t>
  </si>
  <si>
    <t xml:space="preserve">from file sent by Stephen W/Nilesh</t>
  </si>
  <si>
    <t xml:space="preserve">Total costs for the region</t>
  </si>
  <si>
    <t xml:space="preserve">n/a</t>
  </si>
  <si>
    <t xml:space="preserve">check this against the total line (the hidden one) on "Alloc in by region (IO)"</t>
  </si>
  <si>
    <t xml:space="preserve">Note: on each of the schedules, you must remove the amount related to the dept you are analysing from the total</t>
  </si>
  <si>
    <t xml:space="preserve">Note: remember to refresh the "Total Allocations graph data"</t>
  </si>
  <si>
    <t xml:space="preserve">Adaytum</t>
  </si>
  <si>
    <t xml:space="preserve">Budget</t>
  </si>
  <si>
    <t xml:space="preserve">Full Year</t>
  </si>
  <si>
    <t xml:space="preserve">Plan 2001</t>
  </si>
  <si>
    <t xml:space="preserve">$</t>
  </si>
  <si>
    <t xml:space="preserve">EEL Credit Risk Management</t>
  </si>
  <si>
    <t xml:space="preserve">EEL Executive RAC</t>
  </si>
  <si>
    <t xml:space="preserve">EEL Market Risk Management</t>
  </si>
  <si>
    <t xml:space="preserve">EEL Underwriting</t>
  </si>
  <si>
    <t xml:space="preserve">Risk Assessment &amp; Control</t>
  </si>
  <si>
    <t xml:space="preserve">SALARIES &amp; WAGES</t>
  </si>
  <si>
    <t xml:space="preserve">TRAVEL &amp; ENTERTAINMENT</t>
  </si>
  <si>
    <t xml:space="preserve">OFFICE EXPENSES</t>
  </si>
  <si>
    <t xml:space="preserve">AUDIT &amp; LEGAL</t>
  </si>
  <si>
    <t xml:space="preserve">CONSULTANCY</t>
  </si>
  <si>
    <t xml:space="preserve">OCCUPANCY COSTS</t>
  </si>
  <si>
    <t xml:space="preserve">GENERAL &amp; ADMIN</t>
  </si>
  <si>
    <t xml:space="preserve">TELECOMMUNICATIONS</t>
  </si>
  <si>
    <t xml:space="preserve">TAXES OTHER THAN INCOME</t>
  </si>
  <si>
    <t xml:space="preserve">TOTAL G&amp;A</t>
  </si>
  <si>
    <t xml:space="preserve">HC 2001</t>
  </si>
  <si>
    <t xml:space="preserve">Year 2000 Comparison</t>
  </si>
  <si>
    <t xml:space="preserve">HC 2000</t>
  </si>
  <si>
    <t xml:space="preserve">Year-End Headcount</t>
  </si>
  <si>
    <t xml:space="preserve">Variance to 2000</t>
  </si>
  <si>
    <t xml:space="preserve">2001 Budget Template - $US</t>
  </si>
  <si>
    <t xml:space="preserve">RAC Summary S.Young</t>
  </si>
  <si>
    <t xml:space="preserve">2001</t>
  </si>
  <si>
    <t xml:space="preserve"> 2000</t>
  </si>
  <si>
    <t xml:space="preserve">Average Headcount</t>
  </si>
  <si>
    <t xml:space="preserve">Comments</t>
  </si>
  <si>
    <t xml:space="preserve">Salaries &amp; Wages</t>
  </si>
  <si>
    <t xml:space="preserve">Total Annual Salaries</t>
  </si>
  <si>
    <t xml:space="preserve">Average Cost Per Head</t>
  </si>
  <si>
    <t xml:space="preserve">Opening Headcount Jan 2000</t>
  </si>
  <si>
    <t xml:space="preserve">Jan 2000 figure excludes MRM</t>
  </si>
  <si>
    <t xml:space="preserve">Credit Risk Management</t>
  </si>
  <si>
    <t xml:space="preserve">Closing headcount Dec 2000</t>
  </si>
  <si>
    <t xml:space="preserve">Increase in Credit risk management driven partly by metals. Overall headcount reflects a catch up, rather than a "beef up" situation</t>
  </si>
  <si>
    <t xml:space="preserve">Increase in RAC Exec to cover Scandinavia staff and IT focused staff</t>
  </si>
  <si>
    <t xml:space="preserve">Increase in underwriting staff to full complement</t>
  </si>
  <si>
    <t xml:space="preserve">Increase in market risk management as business lines grow</t>
  </si>
  <si>
    <t xml:space="preserve">December 2001</t>
  </si>
  <si>
    <t xml:space="preserve">Travel &amp; Entertainment</t>
  </si>
  <si>
    <t xml:space="preserve">Flights to Asia</t>
  </si>
  <si>
    <t xml:space="preserve">Economy @</t>
  </si>
  <si>
    <t xml:space="preserve">Business @</t>
  </si>
  <si>
    <t xml:space="preserve">Flights to USA</t>
  </si>
  <si>
    <t xml:space="preserve">Flights needed as the more decision making rests with RAC Houston, thus London RAC representatives have to attnd meetings and annual conference.</t>
  </si>
  <si>
    <t xml:space="preserve">Flights to Europe</t>
  </si>
  <si>
    <t xml:space="preserve">Higher than 2000 due to  the decision to see first hand the project issues</t>
  </si>
  <si>
    <t xml:space="preserve">Accommodation &amp; Subsistence @</t>
  </si>
  <si>
    <t xml:space="preserve">Assumed 5 nights US, 3 nights Euro per trip</t>
  </si>
  <si>
    <t xml:space="preserve">per night</t>
  </si>
  <si>
    <t xml:space="preserve">Employee Entertainment ($ per head)</t>
  </si>
  <si>
    <t xml:space="preserve">Other ($ per head)</t>
  </si>
  <si>
    <t xml:space="preserve">Client ents $7200 &amp; misc, car hire, etc</t>
  </si>
  <si>
    <t xml:space="preserve"> </t>
  </si>
  <si>
    <t xml:space="preserve">Total T&amp;E</t>
  </si>
  <si>
    <t xml:space="preserve">Office Expense</t>
  </si>
  <si>
    <t xml:space="preserve">Annual Computer Maintenance</t>
  </si>
  <si>
    <t xml:space="preserve">In relation to specialist risk management software</t>
  </si>
  <si>
    <t xml:space="preserve">Other exceptional items</t>
  </si>
  <si>
    <t xml:space="preserve">Stationery / Printing cost per head</t>
  </si>
  <si>
    <t xml:space="preserve">Includes courier costs, stationey, printing,etc</t>
  </si>
  <si>
    <t xml:space="preserve">Total Office Expense</t>
  </si>
  <si>
    <t xml:space="preserve">General &amp; Admin</t>
  </si>
  <si>
    <t xml:space="preserve">Training &amp; Conference cost per head</t>
  </si>
  <si>
    <t xml:space="preserve">2 training courses &amp; associated costs (higher than average due to extent of Analysts &amp; associates in overall headcount)</t>
  </si>
  <si>
    <t xml:space="preserve">Other G&amp;A per head</t>
  </si>
  <si>
    <t xml:space="preserve">$9k subs, $45k advertising, $40k info services - Reuters, Bloomberg, S &amp; P research.</t>
  </si>
  <si>
    <t xml:space="preserve">Total G&amp;A</t>
  </si>
  <si>
    <t xml:space="preserve">Includes a small amount of occupancy costs for 2000</t>
  </si>
  <si>
    <t xml:space="preserve">Communications</t>
  </si>
  <si>
    <t xml:space="preserve">Budget </t>
  </si>
  <si>
    <t xml:space="preserve">Mobile phone costs per head</t>
  </si>
  <si>
    <t xml:space="preserve">Issue of mobiles to new staff</t>
  </si>
  <si>
    <t xml:space="preserve">Consultancy</t>
  </si>
  <si>
    <t xml:space="preserve">Audit Fees</t>
  </si>
  <si>
    <t xml:space="preserve">Tax &amp; Accounting Fees</t>
  </si>
  <si>
    <t xml:space="preserve">Project Work</t>
  </si>
  <si>
    <t xml:space="preserve">Recruitment per Head ( for new staff only)</t>
  </si>
  <si>
    <t xml:space="preserve">Assumed 25% of salary</t>
  </si>
  <si>
    <t xml:space="preserve">Other per head</t>
  </si>
  <si>
    <t xml:space="preserve">Audit &amp; Legal</t>
  </si>
  <si>
    <t xml:space="preserve">Contingency costs for underwriting projects</t>
  </si>
  <si>
    <t xml:space="preserve">Total G&amp;A Excluding Salary Costs</t>
  </si>
  <si>
    <t xml:space="preserve">Allocations from Corporate</t>
  </si>
  <si>
    <t xml:space="preserve">$1,597,000</t>
  </si>
  <si>
    <t xml:space="preserve">Due Diligence $216k, Global Credits Grp $423k, Risk Analysis $130k, Risk Mgt. Control $1000k and Underwriting $169k</t>
  </si>
  <si>
    <t xml:space="preserve">Total Costs</t>
  </si>
  <si>
    <t xml:space="preserve">Year-end headcount 2001</t>
  </si>
  <si>
    <t xml:space="preserve">Breakdown By Grade</t>
  </si>
  <si>
    <t xml:space="preserve">Finops Exec</t>
  </si>
  <si>
    <t xml:space="preserve">Project Apollo</t>
  </si>
  <si>
    <t xml:space="preserve">Finance Houston</t>
  </si>
  <si>
    <t xml:space="preserve">FPA Income</t>
  </si>
  <si>
    <t xml:space="preserve">Cashflow/BS</t>
  </si>
  <si>
    <t xml:space="preserve">Global Systems</t>
  </si>
  <si>
    <t xml:space="preserve">Accounting &amp; Comliance</t>
  </si>
  <si>
    <t xml:space="preserve">External Reporting</t>
  </si>
  <si>
    <t xml:space="preserve">Process/ Operational</t>
  </si>
  <si>
    <t xml:space="preserve">P2P</t>
  </si>
  <si>
    <t xml:space="preserve">Underwriting</t>
  </si>
  <si>
    <t xml:space="preserve">Strategic Initiatives</t>
  </si>
  <si>
    <t xml:space="preserve">Transaction Support</t>
  </si>
  <si>
    <t xml:space="preserve">Chief Accounting Officer</t>
  </si>
  <si>
    <t xml:space="preserve">Administration</t>
  </si>
  <si>
    <t xml:space="preserve">Total</t>
  </si>
  <si>
    <t xml:space="preserve">Temporary</t>
  </si>
  <si>
    <t xml:space="preserve">Assistant</t>
  </si>
  <si>
    <t xml:space="preserve">Clerk</t>
  </si>
  <si>
    <t xml:space="preserve">Senior Clerk</t>
  </si>
  <si>
    <t xml:space="preserve">Analyst</t>
  </si>
  <si>
    <t xml:space="preserve">Entry Professional</t>
  </si>
  <si>
    <t xml:space="preserve">Junior Professional</t>
  </si>
  <si>
    <t xml:space="preserve">Senior Professional</t>
  </si>
  <si>
    <t xml:space="preserve">Junior Support</t>
  </si>
  <si>
    <t xml:space="preserve">Junior Commercial</t>
  </si>
  <si>
    <t xml:space="preserve">Senior Support</t>
  </si>
  <si>
    <t xml:space="preserve">Senior Director</t>
  </si>
  <si>
    <t xml:space="preserve">Vice President - Commercial</t>
  </si>
  <si>
    <t xml:space="preserve">Total Budget</t>
  </si>
  <si>
    <t xml:space="preserve">% By Grade</t>
  </si>
  <si>
    <t xml:space="preserve">Salary Cost Per Head</t>
  </si>
  <si>
    <t xml:space="preserve">IO Allocations Received</t>
  </si>
  <si>
    <t xml:space="preserve">IO Allocations Received (People Costs only)</t>
  </si>
  <si>
    <t xml:space="preserve">Imputed Average Headcount</t>
  </si>
  <si>
    <t xml:space="preserve">% of Total Heads</t>
  </si>
  <si>
    <t xml:space="preserve">UK</t>
  </si>
  <si>
    <t xml:space="preserve">Teesside</t>
  </si>
  <si>
    <t xml:space="preserve">Metals</t>
  </si>
  <si>
    <t xml:space="preserve">Credit Markets Group</t>
  </si>
  <si>
    <t xml:space="preserve">EnronCredit.com</t>
  </si>
  <si>
    <t xml:space="preserve">Spain/Portugal</t>
  </si>
  <si>
    <t xml:space="preserve">Scandinavia</t>
  </si>
  <si>
    <t xml:space="preserve">German Speaking</t>
  </si>
  <si>
    <t xml:space="preserve">Central Europe</t>
  </si>
  <si>
    <t xml:space="preserve">Continental Power</t>
  </si>
  <si>
    <t xml:space="preserve">Continental Gas</t>
  </si>
  <si>
    <t xml:space="preserve">Italy</t>
  </si>
  <si>
    <t xml:space="preserve">Benelux/France</t>
  </si>
  <si>
    <t xml:space="preserve">Poland</t>
  </si>
  <si>
    <t xml:space="preserve">FSU</t>
  </si>
  <si>
    <t xml:space="preserve">EES (50%)</t>
  </si>
  <si>
    <t xml:space="preserve">IT Origination</t>
  </si>
  <si>
    <t xml:space="preserve">Corporate Finance Origination</t>
  </si>
  <si>
    <t xml:space="preserve">EnCom/EPower (67%)</t>
  </si>
  <si>
    <t xml:space="preserve">Japan</t>
  </si>
  <si>
    <t xml:space="preserve">Australia</t>
  </si>
  <si>
    <t xml:space="preserve">Non Region Specific</t>
  </si>
  <si>
    <t xml:space="preserve">RECHARGE</t>
  </si>
  <si>
    <t xml:space="preserve">Enron Corp</t>
  </si>
  <si>
    <t xml:space="preserve">India/APACHI/CALME</t>
  </si>
  <si>
    <t xml:space="preserve">EES (50%) - non-EEL</t>
  </si>
  <si>
    <t xml:space="preserve">EnCom/EPower (Non Enron Europe)</t>
  </si>
  <si>
    <t xml:space="preserve">Global Markets</t>
  </si>
  <si>
    <t xml:space="preserve">EBS</t>
  </si>
  <si>
    <t xml:space="preserve">HC Allocations Received</t>
  </si>
  <si>
    <t xml:space="preserve">HC Allocations Received (People Costs only)</t>
  </si>
  <si>
    <t xml:space="preserve">Indirect Support</t>
  </si>
  <si>
    <t xml:space="preserve">NEED TO REFRESH FOR GRAPH ON "Alloc on by Region (IO)"</t>
  </si>
  <si>
    <t xml:space="preserve">Total All Regions</t>
  </si>
  <si>
    <t xml:space="preserve">Direct People Costs</t>
  </si>
  <si>
    <t xml:space="preserve">Direct Costs per head</t>
  </si>
  <si>
    <t xml:space="preserve">Direct Costs per Day</t>
  </si>
  <si>
    <t xml:space="preserve">EEL European Govt Affairs</t>
  </si>
  <si>
    <t xml:space="preserve">EEL Legal</t>
  </si>
  <si>
    <t xml:space="preserve">Information Technology</t>
  </si>
  <si>
    <t xml:space="preserve">Human Resources</t>
  </si>
  <si>
    <t xml:space="preserve">Tax</t>
  </si>
</sst>
</file>

<file path=xl/styles.xml><?xml version="1.0" encoding="utf-8"?>
<styleSheet xmlns="http://schemas.openxmlformats.org/spreadsheetml/2006/main">
  <numFmts count="33">
    <numFmt numFmtId="164" formatCode="General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#,##0.0000_);[RED]\(#,##0.0000\)"/>
    <numFmt numFmtId="170" formatCode="#,##0.00000000_);[RED]\(#,##0.00000000\)"/>
    <numFmt numFmtId="171" formatCode="0"/>
    <numFmt numFmtId="172" formatCode="_(#,##0_);\(#,##0\);&quot;-    &quot;"/>
    <numFmt numFmtId="173" formatCode="yyyy\-mmm\-dd"/>
    <numFmt numFmtId="174" formatCode="yyyy\-mmm"/>
    <numFmt numFmtId="175" formatCode="yy\-mm\-dd"/>
    <numFmt numFmtId="176" formatCode="ddd"/>
    <numFmt numFmtId="177" formatCode="yyyy"/>
    <numFmt numFmtId="178" formatCode="0.0%\ ;[RED]\(0.0%\)"/>
    <numFmt numFmtId="179" formatCode="0.00%\ ;[RED]\(0.00%\)"/>
    <numFmt numFmtId="180" formatCode="0.0000%\ ;[RED]\(0.0000%\)"/>
    <numFmt numFmtId="181" formatCode="[$-409]h:mm"/>
    <numFmt numFmtId="182" formatCode="[$-409]h:mm:ss"/>
    <numFmt numFmtId="183" formatCode="#,##0.0000"/>
    <numFmt numFmtId="184" formatCode="#,##0_);\(#,##0\);\-"/>
    <numFmt numFmtId="185" formatCode="[$-409]#,##0_);[RED]\(#,##0\)"/>
    <numFmt numFmtId="186" formatCode="_-* #,##0.00_-;\-* #,##0.00_-;_-* \-??_-;_-@_-"/>
    <numFmt numFmtId="187" formatCode="@"/>
    <numFmt numFmtId="188" formatCode="#,##0;[RED]\(#,##0\)"/>
    <numFmt numFmtId="189" formatCode="mmmm\ yyyy"/>
    <numFmt numFmtId="190" formatCode="#,##0_);[RED]\(#,##0\);\-"/>
    <numFmt numFmtId="191" formatCode="0%"/>
    <numFmt numFmtId="192" formatCode="_-* #,##0_-;\-* #,##0_-;_-* \-??_-;_-@_-"/>
    <numFmt numFmtId="193" formatCode="[$$-409]#,##0"/>
    <numFmt numFmtId="194" formatCode="[$$-409]#,##0.00"/>
    <numFmt numFmtId="195" formatCode="[$$-409]#,##0;[RED][$$-409]#,##0"/>
    <numFmt numFmtId="196" formatCode="#,##0_ ;\-#,##0\ 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4"/>
      <name val="Arial"/>
      <family val="2"/>
    </font>
    <font>
      <b val="true"/>
      <sz val="14"/>
      <color rgb="FF800000"/>
      <name val="Arial"/>
      <family val="2"/>
    </font>
    <font>
      <b val="true"/>
      <i val="true"/>
      <sz val="14"/>
      <color rgb="FFCCFFFF"/>
      <name val="Arial"/>
      <family val="2"/>
    </font>
    <font>
      <b val="true"/>
      <sz val="12"/>
      <color rgb="FFCCFFFF"/>
      <name val="Arial"/>
      <family val="2"/>
    </font>
    <font>
      <b val="true"/>
      <sz val="10"/>
      <color rgb="FFCCFFFF"/>
      <name val="Arial"/>
      <family val="2"/>
    </font>
    <font>
      <sz val="10"/>
      <color rgb="FFCCFFFF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6"/>
      <color rgb="FFCCFFFF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1"/>
      <color rgb="FFCC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4"/>
      <color rgb="FF000080"/>
      <name val="Arial"/>
      <family val="2"/>
    </font>
    <font>
      <b val="true"/>
      <sz val="10"/>
      <color rgb="FF333399"/>
      <name val="Arial"/>
      <family val="2"/>
    </font>
    <font>
      <b val="true"/>
      <i val="true"/>
      <sz val="12"/>
      <color rgb="FFFF0000"/>
      <name val="Arial"/>
      <family val="2"/>
    </font>
    <font>
      <b val="true"/>
      <i val="true"/>
      <sz val="12"/>
      <color rgb="FF000080"/>
      <name val="Arial"/>
      <family val="2"/>
    </font>
    <font>
      <b val="true"/>
      <sz val="11"/>
      <color rgb="FF0000FF"/>
      <name val="Arial"/>
      <family val="2"/>
    </font>
    <font>
      <sz val="8"/>
      <color rgb="FF000000"/>
      <name val="Tahoma"/>
      <family val="0"/>
    </font>
    <font>
      <b val="true"/>
      <sz val="14"/>
      <color rgb="FFCCFFFF"/>
      <name val="Arial"/>
      <family val="2"/>
    </font>
    <font>
      <b val="true"/>
      <sz val="10"/>
      <name val="Arial"/>
      <family val="2"/>
    </font>
    <font>
      <b val="true"/>
      <sz val="10"/>
      <color rgb="FF000080"/>
      <name val="Arial"/>
      <family val="2"/>
    </font>
    <font>
      <b val="true"/>
      <sz val="11"/>
      <color rgb="FF000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color rgb="FF000080"/>
      <name val="Arial"/>
      <family val="2"/>
    </font>
    <font>
      <sz val="10"/>
      <color rgb="FF000080"/>
      <name val="Arial"/>
      <family val="2"/>
    </font>
    <font>
      <b val="true"/>
      <sz val="11"/>
      <name val="Arial"/>
      <family val="2"/>
    </font>
    <font>
      <b val="true"/>
      <sz val="13"/>
      <color rgb="FFCCFFFF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4"/>
      <color rgb="FF800080"/>
      <name val="Arial"/>
      <family val="2"/>
    </font>
    <font>
      <sz val="8"/>
      <color rgb="FF000000"/>
      <name val="Arial"/>
      <family val="2"/>
    </font>
    <font>
      <sz val="14.75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000000"/>
      <name val="Arial"/>
      <family val="2"/>
    </font>
    <font>
      <sz val="14.5"/>
      <color rgb="FF00000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8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0066CC"/>
        <bgColor rgb="FF008080"/>
      </patternFill>
    </fill>
    <fill>
      <patternFill patternType="solid">
        <fgColor rgb="FF9999FF"/>
        <bgColor rgb="FFCC99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24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true" applyProtection="false">
      <alignment horizontal="left" vertical="top" textRotation="0" wrapText="false" indent="0" shrinkToFit="false"/>
    </xf>
    <xf numFmtId="172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64" fontId="6" fillId="2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7" borderId="0" applyFont="true" applyBorder="false" applyAlignment="false" applyProtection="false"/>
    <xf numFmtId="164" fontId="0" fillId="0" borderId="1" applyFont="true" applyBorder="true" applyAlignment="false" applyProtection="true"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2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16" fillId="5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3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0" fillId="8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9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0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3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8" fontId="25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8" fontId="25" fillId="0" borderId="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8" fontId="23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7" fontId="25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6" fontId="26" fillId="0" borderId="4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8" fontId="26" fillId="0" borderId="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8" fontId="2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8" fontId="26" fillId="0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9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30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3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0" fontId="31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0" fontId="31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86" fontId="26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91" fontId="26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6" fontId="2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8" fontId="26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9" borderId="1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30" fillId="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8" fontId="33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8" fontId="36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6" fontId="36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6" fontId="3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8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9" fontId="3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9" fontId="3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6" fontId="39" fillId="0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9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6" fontId="40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6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86" fontId="0" fillId="0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92" fontId="0" fillId="0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86" fontId="41" fillId="0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2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86" fontId="39" fillId="0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21" fillId="9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6" fontId="0" fillId="0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6" fontId="41" fillId="0" borderId="2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8" fontId="30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8" fontId="30" fillId="9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6" fontId="0" fillId="0" borderId="2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8" fontId="4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93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92" fontId="0" fillId="9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92" fontId="22" fillId="9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93" fontId="22" fillId="9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94" fontId="22" fillId="9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6" fontId="42" fillId="0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3" fontId="42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86" fontId="43" fillId="0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2" fontId="4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93" fontId="4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3" fontId="0" fillId="0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95" fontId="4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3" fontId="0" fillId="0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93" fontId="0" fillId="9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2" fontId="40" fillId="0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2" fontId="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0" fillId="0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86" fontId="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6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6" fontId="4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2" fontId="2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6" fontId="41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2" fontId="45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86" fontId="45" fillId="0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2" fontId="45" fillId="0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5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92" fontId="21" fillId="9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2" fontId="22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1" fillId="9" borderId="3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9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6" fontId="23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8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96" fontId="25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8" fontId="23" fillId="0" borderId="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6" fillId="0" borderId="3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8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8" fontId="26" fillId="0" borderId="3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91" fontId="25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1" fontId="25" fillId="0" borderId="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1" fontId="23" fillId="0" borderId="34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91" fontId="26" fillId="0" borderId="4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9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26" fillId="0" borderId="5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91" fontId="26" fillId="0" borderId="33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6" fillId="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92" fontId="21" fillId="9" borderId="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2" fontId="22" fillId="9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1" fillId="9" borderId="3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1" fillId="9" borderId="1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1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18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9" borderId="3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0" fillId="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91" fontId="29" fillId="0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9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6" fillId="0" borderId="16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90" fontId="26" fillId="0" borderId="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91" fontId="26" fillId="0" borderId="38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2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90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9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26" fillId="0" borderId="4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1" fontId="56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8" fontId="29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92" fontId="26" fillId="0" borderId="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8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7" fontId="29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1"/>
    <cellStyle name="1dp" xfId="22"/>
    <cellStyle name="2dp" xfId="23"/>
    <cellStyle name="3dp" xfId="24"/>
    <cellStyle name="4dp" xfId="25"/>
    <cellStyle name="8dp" xfId="26"/>
    <cellStyle name="=C:\WINNT\SYSTEM32\COMMAND.COM?ATMINT=61?COMPUTERNAME=WFCU0729?HOME" xfId="27"/>
    <cellStyle name="=C:\WINNT\SYSTEM32\COMMAND.COM?ATMINT=61?COMPUTERNAME=WFCU0729?HOME_BFT Pack May.xls Chart 1" xfId="28"/>
    <cellStyle name="a/c" xfId="29"/>
    <cellStyle name="Cash (0)" xfId="30"/>
    <cellStyle name="Changed" xfId="31"/>
    <cellStyle name="Check" xfId="32"/>
    <cellStyle name="Colourless" xfId="33"/>
    <cellStyle name="Date-day" xfId="34"/>
    <cellStyle name="Date-month" xfId="35"/>
    <cellStyle name="Date-short" xfId="36"/>
    <cellStyle name="Date-weekday" xfId="37"/>
    <cellStyle name="Date-year" xfId="38"/>
    <cellStyle name="Entry" xfId="39"/>
    <cellStyle name="Gas" xfId="40"/>
    <cellStyle name="Grey" xfId="41"/>
    <cellStyle name="Large12" xfId="42"/>
    <cellStyle name="Large14" xfId="43"/>
    <cellStyle name="Large16" xfId="44"/>
    <cellStyle name="Link in" xfId="45"/>
    <cellStyle name="Link out" xfId="46"/>
    <cellStyle name="New" xfId="47"/>
    <cellStyle name="Output" xfId="48"/>
    <cellStyle name="Outstanding" xfId="49"/>
    <cellStyle name="Percent1" xfId="50"/>
    <cellStyle name="Percent2" xfId="51"/>
    <cellStyle name="Percent4" xfId="52"/>
    <cellStyle name="Power" xfId="53"/>
    <cellStyle name="SBZero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Warning 1" xfId="61"/>
    <cellStyle name="Wrapped" xfId="62"/>
    <cellStyle name="xrate" xfId="63"/>
    <cellStyle name="year" xfId="64"/>
    <cellStyle name="Yesterday" xfId="65"/>
    <cellStyle name="Zero suppress" xfId="66"/>
    <cellStyle name="zpatchnumbers" xfId="67"/>
    <cellStyle name="*unknown*" xfId="20" builtinId="8"/>
  </cellStyles>
  <dxfs count="2">
    <dxf>
      <font>
        <name val="Arial"/>
        <family val="0"/>
        <b val="0"/>
        <i val="0"/>
        <color rgb="00FFFFFF"/>
      </font>
    </dxf>
    <dxf>
      <font>
        <name val="Arial"/>
        <family val="0"/>
        <b val="0"/>
        <i val="0"/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8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800080"/>
                </a:solidFill>
                <a:uFillTx/>
                <a:latin typeface="Arial"/>
              </a:rPr>
              <a:t>Allocations out</a:t>
            </a:r>
          </a:p>
        </c:rich>
      </c:tx>
      <c:layout>
        <c:manualLayout>
          <c:xMode val="edge"/>
          <c:yMode val="edge"/>
          <c:x val="0.402034854437393"/>
          <c:y val="0.0207707707707708"/>
        </c:manualLayout>
      </c:layout>
      <c:overlay val="0"/>
      <c:spPr>
        <a:noFill/>
        <a:ln w="0">
          <a:solidFill>
            <a:srgbClr val="800080"/>
          </a:solidFill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311272287700212"/>
          <c:y val="0.122872872872873"/>
          <c:w val="0.961821295456835"/>
          <c:h val="0.877127127127127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'Alloc out by CC (IO)'!$B$7:$B$35</c:f>
              <c:strCache>
                <c:ptCount val="20"/>
                <c:pt idx="0">
                  <c:v>UK</c:v>
                </c:pt>
                <c:pt idx="1">
                  <c:v>Teesside</c:v>
                </c:pt>
                <c:pt idx="2">
                  <c:v>Metals</c:v>
                </c:pt>
                <c:pt idx="3">
                  <c:v>EnronCredit.com</c:v>
                </c:pt>
                <c:pt idx="4">
                  <c:v>Spain/Portugal</c:v>
                </c:pt>
                <c:pt idx="5">
                  <c:v>Scandinavia</c:v>
                </c:pt>
                <c:pt idx="6">
                  <c:v>German Speaking</c:v>
                </c:pt>
                <c:pt idx="7">
                  <c:v>Central Europe</c:v>
                </c:pt>
                <c:pt idx="8">
                  <c:v>Continental Power</c:v>
                </c:pt>
                <c:pt idx="9">
                  <c:v>Italy</c:v>
                </c:pt>
                <c:pt idx="10">
                  <c:v>Benelux/France</c:v>
                </c:pt>
                <c:pt idx="11">
                  <c:v>Poland</c:v>
                </c:pt>
                <c:pt idx="12">
                  <c:v>FSU</c:v>
                </c:pt>
                <c:pt idx="13">
                  <c:v>EES (50%)</c:v>
                </c:pt>
                <c:pt idx="14">
                  <c:v>IT Origination</c:v>
                </c:pt>
                <c:pt idx="15">
                  <c:v>Non Region Specific</c:v>
                </c:pt>
                <c:pt idx="16">
                  <c:v>RECHARGE</c:v>
                </c:pt>
                <c:pt idx="17">
                  <c:v>EES (50%) - non-EEL</c:v>
                </c:pt>
                <c:pt idx="18">
                  <c:v>Global Markets</c:v>
                </c:pt>
                <c:pt idx="19">
                  <c:v>EBS</c:v>
                </c:pt>
              </c:strCache>
            </c:strRef>
          </c:cat>
          <c:val>
            <c:numRef>
              <c:f>'Alloc out by CC (IO)'!$F$7:$F$32</c:f>
              <c:numCache>
                <c:formatCode>0%</c:formatCode>
                <c:ptCount val="18"/>
                <c:pt idx="0">
                  <c:v>0.206862745098039</c:v>
                </c:pt>
                <c:pt idx="1">
                  <c:v>0.0323529411764706</c:v>
                </c:pt>
                <c:pt idx="2">
                  <c:v>0.207450980392157</c:v>
                </c:pt>
                <c:pt idx="3">
                  <c:v>0.0358823529411765</c:v>
                </c:pt>
                <c:pt idx="4">
                  <c:v>0.0213725490196078</c:v>
                </c:pt>
                <c:pt idx="5">
                  <c:v>0.0717647058823529</c:v>
                </c:pt>
                <c:pt idx="6">
                  <c:v>0.0203921568627451</c:v>
                </c:pt>
                <c:pt idx="7">
                  <c:v>0.0207843137254902</c:v>
                </c:pt>
                <c:pt idx="8">
                  <c:v>0.00156862745098039</c:v>
                </c:pt>
                <c:pt idx="9">
                  <c:v>0.0243137254901961</c:v>
                </c:pt>
                <c:pt idx="10">
                  <c:v>0.0115686274509804</c:v>
                </c:pt>
                <c:pt idx="11">
                  <c:v>0.0235294117647059</c:v>
                </c:pt>
                <c:pt idx="12">
                  <c:v>0.00352941176470588</c:v>
                </c:pt>
                <c:pt idx="13">
                  <c:v>0.0329411764705882</c:v>
                </c:pt>
                <c:pt idx="14">
                  <c:v>0.00196078431372549</c:v>
                </c:pt>
                <c:pt idx="15">
                  <c:v>0.00705882352941176</c:v>
                </c:pt>
                <c:pt idx="16">
                  <c:v>0.0658823529411765</c:v>
                </c:pt>
                <c:pt idx="17">
                  <c:v>0.0329411764705882</c:v>
                </c:pt>
              </c:numCache>
            </c:numRef>
          </c:val>
        </c:ser>
        <c:gapWidth val="150"/>
        <c:shape val="box"/>
        <c:axId val="35094989"/>
        <c:axId val="57448896"/>
        <c:axId val="0"/>
      </c:bar3DChart>
      <c:catAx>
        <c:axId val="350949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48896"/>
        <c:crossesAt val="0"/>
        <c:auto val="1"/>
        <c:lblAlgn val="ctr"/>
        <c:lblOffset val="100"/>
        <c:noMultiLvlLbl val="0"/>
      </c:catAx>
      <c:valAx>
        <c:axId val="574488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of Total Heads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94989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800080"/>
                </a:solidFill>
                <a:uFillTx/>
                <a:latin typeface="Arial"/>
              </a:rPr>
              <a:t>Allocations out</a:t>
            </a:r>
          </a:p>
        </c:rich>
      </c:tx>
      <c:overlay val="0"/>
      <c:spPr>
        <a:noFill/>
        <a:ln w="0">
          <a:solidFill>
            <a:srgbClr val="800080"/>
          </a:solidFill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337967160269971"/>
          <c:y val="0.159068108349125"/>
          <c:w val="0.959151808199859"/>
          <c:h val="0.78040352246126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'Alloc out by CC (HC)'!$B$7:$B$33</c:f>
              <c:strCache>
                <c:ptCount val="19"/>
                <c:pt idx="0">
                  <c:v>UK</c:v>
                </c:pt>
                <c:pt idx="1">
                  <c:v>Teesside</c:v>
                </c:pt>
                <c:pt idx="2">
                  <c:v>Metals</c:v>
                </c:pt>
                <c:pt idx="3">
                  <c:v>Credit Markets Group</c:v>
                </c:pt>
                <c:pt idx="4">
                  <c:v>Spain/Portugal</c:v>
                </c:pt>
                <c:pt idx="5">
                  <c:v>Scandinavia</c:v>
                </c:pt>
                <c:pt idx="6">
                  <c:v>German Speaking</c:v>
                </c:pt>
                <c:pt idx="7">
                  <c:v>Central Europe</c:v>
                </c:pt>
                <c:pt idx="8">
                  <c:v>Continental Power</c:v>
                </c:pt>
                <c:pt idx="9">
                  <c:v>Italy</c:v>
                </c:pt>
                <c:pt idx="10">
                  <c:v>Benelux/France</c:v>
                </c:pt>
                <c:pt idx="11">
                  <c:v>Poland</c:v>
                </c:pt>
                <c:pt idx="12">
                  <c:v>FSU</c:v>
                </c:pt>
                <c:pt idx="13">
                  <c:v>EES (50%)</c:v>
                </c:pt>
                <c:pt idx="14">
                  <c:v>IT Origination</c:v>
                </c:pt>
                <c:pt idx="15">
                  <c:v>RECHARGE</c:v>
                </c:pt>
                <c:pt idx="16">
                  <c:v>EES (50%) - non-EEL</c:v>
                </c:pt>
                <c:pt idx="17">
                  <c:v>Global Markets</c:v>
                </c:pt>
                <c:pt idx="18">
                  <c:v>EBS</c:v>
                </c:pt>
              </c:strCache>
            </c:strRef>
          </c:cat>
          <c:val>
            <c:numRef>
              <c:f>'Alloc out by CC (HC)'!$F$7:$F$31</c:f>
              <c:numCache>
                <c:formatCode>0%</c:formatCode>
                <c:ptCount val="17"/>
                <c:pt idx="0">
                  <c:v>0.162156862745098</c:v>
                </c:pt>
                <c:pt idx="1">
                  <c:v>0.0323529411764706</c:v>
                </c:pt>
                <c:pt idx="2">
                  <c:v>0.253333333333333</c:v>
                </c:pt>
                <c:pt idx="3">
                  <c:v>0.0113725490196078</c:v>
                </c:pt>
                <c:pt idx="4">
                  <c:v>0.0311764705882353</c:v>
                </c:pt>
                <c:pt idx="5">
                  <c:v>0.0815686274509804</c:v>
                </c:pt>
                <c:pt idx="6">
                  <c:v>0.0366666666666667</c:v>
                </c:pt>
                <c:pt idx="7">
                  <c:v>0.0207843137254902</c:v>
                </c:pt>
                <c:pt idx="8">
                  <c:v>0.0505882352941176</c:v>
                </c:pt>
                <c:pt idx="9">
                  <c:v>0.0243137254901961</c:v>
                </c:pt>
                <c:pt idx="10">
                  <c:v>0.02</c:v>
                </c:pt>
                <c:pt idx="11">
                  <c:v>0.0235294117647059</c:v>
                </c:pt>
                <c:pt idx="12">
                  <c:v>0.00352941176470588</c:v>
                </c:pt>
                <c:pt idx="13">
                  <c:v>0.0313725490196078</c:v>
                </c:pt>
                <c:pt idx="14">
                  <c:v>0.00784313725490196</c:v>
                </c:pt>
                <c:pt idx="15">
                  <c:v>0.0501960784313726</c:v>
                </c:pt>
                <c:pt idx="16">
                  <c:v>0.0313725490196078</c:v>
                </c:pt>
              </c:numCache>
            </c:numRef>
          </c:val>
        </c:ser>
        <c:gapWidth val="150"/>
        <c:shape val="box"/>
        <c:axId val="22503779"/>
        <c:axId val="69234152"/>
        <c:axId val="0"/>
      </c:bar3DChart>
      <c:catAx>
        <c:axId val="225037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34152"/>
        <c:crossesAt val="0"/>
        <c:auto val="1"/>
        <c:lblAlgn val="ctr"/>
        <c:lblOffset val="100"/>
        <c:noMultiLvlLbl val="0"/>
      </c:catAx>
      <c:valAx>
        <c:axId val="69234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of Total Heads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03779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1.jpeg"/><Relationship Id="rId4" Type="http://schemas.openxmlformats.org/officeDocument/2006/relationships/image" Target="../media/image2.png"/><Relationship Id="rId5" Type="http://schemas.openxmlformats.org/officeDocument/2006/relationships/image" Target="../media/image1.jpeg"/><Relationship Id="rId6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chart" Target="../charts/chart1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chart" Target="../charts/chart2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2023200</xdr:colOff>
      <xdr:row>4</xdr:row>
      <xdr:rowOff>66960</xdr:rowOff>
    </xdr:to>
    <xdr:pic>
      <xdr:nvPicPr>
        <xdr:cNvPr id="0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8604360" cy="1181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60120</xdr:colOff>
      <xdr:row>0</xdr:row>
      <xdr:rowOff>161640</xdr:rowOff>
    </xdr:from>
    <xdr:to>
      <xdr:col>4</xdr:col>
      <xdr:colOff>635040</xdr:colOff>
      <xdr:row>1</xdr:row>
      <xdr:rowOff>266400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5333040" y="161640"/>
          <a:ext cx="574920" cy="39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301320</xdr:colOff>
      <xdr:row>0</xdr:row>
      <xdr:rowOff>219240</xdr:rowOff>
    </xdr:from>
    <xdr:to>
      <xdr:col>3</xdr:col>
      <xdr:colOff>1440</xdr:colOff>
      <xdr:row>1</xdr:row>
      <xdr:rowOff>209880</xdr:rowOff>
    </xdr:to>
    <xdr:sp>
      <xdr:nvSpPr>
        <xdr:cNvPr id="2" name="Text 3"/>
        <xdr:cNvSpPr/>
      </xdr:nvSpPr>
      <xdr:spPr>
        <a:xfrm>
          <a:off x="301320" y="219240"/>
          <a:ext cx="334260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Plan 2001 Summary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311400</xdr:colOff>
      <xdr:row>2</xdr:row>
      <xdr:rowOff>47520</xdr:rowOff>
    </xdr:from>
    <xdr:to>
      <xdr:col>3</xdr:col>
      <xdr:colOff>1440</xdr:colOff>
      <xdr:row>3</xdr:row>
      <xdr:rowOff>38160</xdr:rowOff>
    </xdr:to>
    <xdr:sp>
      <xdr:nvSpPr>
        <xdr:cNvPr id="3" name="Text 4"/>
        <xdr:cNvSpPr/>
      </xdr:nvSpPr>
      <xdr:spPr>
        <a:xfrm>
          <a:off x="311400" y="637920"/>
          <a:ext cx="3332520" cy="286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RAC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1440</xdr:colOff>
      <xdr:row>2</xdr:row>
      <xdr:rowOff>228600</xdr:rowOff>
    </xdr:to>
    <xdr:pic>
      <xdr:nvPicPr>
        <xdr:cNvPr id="4" name="Picture 2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0549440" cy="83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321480</xdr:colOff>
      <xdr:row>0</xdr:row>
      <xdr:rowOff>76320</xdr:rowOff>
    </xdr:from>
    <xdr:to>
      <xdr:col>20</xdr:col>
      <xdr:colOff>11160</xdr:colOff>
      <xdr:row>1</xdr:row>
      <xdr:rowOff>56880</xdr:rowOff>
    </xdr:to>
    <xdr:sp>
      <xdr:nvSpPr>
        <xdr:cNvPr id="5" name="Text 3"/>
        <xdr:cNvSpPr/>
      </xdr:nvSpPr>
      <xdr:spPr>
        <a:xfrm>
          <a:off x="321480" y="76320"/>
          <a:ext cx="3415356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Plan 2001 Direct Costs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372240</xdr:colOff>
      <xdr:row>0</xdr:row>
      <xdr:rowOff>228600</xdr:rowOff>
    </xdr:from>
    <xdr:to>
      <xdr:col>5</xdr:col>
      <xdr:colOff>947160</xdr:colOff>
      <xdr:row>2</xdr:row>
      <xdr:rowOff>18720</xdr:rowOff>
    </xdr:to>
    <xdr:pic>
      <xdr:nvPicPr>
        <xdr:cNvPr id="6" name="Picture 4" descr=""/>
        <xdr:cNvPicPr/>
      </xdr:nvPicPr>
      <xdr:blipFill>
        <a:blip r:embed="rId2"/>
        <a:stretch/>
      </xdr:blipFill>
      <xdr:spPr>
        <a:xfrm>
          <a:off x="7940880" y="228600"/>
          <a:ext cx="574920" cy="39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311400</xdr:colOff>
      <xdr:row>1</xdr:row>
      <xdr:rowOff>47520</xdr:rowOff>
    </xdr:from>
    <xdr:to>
      <xdr:col>1</xdr:col>
      <xdr:colOff>2680560</xdr:colOff>
      <xdr:row>2</xdr:row>
      <xdr:rowOff>28800</xdr:rowOff>
    </xdr:to>
    <xdr:sp>
      <xdr:nvSpPr>
        <xdr:cNvPr id="7" name="Text 529"/>
        <xdr:cNvSpPr/>
      </xdr:nvSpPr>
      <xdr:spPr>
        <a:xfrm>
          <a:off x="311400" y="352440"/>
          <a:ext cx="276084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RAC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1440</xdr:colOff>
          <xdr:row>6</xdr:row>
          <xdr:rowOff>-28080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3</xdr:col>
          <xdr:colOff>1440</xdr:colOff>
          <xdr:row>6</xdr:row>
          <xdr:rowOff>-28080</xdr:rowOff>
        </xdr:to>
        <xdr:sp>
          <xdr:nvSpPr>
            <xdr:cNvPr id="0" name="adaytum_page_2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1440</xdr:colOff>
          <xdr:row>29</xdr:row>
          <xdr:rowOff>142200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1440</xdr:colOff>
          <xdr:row>29</xdr:row>
          <xdr:rowOff>76680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2</xdr:col>
          <xdr:colOff>1440</xdr:colOff>
          <xdr:row>48</xdr:row>
          <xdr:rowOff>-190080</xdr:rowOff>
        </xdr:to>
        <xdr:sp>
          <xdr:nvSpPr>
            <xdr:cNvPr id="0" name="adaytum_page_4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0</xdr:rowOff>
        </xdr:from>
        <xdr:to>
          <xdr:col>2</xdr:col>
          <xdr:colOff>1440</xdr:colOff>
          <xdr:row>63</xdr:row>
          <xdr:rowOff>37800</xdr:rowOff>
        </xdr:to>
        <xdr:sp>
          <xdr:nvSpPr>
            <xdr:cNvPr id="0" name="adaytum_page_4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412920</xdr:colOff>
      <xdr:row>2</xdr:row>
      <xdr:rowOff>66600</xdr:rowOff>
    </xdr:to>
    <xdr:pic>
      <xdr:nvPicPr>
        <xdr:cNvPr id="8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0104120" cy="61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30600</xdr:colOff>
      <xdr:row>0</xdr:row>
      <xdr:rowOff>152640</xdr:rowOff>
    </xdr:from>
    <xdr:to>
      <xdr:col>7</xdr:col>
      <xdr:colOff>546840</xdr:colOff>
      <xdr:row>1</xdr:row>
      <xdr:rowOff>200160</xdr:rowOff>
    </xdr:to>
    <xdr:sp>
      <xdr:nvSpPr>
        <xdr:cNvPr id="9" name="Text 2"/>
        <xdr:cNvSpPr/>
      </xdr:nvSpPr>
      <xdr:spPr>
        <a:xfrm>
          <a:off x="543600" y="152640"/>
          <a:ext cx="563760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2001 Budget Analysis Template - $US 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1699560</xdr:colOff>
      <xdr:row>0</xdr:row>
      <xdr:rowOff>105120</xdr:rowOff>
    </xdr:from>
    <xdr:to>
      <xdr:col>7</xdr:col>
      <xdr:colOff>2278080</xdr:colOff>
      <xdr:row>1</xdr:row>
      <xdr:rowOff>266760</xdr:rowOff>
    </xdr:to>
    <xdr:pic>
      <xdr:nvPicPr>
        <xdr:cNvPr id="10" name="Picture 3" descr=""/>
        <xdr:cNvPicPr/>
      </xdr:nvPicPr>
      <xdr:blipFill>
        <a:blip r:embed="rId2"/>
        <a:stretch/>
      </xdr:blipFill>
      <xdr:spPr>
        <a:xfrm>
          <a:off x="7333920" y="105120"/>
          <a:ext cx="578520" cy="399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0</xdr:rowOff>
    </xdr:from>
    <xdr:to>
      <xdr:col>18</xdr:col>
      <xdr:colOff>9720</xdr:colOff>
      <xdr:row>3</xdr:row>
      <xdr:rowOff>333360</xdr:rowOff>
    </xdr:to>
    <xdr:sp>
      <xdr:nvSpPr>
        <xdr:cNvPr id="11" name="Rectangle 1"/>
        <xdr:cNvSpPr/>
      </xdr:nvSpPr>
      <xdr:spPr>
        <a:xfrm>
          <a:off x="0" y="885960"/>
          <a:ext cx="62676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18</xdr:col>
      <xdr:colOff>9720</xdr:colOff>
      <xdr:row>19</xdr:row>
      <xdr:rowOff>228600</xdr:rowOff>
    </xdr:to>
    <xdr:sp>
      <xdr:nvSpPr>
        <xdr:cNvPr id="12" name="Rectangle 2"/>
        <xdr:cNvSpPr/>
      </xdr:nvSpPr>
      <xdr:spPr>
        <a:xfrm>
          <a:off x="0" y="1380960"/>
          <a:ext cx="6267600" cy="3642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18</xdr:col>
      <xdr:colOff>9720</xdr:colOff>
      <xdr:row>37</xdr:row>
      <xdr:rowOff>266760</xdr:rowOff>
    </xdr:to>
    <xdr:sp>
      <xdr:nvSpPr>
        <xdr:cNvPr id="13" name="Rectangle 3"/>
        <xdr:cNvSpPr/>
      </xdr:nvSpPr>
      <xdr:spPr>
        <a:xfrm>
          <a:off x="0" y="9018360"/>
          <a:ext cx="6267600" cy="266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720</xdr:colOff>
      <xdr:row>2</xdr:row>
      <xdr:rowOff>237600</xdr:rowOff>
    </xdr:to>
    <xdr:pic>
      <xdr:nvPicPr>
        <xdr:cNvPr id="14" name="Picture 4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7243560" cy="828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0</xdr:colOff>
      <xdr:row>0</xdr:row>
      <xdr:rowOff>161640</xdr:rowOff>
    </xdr:from>
    <xdr:to>
      <xdr:col>22</xdr:col>
      <xdr:colOff>433440</xdr:colOff>
      <xdr:row>1</xdr:row>
      <xdr:rowOff>266400</xdr:rowOff>
    </xdr:to>
    <xdr:pic>
      <xdr:nvPicPr>
        <xdr:cNvPr id="15" name="Picture 5" descr=""/>
        <xdr:cNvPicPr/>
      </xdr:nvPicPr>
      <xdr:blipFill>
        <a:blip r:embed="rId2"/>
        <a:stretch/>
      </xdr:blipFill>
      <xdr:spPr>
        <a:xfrm>
          <a:off x="6257880" y="161640"/>
          <a:ext cx="573120" cy="39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301320</xdr:colOff>
      <xdr:row>0</xdr:row>
      <xdr:rowOff>219240</xdr:rowOff>
    </xdr:from>
    <xdr:to>
      <xdr:col>13</xdr:col>
      <xdr:colOff>21240</xdr:colOff>
      <xdr:row>1</xdr:row>
      <xdr:rowOff>209880</xdr:rowOff>
    </xdr:to>
    <xdr:sp>
      <xdr:nvSpPr>
        <xdr:cNvPr id="16" name="Text 6"/>
        <xdr:cNvSpPr/>
      </xdr:nvSpPr>
      <xdr:spPr>
        <a:xfrm>
          <a:off x="301320" y="219240"/>
          <a:ext cx="299016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Plan 2001 Headcount Analysis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18</xdr:col>
      <xdr:colOff>9720</xdr:colOff>
      <xdr:row>3</xdr:row>
      <xdr:rowOff>333360</xdr:rowOff>
    </xdr:to>
    <xdr:sp>
      <xdr:nvSpPr>
        <xdr:cNvPr id="17" name="Rectangle 7"/>
        <xdr:cNvSpPr/>
      </xdr:nvSpPr>
      <xdr:spPr>
        <a:xfrm>
          <a:off x="0" y="885960"/>
          <a:ext cx="62676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18</xdr:col>
      <xdr:colOff>9720</xdr:colOff>
      <xdr:row>19</xdr:row>
      <xdr:rowOff>228600</xdr:rowOff>
    </xdr:to>
    <xdr:sp>
      <xdr:nvSpPr>
        <xdr:cNvPr id="18" name="Rectangle 8"/>
        <xdr:cNvSpPr/>
      </xdr:nvSpPr>
      <xdr:spPr>
        <a:xfrm>
          <a:off x="0" y="1380960"/>
          <a:ext cx="6267600" cy="3642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18</xdr:col>
      <xdr:colOff>9720</xdr:colOff>
      <xdr:row>37</xdr:row>
      <xdr:rowOff>266760</xdr:rowOff>
    </xdr:to>
    <xdr:sp>
      <xdr:nvSpPr>
        <xdr:cNvPr id="19" name="Rectangle 9"/>
        <xdr:cNvSpPr/>
      </xdr:nvSpPr>
      <xdr:spPr>
        <a:xfrm>
          <a:off x="0" y="9018360"/>
          <a:ext cx="6267600" cy="266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720</xdr:colOff>
      <xdr:row>2</xdr:row>
      <xdr:rowOff>237600</xdr:rowOff>
    </xdr:to>
    <xdr:pic>
      <xdr:nvPicPr>
        <xdr:cNvPr id="20" name="Picture 10" descr=""/>
        <xdr:cNvPicPr/>
      </xdr:nvPicPr>
      <xdr:blipFill>
        <a:blip r:embed="rId3"/>
        <a:srcRect l="31771" t="24545" r="0" b="-24"/>
        <a:stretch/>
      </xdr:blipFill>
      <xdr:spPr>
        <a:xfrm>
          <a:off x="0" y="0"/>
          <a:ext cx="7243560" cy="828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0</xdr:colOff>
      <xdr:row>0</xdr:row>
      <xdr:rowOff>161640</xdr:rowOff>
    </xdr:from>
    <xdr:to>
      <xdr:col>22</xdr:col>
      <xdr:colOff>433440</xdr:colOff>
      <xdr:row>1</xdr:row>
      <xdr:rowOff>266400</xdr:rowOff>
    </xdr:to>
    <xdr:pic>
      <xdr:nvPicPr>
        <xdr:cNvPr id="21" name="Picture 11" descr=""/>
        <xdr:cNvPicPr/>
      </xdr:nvPicPr>
      <xdr:blipFill>
        <a:blip r:embed="rId4"/>
        <a:stretch/>
      </xdr:blipFill>
      <xdr:spPr>
        <a:xfrm>
          <a:off x="6257880" y="161640"/>
          <a:ext cx="573120" cy="39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301320</xdr:colOff>
      <xdr:row>0</xdr:row>
      <xdr:rowOff>219240</xdr:rowOff>
    </xdr:from>
    <xdr:to>
      <xdr:col>13</xdr:col>
      <xdr:colOff>21240</xdr:colOff>
      <xdr:row>1</xdr:row>
      <xdr:rowOff>209880</xdr:rowOff>
    </xdr:to>
    <xdr:sp>
      <xdr:nvSpPr>
        <xdr:cNvPr id="22" name="Text 12"/>
        <xdr:cNvSpPr/>
      </xdr:nvSpPr>
      <xdr:spPr>
        <a:xfrm>
          <a:off x="301320" y="219240"/>
          <a:ext cx="299016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Headcount Analysis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18</xdr:col>
      <xdr:colOff>9720</xdr:colOff>
      <xdr:row>3</xdr:row>
      <xdr:rowOff>333360</xdr:rowOff>
    </xdr:to>
    <xdr:sp>
      <xdr:nvSpPr>
        <xdr:cNvPr id="23" name="Rectangle 13"/>
        <xdr:cNvSpPr/>
      </xdr:nvSpPr>
      <xdr:spPr>
        <a:xfrm>
          <a:off x="0" y="885960"/>
          <a:ext cx="62676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18</xdr:col>
      <xdr:colOff>9720</xdr:colOff>
      <xdr:row>19</xdr:row>
      <xdr:rowOff>228600</xdr:rowOff>
    </xdr:to>
    <xdr:sp>
      <xdr:nvSpPr>
        <xdr:cNvPr id="24" name="Rectangle 14"/>
        <xdr:cNvSpPr/>
      </xdr:nvSpPr>
      <xdr:spPr>
        <a:xfrm>
          <a:off x="0" y="1380960"/>
          <a:ext cx="6267600" cy="3642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18</xdr:col>
      <xdr:colOff>9720</xdr:colOff>
      <xdr:row>37</xdr:row>
      <xdr:rowOff>266760</xdr:rowOff>
    </xdr:to>
    <xdr:sp>
      <xdr:nvSpPr>
        <xdr:cNvPr id="25" name="Rectangle 15"/>
        <xdr:cNvSpPr/>
      </xdr:nvSpPr>
      <xdr:spPr>
        <a:xfrm>
          <a:off x="0" y="9018360"/>
          <a:ext cx="6267600" cy="266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720</xdr:colOff>
      <xdr:row>2</xdr:row>
      <xdr:rowOff>237600</xdr:rowOff>
    </xdr:to>
    <xdr:pic>
      <xdr:nvPicPr>
        <xdr:cNvPr id="26" name="Picture 16" descr=""/>
        <xdr:cNvPicPr/>
      </xdr:nvPicPr>
      <xdr:blipFill>
        <a:blip r:embed="rId5"/>
        <a:srcRect l="31771" t="24545" r="0" b="-24"/>
        <a:stretch/>
      </xdr:blipFill>
      <xdr:spPr>
        <a:xfrm>
          <a:off x="0" y="0"/>
          <a:ext cx="7243560" cy="828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0</xdr:colOff>
      <xdr:row>0</xdr:row>
      <xdr:rowOff>161640</xdr:rowOff>
    </xdr:from>
    <xdr:to>
      <xdr:col>22</xdr:col>
      <xdr:colOff>433440</xdr:colOff>
      <xdr:row>1</xdr:row>
      <xdr:rowOff>266400</xdr:rowOff>
    </xdr:to>
    <xdr:pic>
      <xdr:nvPicPr>
        <xdr:cNvPr id="27" name="Picture 17" descr=""/>
        <xdr:cNvPicPr/>
      </xdr:nvPicPr>
      <xdr:blipFill>
        <a:blip r:embed="rId6"/>
        <a:stretch/>
      </xdr:blipFill>
      <xdr:spPr>
        <a:xfrm>
          <a:off x="6257880" y="161640"/>
          <a:ext cx="573120" cy="39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301320</xdr:colOff>
      <xdr:row>0</xdr:row>
      <xdr:rowOff>219240</xdr:rowOff>
    </xdr:from>
    <xdr:to>
      <xdr:col>13</xdr:col>
      <xdr:colOff>21240</xdr:colOff>
      <xdr:row>1</xdr:row>
      <xdr:rowOff>209880</xdr:rowOff>
    </xdr:to>
    <xdr:sp>
      <xdr:nvSpPr>
        <xdr:cNvPr id="28" name="Text 18"/>
        <xdr:cNvSpPr/>
      </xdr:nvSpPr>
      <xdr:spPr>
        <a:xfrm>
          <a:off x="301320" y="219240"/>
          <a:ext cx="299016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Headcount Analysis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720</xdr:colOff>
      <xdr:row>4</xdr:row>
      <xdr:rowOff>123840</xdr:rowOff>
    </xdr:to>
    <xdr:pic>
      <xdr:nvPicPr>
        <xdr:cNvPr id="29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7779960" cy="1009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110160</xdr:colOff>
      <xdr:row>0</xdr:row>
      <xdr:rowOff>105120</xdr:rowOff>
    </xdr:from>
    <xdr:to>
      <xdr:col>5</xdr:col>
      <xdr:colOff>696600</xdr:colOff>
      <xdr:row>1</xdr:row>
      <xdr:rowOff>209880</xdr:rowOff>
    </xdr:to>
    <xdr:pic>
      <xdr:nvPicPr>
        <xdr:cNvPr id="30" name="Picture 2" descr=""/>
        <xdr:cNvPicPr/>
      </xdr:nvPicPr>
      <xdr:blipFill>
        <a:blip r:embed="rId2"/>
        <a:stretch/>
      </xdr:blipFill>
      <xdr:spPr>
        <a:xfrm>
          <a:off x="6209280" y="105120"/>
          <a:ext cx="586440" cy="39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181080</xdr:rowOff>
    </xdr:from>
    <xdr:to>
      <xdr:col>5</xdr:col>
      <xdr:colOff>1370880</xdr:colOff>
      <xdr:row>1</xdr:row>
      <xdr:rowOff>172080</xdr:rowOff>
    </xdr:to>
    <xdr:sp>
      <xdr:nvSpPr>
        <xdr:cNvPr id="31" name="Text 3"/>
        <xdr:cNvSpPr/>
      </xdr:nvSpPr>
      <xdr:spPr>
        <a:xfrm>
          <a:off x="0" y="181080"/>
          <a:ext cx="7470000" cy="286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 Costs Allocated Out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1429560</xdr:colOff>
      <xdr:row>68</xdr:row>
      <xdr:rowOff>105120</xdr:rowOff>
    </xdr:to>
    <xdr:graphicFrame>
      <xdr:nvGraphicFramePr>
        <xdr:cNvPr id="32" name="Chart 429"/>
        <xdr:cNvGraphicFramePr/>
      </xdr:nvGraphicFramePr>
      <xdr:xfrm>
        <a:off x="381600" y="5867280"/>
        <a:ext cx="7147080" cy="431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1080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1350000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1</xdr:row>
      <xdr:rowOff>228600</xdr:rowOff>
    </xdr:from>
    <xdr:to>
      <xdr:col>5</xdr:col>
      <xdr:colOff>1370880</xdr:colOff>
      <xdr:row>2</xdr:row>
      <xdr:rowOff>219240</xdr:rowOff>
    </xdr:to>
    <xdr:sp>
      <xdr:nvSpPr>
        <xdr:cNvPr id="33" name="Text 531"/>
        <xdr:cNvSpPr/>
      </xdr:nvSpPr>
      <xdr:spPr>
        <a:xfrm>
          <a:off x="0" y="523800"/>
          <a:ext cx="747000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RAC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720</xdr:colOff>
      <xdr:row>4</xdr:row>
      <xdr:rowOff>123840</xdr:rowOff>
    </xdr:to>
    <xdr:pic>
      <xdr:nvPicPr>
        <xdr:cNvPr id="34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7779960" cy="1009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150840</xdr:colOff>
      <xdr:row>0</xdr:row>
      <xdr:rowOff>105120</xdr:rowOff>
    </xdr:from>
    <xdr:to>
      <xdr:col>5</xdr:col>
      <xdr:colOff>735840</xdr:colOff>
      <xdr:row>1</xdr:row>
      <xdr:rowOff>209880</xdr:rowOff>
    </xdr:to>
    <xdr:pic>
      <xdr:nvPicPr>
        <xdr:cNvPr id="35" name="Picture 2" descr=""/>
        <xdr:cNvPicPr/>
      </xdr:nvPicPr>
      <xdr:blipFill>
        <a:blip r:embed="rId2"/>
        <a:stretch/>
      </xdr:blipFill>
      <xdr:spPr>
        <a:xfrm>
          <a:off x="6249960" y="105120"/>
          <a:ext cx="585000" cy="39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199440</xdr:rowOff>
    </xdr:from>
    <xdr:to>
      <xdr:col>5</xdr:col>
      <xdr:colOff>1370880</xdr:colOff>
      <xdr:row>1</xdr:row>
      <xdr:rowOff>190440</xdr:rowOff>
    </xdr:to>
    <xdr:sp>
      <xdr:nvSpPr>
        <xdr:cNvPr id="36" name="Text 3"/>
        <xdr:cNvSpPr/>
      </xdr:nvSpPr>
      <xdr:spPr>
        <a:xfrm>
          <a:off x="0" y="199440"/>
          <a:ext cx="7470000" cy="286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Allocations out of Support Cost Centre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5</xdr:col>
      <xdr:colOff>1429560</xdr:colOff>
      <xdr:row>54</xdr:row>
      <xdr:rowOff>152640</xdr:rowOff>
    </xdr:to>
    <xdr:graphicFrame>
      <xdr:nvGraphicFramePr>
        <xdr:cNvPr id="37" name="Chart 429"/>
        <xdr:cNvGraphicFramePr/>
      </xdr:nvGraphicFramePr>
      <xdr:xfrm>
        <a:off x="381600" y="5762520"/>
        <a:ext cx="714708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1080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1350000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720</xdr:colOff>
      <xdr:row>4</xdr:row>
      <xdr:rowOff>66960</xdr:rowOff>
    </xdr:to>
    <xdr:pic>
      <xdr:nvPicPr>
        <xdr:cNvPr id="38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4819680" cy="1181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673920</xdr:colOff>
      <xdr:row>0</xdr:row>
      <xdr:rowOff>85320</xdr:rowOff>
    </xdr:from>
    <xdr:to>
      <xdr:col>3</xdr:col>
      <xdr:colOff>31680</xdr:colOff>
      <xdr:row>1</xdr:row>
      <xdr:rowOff>190440</xdr:rowOff>
    </xdr:to>
    <xdr:pic>
      <xdr:nvPicPr>
        <xdr:cNvPr id="39" name="Picture 2" descr=""/>
        <xdr:cNvPicPr/>
      </xdr:nvPicPr>
      <xdr:blipFill>
        <a:blip r:embed="rId2"/>
        <a:stretch/>
      </xdr:blipFill>
      <xdr:spPr>
        <a:xfrm>
          <a:off x="2947680" y="85320"/>
          <a:ext cx="585360" cy="40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300960</xdr:colOff>
      <xdr:row>0</xdr:row>
      <xdr:rowOff>219240</xdr:rowOff>
    </xdr:from>
    <xdr:to>
      <xdr:col>4</xdr:col>
      <xdr:colOff>360</xdr:colOff>
      <xdr:row>1</xdr:row>
      <xdr:rowOff>209880</xdr:rowOff>
    </xdr:to>
    <xdr:sp>
      <xdr:nvSpPr>
        <xdr:cNvPr id="40" name="Text 3"/>
        <xdr:cNvSpPr/>
      </xdr:nvSpPr>
      <xdr:spPr>
        <a:xfrm>
          <a:off x="300960" y="219240"/>
          <a:ext cx="424728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Total Allocations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1440</xdr:colOff>
          <xdr:row>4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-431640</xdr:colOff>
          <xdr:row>4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720</xdr:colOff>
      <xdr:row>4</xdr:row>
      <xdr:rowOff>104400</xdr:rowOff>
    </xdr:to>
    <xdr:pic>
      <xdr:nvPicPr>
        <xdr:cNvPr id="41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6108120" cy="1218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60840</xdr:colOff>
      <xdr:row>0</xdr:row>
      <xdr:rowOff>161640</xdr:rowOff>
    </xdr:from>
    <xdr:to>
      <xdr:col>5</xdr:col>
      <xdr:colOff>634680</xdr:colOff>
      <xdr:row>1</xdr:row>
      <xdr:rowOff>266400</xdr:rowOff>
    </xdr:to>
    <xdr:pic>
      <xdr:nvPicPr>
        <xdr:cNvPr id="42" name="Picture 2" descr=""/>
        <xdr:cNvPicPr/>
      </xdr:nvPicPr>
      <xdr:blipFill>
        <a:blip r:embed="rId2"/>
        <a:stretch/>
      </xdr:blipFill>
      <xdr:spPr>
        <a:xfrm>
          <a:off x="4860720" y="161640"/>
          <a:ext cx="573840" cy="39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300960</xdr:colOff>
      <xdr:row>0</xdr:row>
      <xdr:rowOff>219240</xdr:rowOff>
    </xdr:from>
    <xdr:to>
      <xdr:col>5</xdr:col>
      <xdr:colOff>1080</xdr:colOff>
      <xdr:row>1</xdr:row>
      <xdr:rowOff>209880</xdr:rowOff>
    </xdr:to>
    <xdr:sp>
      <xdr:nvSpPr>
        <xdr:cNvPr id="43" name="Text 3"/>
        <xdr:cNvSpPr/>
      </xdr:nvSpPr>
      <xdr:spPr>
        <a:xfrm>
          <a:off x="300960" y="219240"/>
          <a:ext cx="450000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Allocations out of Cost Centre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720</xdr:colOff>
          <xdr:row>4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1080</xdr:colOff>
          <xdr:row>4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22</xdr:col>
      <xdr:colOff>360</xdr:colOff>
      <xdr:row>4</xdr:row>
      <xdr:rowOff>66960</xdr:rowOff>
    </xdr:to>
    <xdr:pic>
      <xdr:nvPicPr>
        <xdr:cNvPr id="44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9629000" cy="1181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20</xdr:col>
      <xdr:colOff>60480</xdr:colOff>
      <xdr:row>0</xdr:row>
      <xdr:rowOff>161640</xdr:rowOff>
    </xdr:from>
    <xdr:to>
      <xdr:col>20</xdr:col>
      <xdr:colOff>634320</xdr:colOff>
      <xdr:row>1</xdr:row>
      <xdr:rowOff>266400</xdr:rowOff>
    </xdr:to>
    <xdr:pic>
      <xdr:nvPicPr>
        <xdr:cNvPr id="45" name="Picture 2" descr=""/>
        <xdr:cNvPicPr/>
      </xdr:nvPicPr>
      <xdr:blipFill>
        <a:blip r:embed="rId2"/>
        <a:stretch/>
      </xdr:blipFill>
      <xdr:spPr>
        <a:xfrm>
          <a:off x="18381600" y="161640"/>
          <a:ext cx="573840" cy="39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301320</xdr:colOff>
      <xdr:row>0</xdr:row>
      <xdr:rowOff>219240</xdr:rowOff>
    </xdr:from>
    <xdr:to>
      <xdr:col>9</xdr:col>
      <xdr:colOff>795600</xdr:colOff>
      <xdr:row>1</xdr:row>
      <xdr:rowOff>209880</xdr:rowOff>
    </xdr:to>
    <xdr:sp>
      <xdr:nvSpPr>
        <xdr:cNvPr id="46" name="Text 3"/>
        <xdr:cNvSpPr/>
      </xdr:nvSpPr>
      <xdr:spPr>
        <a:xfrm>
          <a:off x="301320" y="219240"/>
          <a:ext cx="952956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Allocations out of Cost Centre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ew%20Finance/Financial%20Planning%20and%20Analysis/Management%20Reporting/Jons%20File/Regional%20Reporting/Chief%20Accounting%20Officer/FinOps/FinOps%20Net%20G&amp;A%20$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&amp;W"/>
      <sheetName val="G&amp;A by Category"/>
      <sheetName val="S&amp;WGCP2"/>
      <sheetName val="HC Summary 2"/>
      <sheetName val="Revised Total S&amp;W"/>
      <sheetName val="Revised Summary G&amp;A"/>
      <sheetName val="HC Summary"/>
      <sheetName val="Total S&amp;W"/>
      <sheetName val="S&amp;W Acc &amp; Compliance"/>
      <sheetName val="S&amp;W Cashflow &amp; Balance Sheet"/>
      <sheetName val="S&amp;W External Reporting"/>
      <sheetName val="S&amp;W FPA &amp; Income"/>
      <sheetName val="S&amp;W P2P"/>
      <sheetName val="S&amp;W Global Counterparties"/>
      <sheetName val="S&amp;W Process &amp; Operational"/>
      <sheetName val="S&amp;W Executive"/>
      <sheetName val="By Region"/>
      <sheetName val="G&amp;A Summary"/>
      <sheetName val="Exec"/>
      <sheetName val="Acc &amp; Comp"/>
      <sheetName val="Cashflow"/>
      <sheetName val="External Reporting"/>
      <sheetName val="Income"/>
      <sheetName val="P2P"/>
      <sheetName val="Global Counterparties"/>
      <sheetName val="Processes &amp; Operational"/>
    </sheetNames>
    <sheetDataSet>
      <sheetData sheetId="0"/>
      <sheetData sheetId="1"/>
      <sheetData sheetId="2"/>
      <sheetData sheetId="3">
        <row r="22">
          <cell r="D22" t="str">
            <v>Junior Professional</v>
          </cell>
          <cell r="E22">
            <v>5</v>
          </cell>
        </row>
        <row r="23">
          <cell r="D23" t="str">
            <v>Junior Support</v>
          </cell>
          <cell r="E23">
            <v>1</v>
          </cell>
        </row>
        <row r="24">
          <cell r="D24" t="str">
            <v>Senior Clerk</v>
          </cell>
          <cell r="E24">
            <v>6</v>
          </cell>
        </row>
        <row r="25">
          <cell r="D25" t="str">
            <v>Temporary</v>
          </cell>
          <cell r="E25">
            <v>1</v>
          </cell>
        </row>
        <row r="26">
          <cell r="D26" t="str">
            <v>Entry Professional</v>
          </cell>
          <cell r="E26">
            <v>1</v>
          </cell>
        </row>
        <row r="27">
          <cell r="D27" t="str">
            <v>Clerk</v>
          </cell>
          <cell r="E27">
            <v>2</v>
          </cell>
        </row>
      </sheetData>
      <sheetData sheetId="4"/>
      <sheetData sheetId="5"/>
      <sheetData sheetId="6">
        <row r="6">
          <cell r="B6">
            <v>1</v>
          </cell>
        </row>
        <row r="6">
          <cell r="E6">
            <v>1</v>
          </cell>
        </row>
        <row r="6">
          <cell r="H6">
            <v>5</v>
          </cell>
        </row>
        <row r="6">
          <cell r="K6">
            <v>1</v>
          </cell>
        </row>
        <row r="7">
          <cell r="B7">
            <v>15</v>
          </cell>
        </row>
        <row r="7">
          <cell r="E7">
            <v>2</v>
          </cell>
        </row>
        <row r="7">
          <cell r="H7">
            <v>5</v>
          </cell>
        </row>
        <row r="7">
          <cell r="K7">
            <v>7</v>
          </cell>
        </row>
        <row r="8">
          <cell r="B8">
            <v>5</v>
          </cell>
        </row>
        <row r="8">
          <cell r="E8">
            <v>1</v>
          </cell>
        </row>
        <row r="8">
          <cell r="H8">
            <v>3</v>
          </cell>
        </row>
        <row r="8">
          <cell r="K8">
            <v>3</v>
          </cell>
        </row>
        <row r="9">
          <cell r="B9">
            <v>1</v>
          </cell>
        </row>
        <row r="9">
          <cell r="E9">
            <v>1</v>
          </cell>
        </row>
        <row r="9">
          <cell r="H9">
            <v>2</v>
          </cell>
        </row>
        <row r="9">
          <cell r="K9">
            <v>1</v>
          </cell>
        </row>
        <row r="10">
          <cell r="B10">
            <v>4</v>
          </cell>
        </row>
        <row r="10">
          <cell r="E10">
            <v>2</v>
          </cell>
        </row>
        <row r="10">
          <cell r="K10">
            <v>9</v>
          </cell>
        </row>
        <row r="11">
          <cell r="B11">
            <v>1</v>
          </cell>
        </row>
        <row r="11">
          <cell r="K11">
            <v>1</v>
          </cell>
        </row>
        <row r="12">
          <cell r="K12">
            <v>4</v>
          </cell>
        </row>
        <row r="22">
          <cell r="B22">
            <v>4</v>
          </cell>
        </row>
        <row r="22">
          <cell r="H22">
            <v>1</v>
          </cell>
        </row>
        <row r="23">
          <cell r="B23">
            <v>3</v>
          </cell>
        </row>
        <row r="23">
          <cell r="H23">
            <v>1</v>
          </cell>
        </row>
        <row r="24">
          <cell r="B24">
            <v>2</v>
          </cell>
        </row>
        <row r="24">
          <cell r="H24">
            <v>1</v>
          </cell>
        </row>
        <row r="24">
          <cell r="K24">
            <v>2</v>
          </cell>
        </row>
        <row r="25">
          <cell r="B25">
            <v>4</v>
          </cell>
        </row>
        <row r="25">
          <cell r="K25">
            <v>3</v>
          </cell>
        </row>
        <row r="26">
          <cell r="B26">
            <v>1</v>
          </cell>
        </row>
        <row r="26">
          <cell r="K26">
            <v>5</v>
          </cell>
        </row>
        <row r="27">
          <cell r="B27">
            <v>1</v>
          </cell>
        </row>
        <row r="27">
          <cell r="K27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5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40.42"/>
    <col collapsed="false" customWidth="true" hidden="false" outlineLevel="0" max="3" min="3" style="0" width="5.71"/>
    <col collapsed="false" customWidth="true" hidden="false" outlineLevel="0" max="4" min="4" style="0" width="23.14"/>
    <col collapsed="false" customWidth="true" hidden="false" outlineLevel="0" max="5" min="5" style="0" width="18.56"/>
    <col collapsed="false" customWidth="true" hidden="false" outlineLevel="0" max="6" min="6" style="0" width="28.7"/>
    <col collapsed="false" customWidth="true" hidden="false" outlineLevel="0" max="7" min="7" style="0" width="3.7"/>
    <col collapsed="false" customWidth="true" hidden="false" outlineLevel="0" max="8" min="8" style="0" width="45.84"/>
    <col collapsed="false" customWidth="true" hidden="false" outlineLevel="0" max="9" min="9" style="0" width="14.56"/>
  </cols>
  <sheetData>
    <row r="1" customFormat="false" ht="23.25" hidden="false" customHeight="true" outlineLevel="0" collapsed="false">
      <c r="A1" s="1"/>
      <c r="B1" s="1"/>
      <c r="C1" s="1"/>
      <c r="D1" s="1"/>
      <c r="E1" s="1"/>
      <c r="F1" s="1"/>
      <c r="G1" s="2"/>
      <c r="H1" s="2"/>
      <c r="I1" s="2"/>
    </row>
    <row r="2" customFormat="false" ht="23.25" hidden="false" customHeight="true" outlineLevel="0" collapsed="false">
      <c r="A2" s="1"/>
      <c r="B2" s="1"/>
      <c r="C2" s="1"/>
      <c r="D2" s="1"/>
      <c r="E2" s="1"/>
      <c r="F2" s="1"/>
      <c r="G2" s="2"/>
      <c r="H2" s="2"/>
      <c r="I2" s="2"/>
    </row>
    <row r="3" customFormat="false" ht="23.25" hidden="false" customHeight="true" outlineLevel="0" collapsed="false">
      <c r="A3" s="3"/>
      <c r="B3" s="3"/>
      <c r="C3" s="3"/>
      <c r="D3" s="3"/>
      <c r="E3" s="3"/>
      <c r="F3" s="3"/>
      <c r="G3" s="2"/>
      <c r="H3" s="2"/>
      <c r="I3" s="2"/>
    </row>
    <row r="4" customFormat="false" ht="18" hidden="false" customHeight="false" outlineLevel="0" collapsed="false">
      <c r="A4" s="4"/>
      <c r="B4" s="3"/>
      <c r="C4" s="3"/>
      <c r="D4" s="3"/>
      <c r="E4" s="3"/>
      <c r="F4" s="3"/>
      <c r="G4" s="2"/>
      <c r="H4" s="2"/>
      <c r="I4" s="2"/>
    </row>
    <row r="5" customFormat="false" ht="18" hidden="false" customHeight="false" outlineLevel="0" collapsed="false">
      <c r="A5" s="3"/>
      <c r="B5" s="3"/>
      <c r="C5" s="3"/>
      <c r="D5" s="3"/>
      <c r="F5" s="3"/>
    </row>
    <row r="6" customFormat="false" ht="46.5" hidden="false" customHeight="true" outlineLevel="0" collapsed="false">
      <c r="A6" s="5" t="s">
        <v>0</v>
      </c>
      <c r="B6" s="6"/>
      <c r="C6" s="7"/>
      <c r="D6" s="7" t="n">
        <v>2001</v>
      </c>
      <c r="E6" s="7" t="n">
        <v>2000</v>
      </c>
      <c r="F6" s="8"/>
      <c r="G6" s="9"/>
      <c r="H6" s="7" t="s">
        <v>1</v>
      </c>
      <c r="I6" s="9"/>
    </row>
    <row r="7" customFormat="false" ht="18" hidden="false" customHeight="true" outlineLevel="0" collapsed="false">
      <c r="A7" s="5"/>
      <c r="B7" s="10"/>
      <c r="C7" s="11"/>
      <c r="D7" s="11"/>
      <c r="E7" s="11"/>
      <c r="F7" s="12"/>
    </row>
    <row r="8" customFormat="false" ht="18" hidden="false" customHeight="true" outlineLevel="0" collapsed="false">
      <c r="A8" s="5"/>
      <c r="B8" s="10" t="s">
        <v>2</v>
      </c>
      <c r="C8" s="13"/>
      <c r="D8" s="13" t="n">
        <f aca="false">Direct!G19</f>
        <v>51</v>
      </c>
      <c r="E8" s="13" t="n">
        <f aca="false">Direct!G48</f>
        <v>37</v>
      </c>
      <c r="F8" s="12"/>
      <c r="H8" s="0" t="s">
        <v>3</v>
      </c>
    </row>
    <row r="9" customFormat="false" ht="39" hidden="false" customHeight="true" outlineLevel="0" collapsed="false">
      <c r="A9" s="5"/>
      <c r="B9" s="10"/>
      <c r="C9" s="11"/>
      <c r="D9" s="11"/>
      <c r="E9" s="11"/>
      <c r="F9" s="12"/>
    </row>
    <row r="10" customFormat="false" ht="18" hidden="false" customHeight="true" outlineLevel="0" collapsed="false">
      <c r="A10" s="5"/>
      <c r="B10" s="14" t="s">
        <v>4</v>
      </c>
      <c r="C10" s="11"/>
      <c r="D10" s="11" t="n">
        <f aca="false">Direct!G17</f>
        <v>7449917.58395522</v>
      </c>
      <c r="E10" s="11" t="n">
        <f aca="false">Direct!G40</f>
        <v>5080976.31</v>
      </c>
      <c r="F10" s="12"/>
      <c r="H10" s="0" t="s">
        <v>3</v>
      </c>
    </row>
    <row r="11" customFormat="false" ht="17.25" hidden="false" customHeight="true" outlineLevel="0" collapsed="false">
      <c r="A11" s="5"/>
      <c r="B11" s="14"/>
      <c r="C11" s="11"/>
      <c r="D11" s="11"/>
      <c r="E11" s="11"/>
      <c r="F11" s="12"/>
    </row>
    <row r="12" customFormat="false" ht="0.75" hidden="true" customHeight="true" outlineLevel="0" collapsed="false">
      <c r="A12" s="5"/>
      <c r="B12" s="14" t="s">
        <v>5</v>
      </c>
      <c r="C12" s="11"/>
      <c r="D12" s="11" t="n">
        <v>0</v>
      </c>
      <c r="E12" s="11"/>
      <c r="F12" s="12" t="s">
        <v>6</v>
      </c>
      <c r="H12" s="0" t="s">
        <v>7</v>
      </c>
    </row>
    <row r="13" customFormat="false" ht="18" hidden="false" customHeight="true" outlineLevel="0" collapsed="false">
      <c r="A13" s="5"/>
      <c r="B13" s="14"/>
      <c r="C13" s="11"/>
      <c r="D13" s="11"/>
      <c r="E13" s="11"/>
      <c r="F13" s="12"/>
    </row>
    <row r="14" customFormat="false" ht="18" hidden="false" customHeight="true" outlineLevel="0" collapsed="false">
      <c r="A14" s="5"/>
      <c r="B14" s="14" t="s">
        <v>8</v>
      </c>
      <c r="C14" s="11"/>
      <c r="D14" s="11" t="n">
        <f aca="false">-'Alloc out by CC (IO)'!C36</f>
        <v>-7449917.58395522</v>
      </c>
      <c r="E14" s="11"/>
      <c r="F14" s="12" t="s">
        <v>6</v>
      </c>
      <c r="H14" s="0" t="s">
        <v>9</v>
      </c>
    </row>
    <row r="15" customFormat="false" ht="18" hidden="false" customHeight="true" outlineLevel="0" collapsed="false">
      <c r="A15" s="5"/>
      <c r="B15" s="14"/>
      <c r="C15" s="11"/>
      <c r="D15" s="11"/>
      <c r="E15" s="11"/>
      <c r="F15" s="12"/>
    </row>
    <row r="16" customFormat="false" ht="18" hidden="true" customHeight="true" outlineLevel="0" collapsed="false">
      <c r="A16" s="5"/>
      <c r="B16" s="14" t="s">
        <v>10</v>
      </c>
      <c r="C16" s="11"/>
      <c r="D16" s="11" t="n">
        <v>0</v>
      </c>
      <c r="E16" s="11"/>
      <c r="F16" s="12" t="s">
        <v>6</v>
      </c>
      <c r="H16" s="0" t="s">
        <v>11</v>
      </c>
    </row>
    <row r="17" customFormat="false" ht="18" hidden="false" customHeight="true" outlineLevel="0" collapsed="false">
      <c r="A17" s="5"/>
      <c r="B17" s="14"/>
      <c r="C17" s="11"/>
      <c r="D17" s="11"/>
      <c r="E17" s="11"/>
      <c r="F17" s="12"/>
    </row>
    <row r="18" customFormat="false" ht="18" hidden="false" customHeight="true" outlineLevel="0" collapsed="false">
      <c r="A18" s="5"/>
      <c r="B18" s="14" t="s">
        <v>12</v>
      </c>
      <c r="C18" s="11"/>
      <c r="D18" s="11" t="n">
        <v>2083000</v>
      </c>
      <c r="E18" s="11" t="n">
        <v>1597000</v>
      </c>
      <c r="F18" s="12"/>
      <c r="H18" s="0" t="s">
        <v>13</v>
      </c>
    </row>
    <row r="19" customFormat="false" ht="18" hidden="false" customHeight="true" outlineLevel="0" collapsed="false">
      <c r="A19" s="5"/>
      <c r="B19" s="10"/>
      <c r="C19" s="11"/>
      <c r="D19" s="11"/>
      <c r="E19" s="11"/>
      <c r="F19" s="12"/>
    </row>
    <row r="20" customFormat="false" ht="18" hidden="false" customHeight="true" outlineLevel="0" collapsed="false">
      <c r="A20" s="5"/>
      <c r="B20" s="15" t="s">
        <v>14</v>
      </c>
      <c r="C20" s="16"/>
      <c r="D20" s="16" t="n">
        <f aca="false">SUM(D9:D19)</f>
        <v>2083000</v>
      </c>
      <c r="E20" s="17" t="s">
        <v>15</v>
      </c>
      <c r="F20" s="18"/>
      <c r="H20" s="0" t="s">
        <v>16</v>
      </c>
    </row>
    <row r="23" customFormat="false" ht="12.75" hidden="false" customHeight="false" outlineLevel="0" collapsed="false">
      <c r="H23" s="0" t="s">
        <v>17</v>
      </c>
    </row>
    <row r="25" customFormat="false" ht="12.75" hidden="false" customHeight="false" outlineLevel="0" collapsed="false">
      <c r="H25" s="19" t="s">
        <v>18</v>
      </c>
    </row>
  </sheetData>
  <mergeCells count="1">
    <mergeCell ref="A6:A20"/>
  </mergeCells>
  <printOptions headings="false" gridLines="false" gridLinesSet="true" horizontalCentered="true" verticalCentered="false"/>
  <pageMargins left="0.354166666666667" right="0.39375" top="0.551388888888889" bottom="0.354166666666667" header="0.511811023622047" footer="0.1576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&amp;L&amp;8Enron Europe Confidential&amp;C&amp;8Source : Financial Planning Analysis&amp;R&amp;8Printed : 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D63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B3" activeCellId="0" sqref="B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5.56"/>
    <col collapsed="false" customWidth="true" hidden="false" outlineLevel="0" max="2" min="2" style="0" width="41.56"/>
    <col collapsed="false" customWidth="true" hidden="false" outlineLevel="0" max="3" min="3" style="0" width="21.13"/>
    <col collapsed="false" customWidth="true" hidden="false" outlineLevel="0" max="4" min="4" style="0" width="17.99"/>
    <col collapsed="false" customWidth="true" hidden="false" outlineLevel="0" max="7" min="5" style="0" width="21.13"/>
    <col collapsed="false" customWidth="true" hidden="false" outlineLevel="0" max="8" min="8" style="0" width="20.56"/>
    <col collapsed="false" customWidth="true" hidden="false" outlineLevel="0" max="9" min="9" style="0" width="23.56"/>
    <col collapsed="false" customWidth="true" hidden="false" outlineLevel="0" max="10" min="10" style="0" width="24.7"/>
    <col collapsed="false" customWidth="true" hidden="false" outlineLevel="0" max="11" min="11" style="0" width="35.28"/>
    <col collapsed="false" customWidth="true" hidden="false" outlineLevel="0" max="12" min="12" style="0" width="28.99"/>
    <col collapsed="false" customWidth="true" hidden="false" outlineLevel="0" max="13" min="13" style="0" width="25.13"/>
    <col collapsed="false" customWidth="true" hidden="false" outlineLevel="0" max="14" min="14" style="0" width="16.7"/>
    <col collapsed="false" customWidth="true" hidden="false" outlineLevel="0" max="15" min="15" style="0" width="31.7"/>
    <col collapsed="false" customWidth="true" hidden="false" outlineLevel="0" max="16" min="16" style="0" width="38.28"/>
    <col collapsed="false" customWidth="true" hidden="false" outlineLevel="0" max="17" min="17" style="0" width="33.99"/>
    <col collapsed="false" customWidth="true" hidden="false" outlineLevel="0" max="28" min="18" style="0" width="20.13"/>
    <col collapsed="false" customWidth="true" hidden="false" outlineLevel="0" max="29" min="29" style="0" width="19.7"/>
    <col collapsed="false" customWidth="true" hidden="false" outlineLevel="0" max="30" min="30" style="0" width="18.99"/>
    <col collapsed="false" customWidth="true" hidden="false" outlineLevel="0" max="31" min="31" style="0" width="12.56"/>
    <col collapsed="false" customWidth="true" hidden="false" outlineLevel="0" max="32" min="32" style="0" width="30.85"/>
    <col collapsed="false" customWidth="true" hidden="false" outlineLevel="0" max="33" min="33" style="0" width="15.41"/>
    <col collapsed="false" customWidth="true" hidden="false" outlineLevel="0" max="34" min="34" style="0" width="29.28"/>
    <col collapsed="false" customWidth="true" hidden="false" outlineLevel="0" max="35" min="35" style="0" width="13.28"/>
    <col collapsed="false" customWidth="true" hidden="false" outlineLevel="0" max="36" min="36" style="0" width="17.42"/>
    <col collapsed="false" customWidth="true" hidden="false" outlineLevel="0" max="37" min="37" style="0" width="12.56"/>
    <col collapsed="false" customWidth="true" hidden="false" outlineLevel="0" max="38" min="38" style="0" width="21.99"/>
    <col collapsed="false" customWidth="true" hidden="false" outlineLevel="0" max="186" min="186" style="0" width="8.99"/>
  </cols>
  <sheetData>
    <row r="1" customFormat="false" ht="24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24" hidden="false" customHeight="true" outlineLevel="0" collapsed="false">
      <c r="A2" s="1"/>
      <c r="B2" s="1"/>
      <c r="C2" s="1"/>
      <c r="D2" s="1"/>
      <c r="E2" s="1"/>
      <c r="F2" s="1"/>
      <c r="G2" s="1"/>
    </row>
    <row r="3" customFormat="false" ht="18" hidden="false" customHeight="false" outlineLevel="0" collapsed="false">
      <c r="A3" s="20"/>
      <c r="B3" s="20"/>
      <c r="C3" s="20"/>
      <c r="D3" s="20"/>
      <c r="E3" s="20"/>
      <c r="F3" s="20"/>
      <c r="G3" s="20"/>
    </row>
    <row r="4" customFormat="false" ht="18" hidden="true" customHeight="false" outlineLevel="1" collapsed="false">
      <c r="A4" s="20"/>
      <c r="B4" s="21" t="s">
        <v>19</v>
      </c>
      <c r="C4" s="20"/>
      <c r="D4" s="20"/>
      <c r="E4" s="20"/>
      <c r="F4" s="20"/>
      <c r="G4" s="20"/>
    </row>
    <row r="5" customFormat="false" ht="18" hidden="true" customHeight="true" outlineLevel="1" collapsed="false">
      <c r="A5" s="20"/>
      <c r="B5" s="22" t="s">
        <v>20</v>
      </c>
      <c r="C5" s="23" t="s">
        <v>21</v>
      </c>
      <c r="D5" s="20"/>
      <c r="E5" s="23"/>
      <c r="F5" s="23"/>
      <c r="G5" s="23"/>
    </row>
    <row r="6" customFormat="false" ht="20.25" hidden="false" customHeight="true" outlineLevel="0" collapsed="false">
      <c r="A6" s="20"/>
      <c r="B6" s="20"/>
      <c r="C6" s="20"/>
      <c r="D6" s="20"/>
      <c r="E6" s="20"/>
      <c r="F6" s="20"/>
      <c r="G6" s="20"/>
    </row>
    <row r="7" customFormat="false" ht="40.5" hidden="false" customHeight="true" outlineLevel="0" collapsed="false">
      <c r="A7" s="24" t="s">
        <v>22</v>
      </c>
      <c r="B7" s="25" t="s">
        <v>23</v>
      </c>
      <c r="C7" s="25" t="s">
        <v>24</v>
      </c>
      <c r="D7" s="25" t="s">
        <v>25</v>
      </c>
      <c r="E7" s="25" t="s">
        <v>26</v>
      </c>
      <c r="F7" s="25" t="s">
        <v>27</v>
      </c>
      <c r="G7" s="25" t="s">
        <v>28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</row>
    <row r="8" customFormat="false" ht="18" hidden="false" customHeight="true" outlineLevel="0" collapsed="false">
      <c r="A8" s="24"/>
      <c r="B8" s="27" t="s">
        <v>29</v>
      </c>
      <c r="C8" s="28" t="n">
        <v>2383231.73196517</v>
      </c>
      <c r="D8" s="28" t="n">
        <v>1054317.77052239</v>
      </c>
      <c r="E8" s="28" t="n">
        <v>1283175.31094527</v>
      </c>
      <c r="F8" s="28" t="n">
        <v>878470.382462686</v>
      </c>
      <c r="G8" s="29" t="n">
        <v>5599195.19589552</v>
      </c>
    </row>
    <row r="9" customFormat="false" ht="18" hidden="false" customHeight="true" outlineLevel="0" collapsed="false">
      <c r="A9" s="24"/>
      <c r="B9" s="27" t="s">
        <v>30</v>
      </c>
      <c r="C9" s="28" t="n">
        <v>369331.343283582</v>
      </c>
      <c r="D9" s="28" t="n">
        <v>84800.0000000001</v>
      </c>
      <c r="E9" s="28" t="n">
        <v>284740.298507462</v>
      </c>
      <c r="F9" s="28" t="n">
        <v>117062.686567164</v>
      </c>
      <c r="G9" s="29" t="n">
        <v>855934.328358208</v>
      </c>
    </row>
    <row r="10" customFormat="false" ht="18" hidden="false" customHeight="true" outlineLevel="0" collapsed="false">
      <c r="A10" s="24"/>
      <c r="B10" s="27" t="s">
        <v>31</v>
      </c>
      <c r="C10" s="28" t="n">
        <v>40597.0149253731</v>
      </c>
      <c r="D10" s="28" t="n">
        <v>3582.0895522388</v>
      </c>
      <c r="E10" s="28" t="n">
        <v>7164.17910447762</v>
      </c>
      <c r="F10" s="28" t="n">
        <v>2686.56716417911</v>
      </c>
      <c r="G10" s="29" t="n">
        <v>54029.8507462687</v>
      </c>
    </row>
    <row r="11" customFormat="false" ht="18" hidden="false" customHeight="true" outlineLevel="0" collapsed="false">
      <c r="A11" s="24"/>
      <c r="B11" s="27" t="s">
        <v>32</v>
      </c>
      <c r="C11" s="28" t="n">
        <v>0</v>
      </c>
      <c r="D11" s="28" t="n">
        <v>0</v>
      </c>
      <c r="E11" s="28" t="n">
        <v>0</v>
      </c>
      <c r="F11" s="28" t="n">
        <v>12537.3134328358</v>
      </c>
      <c r="G11" s="29" t="n">
        <v>12537.3134328358</v>
      </c>
    </row>
    <row r="12" customFormat="false" ht="18" hidden="false" customHeight="true" outlineLevel="0" collapsed="false">
      <c r="A12" s="24"/>
      <c r="B12" s="27" t="s">
        <v>33</v>
      </c>
      <c r="C12" s="28" t="n">
        <v>525367.164179105</v>
      </c>
      <c r="D12" s="28" t="n">
        <v>22382.0895522388</v>
      </c>
      <c r="E12" s="28" t="n">
        <v>0</v>
      </c>
      <c r="F12" s="28" t="n">
        <v>0</v>
      </c>
      <c r="G12" s="29" t="n">
        <v>547749.253731344</v>
      </c>
    </row>
    <row r="13" customFormat="false" ht="18" hidden="false" customHeight="true" outlineLevel="0" collapsed="false">
      <c r="A13" s="24"/>
      <c r="B13" s="27" t="s">
        <v>34</v>
      </c>
      <c r="C13" s="28" t="n">
        <v>0</v>
      </c>
      <c r="D13" s="28" t="n">
        <v>0</v>
      </c>
      <c r="E13" s="28" t="n">
        <v>0</v>
      </c>
      <c r="F13" s="28" t="n">
        <v>0</v>
      </c>
      <c r="G13" s="29" t="n">
        <v>0</v>
      </c>
    </row>
    <row r="14" customFormat="false" ht="18" hidden="false" customHeight="true" outlineLevel="0" collapsed="false">
      <c r="A14" s="24"/>
      <c r="B14" s="27" t="s">
        <v>35</v>
      </c>
      <c r="C14" s="28" t="n">
        <v>183564.179104478</v>
      </c>
      <c r="D14" s="28" t="n">
        <v>105026.865671642</v>
      </c>
      <c r="E14" s="28" t="n">
        <v>35426.8656716418</v>
      </c>
      <c r="F14" s="28" t="n">
        <v>38543.2835820895</v>
      </c>
      <c r="G14" s="29" t="n">
        <v>362561.194029851</v>
      </c>
    </row>
    <row r="15" customFormat="false" ht="18" hidden="false" customHeight="true" outlineLevel="0" collapsed="false">
      <c r="A15" s="24"/>
      <c r="B15" s="27" t="s">
        <v>36</v>
      </c>
      <c r="C15" s="28" t="n">
        <v>3582.0895522388</v>
      </c>
      <c r="D15" s="28" t="n">
        <v>4477.61194029851</v>
      </c>
      <c r="E15" s="28" t="n">
        <v>5373.13432835821</v>
      </c>
      <c r="F15" s="28" t="n">
        <v>4477.61194029851</v>
      </c>
      <c r="G15" s="29" t="n">
        <v>17910.447761194</v>
      </c>
    </row>
    <row r="16" customFormat="false" ht="18" hidden="false" customHeight="true" outlineLevel="0" collapsed="false">
      <c r="A16" s="24"/>
      <c r="B16" s="27" t="s">
        <v>37</v>
      </c>
      <c r="C16" s="28" t="n">
        <v>0</v>
      </c>
      <c r="D16" s="28" t="n">
        <v>0</v>
      </c>
      <c r="E16" s="28" t="n">
        <f aca="false">SUM(C16:D16)</f>
        <v>0</v>
      </c>
      <c r="F16" s="28" t="n">
        <v>0</v>
      </c>
      <c r="G16" s="29" t="n">
        <v>0</v>
      </c>
    </row>
    <row r="17" customFormat="false" ht="18" hidden="false" customHeight="true" outlineLevel="0" collapsed="false">
      <c r="A17" s="24"/>
      <c r="B17" s="30" t="s">
        <v>38</v>
      </c>
      <c r="C17" s="31" t="n">
        <f aca="false">SUM(C8:C16)</f>
        <v>3505673.52300995</v>
      </c>
      <c r="D17" s="31" t="n">
        <f aca="false">SUM(D8:D16)</f>
        <v>1274586.42723881</v>
      </c>
      <c r="E17" s="31" t="n">
        <f aca="false">SUM(E8:E16)</f>
        <v>1615879.78855721</v>
      </c>
      <c r="F17" s="31" t="n">
        <v>1053777.84514925</v>
      </c>
      <c r="G17" s="32" t="n">
        <v>7449917.58395522</v>
      </c>
    </row>
    <row r="18" customFormat="false" ht="8.25" hidden="false" customHeight="true" outlineLevel="0" collapsed="false">
      <c r="A18" s="33"/>
      <c r="B18" s="34"/>
      <c r="C18" s="35"/>
      <c r="D18" s="35"/>
      <c r="E18" s="35"/>
      <c r="F18" s="35"/>
      <c r="G18" s="35"/>
    </row>
    <row r="19" customFormat="false" ht="33" hidden="false" customHeight="true" outlineLevel="0" collapsed="false">
      <c r="A19" s="33"/>
      <c r="B19" s="36" t="s">
        <v>2</v>
      </c>
      <c r="C19" s="37" t="n">
        <f aca="false">C25</f>
        <v>25</v>
      </c>
      <c r="D19" s="37" t="n">
        <f aca="false">D25</f>
        <v>8</v>
      </c>
      <c r="E19" s="37" t="n">
        <f aca="false">E25</f>
        <v>10</v>
      </c>
      <c r="F19" s="37" t="n">
        <f aca="false">F25</f>
        <v>8</v>
      </c>
      <c r="G19" s="37" t="n">
        <f aca="false">G25</f>
        <v>51</v>
      </c>
    </row>
    <row r="20" customFormat="false" ht="32.25" hidden="false" customHeight="true" outlineLevel="0" collapsed="false">
      <c r="A20" s="33"/>
      <c r="B20" s="34"/>
      <c r="C20" s="34"/>
      <c r="D20" s="37"/>
      <c r="E20" s="34"/>
      <c r="F20" s="34"/>
      <c r="G20" s="34"/>
    </row>
    <row r="21" customFormat="false" ht="24" hidden="true" customHeight="true" outlineLevel="1" collapsed="false">
      <c r="A21" s="33"/>
      <c r="B21" s="21" t="s">
        <v>19</v>
      </c>
      <c r="C21" s="37"/>
      <c r="D21" s="37"/>
      <c r="E21" s="37"/>
      <c r="F21" s="37"/>
      <c r="G21" s="37"/>
    </row>
    <row r="22" customFormat="false" ht="24" hidden="true" customHeight="true" outlineLevel="1" collapsed="false">
      <c r="B22" s="22" t="s">
        <v>39</v>
      </c>
      <c r="C22" s="37"/>
      <c r="D22" s="37"/>
      <c r="E22" s="37"/>
      <c r="F22" s="37"/>
      <c r="G22" s="37"/>
    </row>
    <row r="23" customFormat="false" ht="24" hidden="true" customHeight="true" outlineLevel="1" collapsed="false">
      <c r="C23" s="37"/>
      <c r="D23" s="37"/>
      <c r="E23" s="37"/>
      <c r="F23" s="37"/>
      <c r="G23" s="37"/>
    </row>
    <row r="24" customFormat="false" ht="24" hidden="true" customHeight="true" outlineLevel="1" collapsed="false">
      <c r="A24" s="34"/>
      <c r="C24" s="38" t="s">
        <v>24</v>
      </c>
      <c r="D24" s="38" t="s">
        <v>25</v>
      </c>
      <c r="E24" s="38" t="s">
        <v>26</v>
      </c>
      <c r="F24" s="38" t="s">
        <v>27</v>
      </c>
      <c r="G24" s="39" t="s">
        <v>28</v>
      </c>
    </row>
    <row r="25" customFormat="false" ht="24" hidden="true" customHeight="true" outlineLevel="1" collapsed="false">
      <c r="A25" s="34"/>
      <c r="B25" s="39" t="s">
        <v>38</v>
      </c>
      <c r="C25" s="40" t="n">
        <v>25</v>
      </c>
      <c r="D25" s="40" t="n">
        <v>8</v>
      </c>
      <c r="E25" s="40" t="n">
        <v>10</v>
      </c>
      <c r="F25" s="40" t="n">
        <v>8</v>
      </c>
      <c r="G25" s="40" t="n">
        <v>51</v>
      </c>
    </row>
    <row r="26" customFormat="false" ht="24" hidden="true" customHeight="true" outlineLevel="1" collapsed="false"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customFormat="false" ht="16.5" hidden="true" customHeight="true" outlineLevel="1" collapsed="false">
      <c r="A27" s="33"/>
      <c r="B27" s="21" t="s">
        <v>19</v>
      </c>
      <c r="C27" s="37"/>
      <c r="D27" s="37"/>
      <c r="E27" s="37"/>
      <c r="F27" s="37"/>
      <c r="G27" s="37"/>
    </row>
    <row r="28" customFormat="false" ht="18.75" hidden="true" customHeight="true" outlineLevel="1" collapsed="false">
      <c r="A28" s="33"/>
      <c r="B28" s="22" t="s">
        <v>40</v>
      </c>
      <c r="C28" s="37"/>
      <c r="D28" s="37"/>
      <c r="E28" s="37"/>
      <c r="F28" s="37"/>
      <c r="G28" s="37"/>
    </row>
    <row r="29" customFormat="false" ht="12.75" hidden="false" customHeight="true" outlineLevel="0" collapsed="false">
      <c r="A29" s="33"/>
      <c r="B29" s="42"/>
      <c r="C29" s="42"/>
      <c r="D29" s="42"/>
      <c r="E29" s="42"/>
      <c r="F29" s="42"/>
      <c r="G29" s="42"/>
    </row>
    <row r="30" customFormat="false" ht="36.75" hidden="false" customHeight="true" outlineLevel="0" collapsed="false">
      <c r="A30" s="43" t="n">
        <v>2000</v>
      </c>
      <c r="B30" s="44" t="s">
        <v>23</v>
      </c>
      <c r="C30" s="25" t="s">
        <v>24</v>
      </c>
      <c r="D30" s="25" t="s">
        <v>25</v>
      </c>
      <c r="E30" s="25" t="s">
        <v>26</v>
      </c>
      <c r="F30" s="25" t="s">
        <v>27</v>
      </c>
      <c r="G30" s="45" t="s">
        <v>28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</row>
    <row r="31" customFormat="false" ht="19.5" hidden="false" customHeight="true" outlineLevel="0" collapsed="false">
      <c r="A31" s="43"/>
      <c r="B31" s="46" t="s">
        <v>29</v>
      </c>
      <c r="C31" s="47" t="n">
        <v>1536775</v>
      </c>
      <c r="D31" s="47" t="n">
        <f aca="false">+(867544/10)*12</f>
        <v>1041052.8</v>
      </c>
      <c r="E31" s="47" t="n">
        <v>566126</v>
      </c>
      <c r="F31" s="47" t="n">
        <v>895261</v>
      </c>
      <c r="G31" s="29" t="n">
        <f aca="false">SUM(C31:F31)</f>
        <v>4039214.8</v>
      </c>
    </row>
    <row r="32" customFormat="false" ht="18" hidden="false" customHeight="true" outlineLevel="0" collapsed="false">
      <c r="A32" s="43"/>
      <c r="B32" s="46" t="s">
        <v>30</v>
      </c>
      <c r="C32" s="47" t="n">
        <v>84367</v>
      </c>
      <c r="D32" s="47" t="n">
        <f aca="false">+(54983/10)*12</f>
        <v>65979.6</v>
      </c>
      <c r="E32" s="47" t="n">
        <v>36464</v>
      </c>
      <c r="F32" s="47" t="n">
        <v>12432</v>
      </c>
      <c r="G32" s="29" t="n">
        <f aca="false">SUM(C32:F32)</f>
        <v>199242.6</v>
      </c>
    </row>
    <row r="33" customFormat="false" ht="18" hidden="false" customHeight="true" outlineLevel="0" collapsed="false">
      <c r="A33" s="43"/>
      <c r="B33" s="46" t="s">
        <v>31</v>
      </c>
      <c r="C33" s="47" t="n">
        <v>39214</v>
      </c>
      <c r="D33" s="47" t="n">
        <f aca="false">+(17217/10)*12</f>
        <v>20660.4</v>
      </c>
      <c r="E33" s="47" t="n">
        <v>27774</v>
      </c>
      <c r="F33" s="47" t="n">
        <v>16218</v>
      </c>
      <c r="G33" s="29" t="n">
        <f aca="false">SUM(C33:F33)</f>
        <v>103866.4</v>
      </c>
    </row>
    <row r="34" customFormat="false" ht="18" hidden="false" customHeight="true" outlineLevel="0" collapsed="false">
      <c r="A34" s="43"/>
      <c r="B34" s="46" t="s">
        <v>32</v>
      </c>
      <c r="C34" s="47" t="n">
        <v>9528</v>
      </c>
      <c r="D34" s="47" t="n">
        <v>978.44</v>
      </c>
      <c r="E34" s="47" t="n">
        <v>0</v>
      </c>
      <c r="F34" s="47" t="n">
        <v>978.44</v>
      </c>
      <c r="G34" s="29" t="n">
        <f aca="false">SUM(C34:F34)</f>
        <v>11484.88</v>
      </c>
    </row>
    <row r="35" customFormat="false" ht="18" hidden="false" customHeight="true" outlineLevel="0" collapsed="false">
      <c r="A35" s="43"/>
      <c r="B35" s="46" t="s">
        <v>33</v>
      </c>
      <c r="C35" s="47" t="n">
        <v>446771</v>
      </c>
      <c r="D35" s="47" t="n">
        <f aca="false">+(959.6)*12</f>
        <v>11515.2</v>
      </c>
      <c r="E35" s="47" t="n">
        <v>66185</v>
      </c>
      <c r="F35" s="47" t="n">
        <v>10270</v>
      </c>
      <c r="G35" s="29" t="n">
        <f aca="false">SUM(C35:F35)</f>
        <v>534741.2</v>
      </c>
    </row>
    <row r="36" customFormat="false" ht="18" hidden="false" customHeight="true" outlineLevel="0" collapsed="false">
      <c r="A36" s="43"/>
      <c r="B36" s="46" t="s">
        <v>34</v>
      </c>
      <c r="C36" s="47" t="n">
        <v>0</v>
      </c>
      <c r="D36" s="47" t="n">
        <v>482.81</v>
      </c>
      <c r="E36" s="47" t="n">
        <v>3570</v>
      </c>
      <c r="F36" s="47" t="n">
        <v>5689</v>
      </c>
      <c r="G36" s="29" t="n">
        <f aca="false">SUM(C36:F36)</f>
        <v>9741.81</v>
      </c>
    </row>
    <row r="37" customFormat="false" ht="18" hidden="false" customHeight="true" outlineLevel="0" collapsed="false">
      <c r="A37" s="43"/>
      <c r="B37" s="46" t="s">
        <v>35</v>
      </c>
      <c r="C37" s="47" t="n">
        <v>145937</v>
      </c>
      <c r="D37" s="47" t="n">
        <v>1361.41999999999</v>
      </c>
      <c r="E37" s="47" t="n">
        <v>9932</v>
      </c>
      <c r="F37" s="47" t="n">
        <v>10469</v>
      </c>
      <c r="G37" s="29" t="n">
        <f aca="false">SUM(C37:F37)</f>
        <v>167699.42</v>
      </c>
    </row>
    <row r="38" customFormat="false" ht="18" hidden="false" customHeight="true" outlineLevel="0" collapsed="false">
      <c r="A38" s="43"/>
      <c r="B38" s="46" t="s">
        <v>36</v>
      </c>
      <c r="C38" s="47" t="n">
        <v>3511</v>
      </c>
      <c r="D38" s="47" t="n">
        <f aca="false">+(395.6)*12</f>
        <v>4747.2</v>
      </c>
      <c r="E38" s="47" t="n">
        <v>6082</v>
      </c>
      <c r="F38" s="47" t="n">
        <f aca="false">293+150</f>
        <v>443</v>
      </c>
      <c r="G38" s="29" t="n">
        <f aca="false">SUM(C38:F38)</f>
        <v>14783.2</v>
      </c>
    </row>
    <row r="39" customFormat="false" ht="18" hidden="false" customHeight="true" outlineLevel="0" collapsed="false">
      <c r="A39" s="43"/>
      <c r="B39" s="46" t="s">
        <v>37</v>
      </c>
      <c r="C39" s="47" t="n">
        <v>0</v>
      </c>
      <c r="D39" s="47" t="n">
        <v>202</v>
      </c>
      <c r="E39" s="47" t="n">
        <v>0</v>
      </c>
      <c r="F39" s="47" t="n">
        <v>0</v>
      </c>
      <c r="G39" s="29" t="n">
        <f aca="false">SUM(C39:F39)</f>
        <v>202</v>
      </c>
    </row>
    <row r="40" customFormat="false" ht="18" hidden="false" customHeight="true" outlineLevel="0" collapsed="false">
      <c r="A40" s="43"/>
      <c r="B40" s="48" t="s">
        <v>38</v>
      </c>
      <c r="C40" s="31" t="n">
        <f aca="false">SUM(C31:C39)</f>
        <v>2266103</v>
      </c>
      <c r="D40" s="31" t="n">
        <f aca="false">SUM(D31:D39)</f>
        <v>1146979.87</v>
      </c>
      <c r="E40" s="31" t="n">
        <f aca="false">SUM(E31:E39)</f>
        <v>716133</v>
      </c>
      <c r="F40" s="31" t="n">
        <f aca="false">SUM(F31:F39)</f>
        <v>951760.44</v>
      </c>
      <c r="G40" s="32" t="n">
        <f aca="false">SUM(G31:G39)</f>
        <v>5080976.31</v>
      </c>
    </row>
    <row r="41" customFormat="false" ht="18" hidden="false" customHeight="true" outlineLevel="0" collapsed="false">
      <c r="A41" s="33"/>
      <c r="B41" s="34"/>
      <c r="C41" s="49"/>
      <c r="D41" s="49"/>
      <c r="E41" s="49"/>
      <c r="F41" s="49"/>
      <c r="G41" s="49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</row>
    <row r="42" customFormat="false" ht="18" hidden="false" customHeight="true" outlineLevel="0" collapsed="false">
      <c r="A42" s="50"/>
      <c r="B42" s="34"/>
      <c r="C42" s="37"/>
      <c r="D42" s="37"/>
      <c r="E42" s="37"/>
      <c r="F42" s="37"/>
      <c r="G42" s="37"/>
    </row>
    <row r="43" customFormat="false" ht="18" hidden="true" customHeight="true" outlineLevel="1" collapsed="false">
      <c r="A43" s="51"/>
      <c r="B43" s="21" t="s">
        <v>19</v>
      </c>
      <c r="C43" s="52"/>
      <c r="D43" s="52"/>
      <c r="E43" s="52"/>
      <c r="F43" s="52"/>
      <c r="G43" s="52"/>
    </row>
    <row r="44" customFormat="false" ht="18" hidden="true" customHeight="true" outlineLevel="1" collapsed="false">
      <c r="B44" s="22" t="s">
        <v>41</v>
      </c>
      <c r="C44" s="52"/>
      <c r="D44" s="52"/>
      <c r="E44" s="52"/>
      <c r="F44" s="52"/>
      <c r="G44" s="52"/>
    </row>
    <row r="45" customFormat="false" ht="18" hidden="true" customHeight="true" outlineLevel="1" collapsed="false">
      <c r="C45" s="52"/>
      <c r="D45" s="52"/>
      <c r="E45" s="52"/>
      <c r="F45" s="52"/>
      <c r="G45" s="52"/>
    </row>
    <row r="46" customFormat="false" ht="18" hidden="true" customHeight="true" outlineLevel="1" collapsed="false">
      <c r="A46" s="53"/>
      <c r="C46" s="38" t="s">
        <v>24</v>
      </c>
      <c r="D46" s="38" t="s">
        <v>25</v>
      </c>
      <c r="E46" s="38" t="s">
        <v>26</v>
      </c>
      <c r="F46" s="38" t="s">
        <v>27</v>
      </c>
      <c r="G46" s="39" t="s">
        <v>28</v>
      </c>
    </row>
    <row r="47" customFormat="false" ht="18" hidden="true" customHeight="true" outlineLevel="1" collapsed="false">
      <c r="A47" s="53"/>
      <c r="B47" s="39" t="s">
        <v>38</v>
      </c>
      <c r="C47" s="40" t="n">
        <v>14</v>
      </c>
      <c r="D47" s="40" t="n">
        <v>5</v>
      </c>
      <c r="E47" s="40" t="n">
        <v>8</v>
      </c>
      <c r="F47" s="40" t="n">
        <v>6</v>
      </c>
      <c r="G47" s="40" t="n">
        <v>33</v>
      </c>
    </row>
    <row r="48" customFormat="false" ht="33" hidden="false" customHeight="true" outlineLevel="0" collapsed="false">
      <c r="B48" s="54" t="s">
        <v>42</v>
      </c>
      <c r="C48" s="52" t="n">
        <v>21</v>
      </c>
      <c r="D48" s="52" t="n">
        <v>3</v>
      </c>
      <c r="E48" s="52" t="n">
        <v>7</v>
      </c>
      <c r="F48" s="52" t="n">
        <v>6</v>
      </c>
      <c r="G48" s="52" t="n">
        <f aca="false">SUM(C48:F48)</f>
        <v>37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</row>
    <row r="49" customFormat="false" ht="18" hidden="false" customHeight="true" outlineLevel="0" collapsed="false">
      <c r="A49" s="51"/>
      <c r="B49" s="55"/>
      <c r="C49" s="56"/>
      <c r="D49" s="56"/>
      <c r="E49" s="56"/>
      <c r="F49" s="56"/>
      <c r="G49" s="56"/>
    </row>
    <row r="50" customFormat="false" ht="30.75" hidden="false" customHeight="false" outlineLevel="0" collapsed="false">
      <c r="A50" s="43" t="s">
        <v>43</v>
      </c>
      <c r="B50" s="44" t="s">
        <v>23</v>
      </c>
      <c r="C50" s="25" t="s">
        <v>24</v>
      </c>
      <c r="D50" s="25" t="s">
        <v>25</v>
      </c>
      <c r="E50" s="25" t="s">
        <v>26</v>
      </c>
      <c r="F50" s="25" t="s">
        <v>27</v>
      </c>
      <c r="G50" s="45" t="s">
        <v>28</v>
      </c>
    </row>
    <row r="51" customFormat="false" ht="18" hidden="false" customHeight="true" outlineLevel="0" collapsed="false">
      <c r="A51" s="43"/>
      <c r="B51" s="46" t="s">
        <v>29</v>
      </c>
      <c r="C51" s="47" t="n">
        <f aca="false">+C31-C8</f>
        <v>-846456.731965174</v>
      </c>
      <c r="D51" s="47" t="n">
        <f aca="false">+D31-D8</f>
        <v>-13264.970522388</v>
      </c>
      <c r="E51" s="47" t="n">
        <f aca="false">+E31-E8</f>
        <v>-717049.310945273</v>
      </c>
      <c r="F51" s="47" t="n">
        <f aca="false">+F31-F8</f>
        <v>16790.6175373136</v>
      </c>
      <c r="G51" s="29" t="n">
        <f aca="false">+G31-G8</f>
        <v>-1559980.39589552</v>
      </c>
    </row>
    <row r="52" customFormat="false" ht="18" hidden="false" customHeight="true" outlineLevel="0" collapsed="false">
      <c r="A52" s="43"/>
      <c r="B52" s="46" t="s">
        <v>30</v>
      </c>
      <c r="C52" s="47" t="n">
        <f aca="false">+C32-C9</f>
        <v>-284964.343283582</v>
      </c>
      <c r="D52" s="47" t="n">
        <f aca="false">+D32-D9</f>
        <v>-18820.4000000001</v>
      </c>
      <c r="E52" s="47" t="n">
        <f aca="false">+E32-E9</f>
        <v>-248276.298507462</v>
      </c>
      <c r="F52" s="47" t="n">
        <f aca="false">+F32-F9</f>
        <v>-104630.686567164</v>
      </c>
      <c r="G52" s="29" t="n">
        <f aca="false">+G32-G9</f>
        <v>-656691.728358208</v>
      </c>
    </row>
    <row r="53" customFormat="false" ht="18" hidden="false" customHeight="true" outlineLevel="0" collapsed="false">
      <c r="A53" s="43"/>
      <c r="B53" s="46" t="s">
        <v>31</v>
      </c>
      <c r="C53" s="47" t="n">
        <f aca="false">+C33-C10</f>
        <v>-1383.01492537312</v>
      </c>
      <c r="D53" s="47" t="n">
        <f aca="false">+D33-D10</f>
        <v>17078.3104477612</v>
      </c>
      <c r="E53" s="47" t="n">
        <f aca="false">+E33-E10</f>
        <v>20609.8208955224</v>
      </c>
      <c r="F53" s="47" t="n">
        <f aca="false">+F33-F10</f>
        <v>13531.4328358209</v>
      </c>
      <c r="G53" s="29" t="n">
        <f aca="false">+G33-G10</f>
        <v>49836.5492537313</v>
      </c>
    </row>
    <row r="54" customFormat="false" ht="18" hidden="false" customHeight="true" outlineLevel="0" collapsed="false">
      <c r="A54" s="43"/>
      <c r="B54" s="46" t="s">
        <v>32</v>
      </c>
      <c r="C54" s="47" t="n">
        <f aca="false">+C34-C11</f>
        <v>9528</v>
      </c>
      <c r="D54" s="47" t="n">
        <f aca="false">+D34-D11</f>
        <v>978.44</v>
      </c>
      <c r="E54" s="47" t="n">
        <f aca="false">+E34-E11</f>
        <v>0</v>
      </c>
      <c r="F54" s="47" t="n">
        <f aca="false">+F34-F11</f>
        <v>-11558.8734328358</v>
      </c>
      <c r="G54" s="29" t="n">
        <f aca="false">+G34-G11</f>
        <v>-1052.43343283582</v>
      </c>
    </row>
    <row r="55" customFormat="false" ht="18" hidden="false" customHeight="true" outlineLevel="0" collapsed="false">
      <c r="A55" s="43"/>
      <c r="B55" s="46" t="s">
        <v>33</v>
      </c>
      <c r="C55" s="47" t="n">
        <f aca="false">+C35-C12</f>
        <v>-78596.1641791049</v>
      </c>
      <c r="D55" s="47" t="n">
        <f aca="false">+D35-D12</f>
        <v>-10866.8895522388</v>
      </c>
      <c r="E55" s="47" t="n">
        <f aca="false">+E35-E12</f>
        <v>66185</v>
      </c>
      <c r="F55" s="47" t="n">
        <f aca="false">+F35-F12</f>
        <v>10270</v>
      </c>
      <c r="G55" s="29" t="n">
        <f aca="false">+G35-G12</f>
        <v>-13008.0537313436</v>
      </c>
    </row>
    <row r="56" customFormat="false" ht="18" hidden="false" customHeight="true" outlineLevel="0" collapsed="false">
      <c r="A56" s="43"/>
      <c r="B56" s="46" t="s">
        <v>34</v>
      </c>
      <c r="C56" s="47" t="n">
        <f aca="false">+C36-C13</f>
        <v>0</v>
      </c>
      <c r="D56" s="47" t="n">
        <f aca="false">+D36-D13</f>
        <v>482.81</v>
      </c>
      <c r="E56" s="47" t="n">
        <f aca="false">+E36-E13</f>
        <v>3570</v>
      </c>
      <c r="F56" s="47" t="n">
        <f aca="false">+F36-F13</f>
        <v>5689</v>
      </c>
      <c r="G56" s="29" t="n">
        <f aca="false">+G36-G13</f>
        <v>9741.81</v>
      </c>
    </row>
    <row r="57" customFormat="false" ht="18" hidden="false" customHeight="true" outlineLevel="0" collapsed="false">
      <c r="A57" s="43"/>
      <c r="B57" s="46" t="s">
        <v>35</v>
      </c>
      <c r="C57" s="47" t="n">
        <f aca="false">+C37-C14</f>
        <v>-37627.1791044776</v>
      </c>
      <c r="D57" s="47" t="n">
        <f aca="false">+D37-D14</f>
        <v>-103665.445671642</v>
      </c>
      <c r="E57" s="47" t="n">
        <f aca="false">+E37-E14</f>
        <v>-25494.8656716418</v>
      </c>
      <c r="F57" s="47" t="n">
        <f aca="false">+F37-F14</f>
        <v>-28074.2835820895</v>
      </c>
      <c r="G57" s="29" t="n">
        <f aca="false">+G37-G14</f>
        <v>-194861.774029851</v>
      </c>
    </row>
    <row r="58" customFormat="false" ht="18" hidden="false" customHeight="true" outlineLevel="0" collapsed="false">
      <c r="A58" s="43"/>
      <c r="B58" s="46" t="s">
        <v>36</v>
      </c>
      <c r="C58" s="47" t="n">
        <f aca="false">+C38-C15</f>
        <v>-71.0895522388041</v>
      </c>
      <c r="D58" s="47" t="n">
        <f aca="false">+D38-D15</f>
        <v>269.588059701493</v>
      </c>
      <c r="E58" s="47" t="n">
        <f aca="false">+E38-E15</f>
        <v>708.865671641788</v>
      </c>
      <c r="F58" s="47" t="n">
        <f aca="false">+F38-F15</f>
        <v>-4034.61194029851</v>
      </c>
      <c r="G58" s="29" t="n">
        <f aca="false">+G38-G15</f>
        <v>-3127.24776119403</v>
      </c>
    </row>
    <row r="59" customFormat="false" ht="18" hidden="false" customHeight="true" outlineLevel="0" collapsed="false">
      <c r="A59" s="43"/>
      <c r="B59" s="46" t="s">
        <v>37</v>
      </c>
      <c r="C59" s="47" t="n">
        <f aca="false">+C39-C16</f>
        <v>0</v>
      </c>
      <c r="D59" s="47" t="n">
        <f aca="false">+D39-D16</f>
        <v>202</v>
      </c>
      <c r="E59" s="47" t="n">
        <f aca="false">+E39-E16</f>
        <v>0</v>
      </c>
      <c r="F59" s="47" t="n">
        <f aca="false">+F39-F16</f>
        <v>0</v>
      </c>
      <c r="G59" s="29" t="n">
        <f aca="false">+G39-G16</f>
        <v>202</v>
      </c>
    </row>
    <row r="60" customFormat="false" ht="18" hidden="false" customHeight="true" outlineLevel="0" collapsed="false">
      <c r="A60" s="43"/>
      <c r="B60" s="48" t="s">
        <v>38</v>
      </c>
      <c r="C60" s="31" t="n">
        <f aca="false">SUM(C51:C59)</f>
        <v>-1239570.52300995</v>
      </c>
      <c r="D60" s="31" t="n">
        <f aca="false">SUM(D51:D59)</f>
        <v>-127606.557238806</v>
      </c>
      <c r="E60" s="31" t="n">
        <f aca="false">SUM(E51:E59)</f>
        <v>-899746.788557213</v>
      </c>
      <c r="F60" s="31" t="n">
        <f aca="false">SUM(F51:F59)</f>
        <v>-102017.405149253</v>
      </c>
      <c r="G60" s="32" t="n">
        <f aca="false">SUM(G51:G59)</f>
        <v>-2368941.27395522</v>
      </c>
    </row>
    <row r="61" customFormat="false" ht="12.75" hidden="false" customHeight="false" outlineLevel="0" collapsed="false">
      <c r="A61" s="33"/>
      <c r="B61" s="34"/>
      <c r="C61" s="49"/>
      <c r="D61" s="49"/>
      <c r="E61" s="49"/>
      <c r="F61" s="49"/>
      <c r="G61" s="49"/>
    </row>
    <row r="62" customFormat="false" ht="15" hidden="false" customHeight="false" outlineLevel="0" collapsed="false">
      <c r="A62" s="50"/>
      <c r="B62" s="34"/>
      <c r="C62" s="37"/>
      <c r="D62" s="37"/>
      <c r="E62" s="37"/>
      <c r="F62" s="37"/>
      <c r="G62" s="37"/>
    </row>
    <row r="63" customFormat="false" ht="15" hidden="false" customHeight="false" outlineLevel="0" collapsed="false">
      <c r="B63" s="54" t="s">
        <v>42</v>
      </c>
      <c r="C63" s="52" t="n">
        <f aca="false">+C19-C48</f>
        <v>4</v>
      </c>
      <c r="D63" s="52" t="n">
        <f aca="false">+D19-D48</f>
        <v>5</v>
      </c>
      <c r="E63" s="52" t="n">
        <f aca="false">+E19-E48</f>
        <v>3</v>
      </c>
      <c r="F63" s="52" t="n">
        <f aca="false">+F19-F48</f>
        <v>2</v>
      </c>
      <c r="G63" s="52" t="n">
        <f aca="false">+G19-G48</f>
        <v>14</v>
      </c>
    </row>
  </sheetData>
  <mergeCells count="3">
    <mergeCell ref="A7:A17"/>
    <mergeCell ref="A30:A40"/>
    <mergeCell ref="A50:A60"/>
  </mergeCells>
  <printOptions headings="false" gridLines="false" gridLinesSet="true" horizontalCentered="true" verticalCentered="false"/>
  <pageMargins left="0.354166666666667" right="0.39375" top="0.551388888888889" bottom="0.354166666666667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&amp;LEnron Europe Confidential&amp;C&amp;"Arial,Bold"&amp;11 22
&amp;"Arial,Regular"&amp;10Source: Financial Planning Analysis&amp;RPrinted: &amp;D&amp;T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52" colorId="64" zoomScale="100" zoomScaleNormal="100" zoomScalePageLayoutView="100" workbookViewId="0">
      <selection pane="topLeft" activeCell="B3" activeCellId="0" sqref="B3:H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7.28"/>
    <col collapsed="false" customWidth="true" hidden="false" outlineLevel="0" max="2" min="2" style="58" width="31.85"/>
    <col collapsed="false" customWidth="true" hidden="false" outlineLevel="0" max="4" min="3" style="58" width="7.56"/>
    <col collapsed="false" customWidth="true" hidden="false" outlineLevel="0" max="5" min="5" style="58" width="11.28"/>
    <col collapsed="false" customWidth="true" hidden="false" outlineLevel="0" max="6" min="6" style="42" width="3.14"/>
    <col collapsed="false" customWidth="true" hidden="false" outlineLevel="0" max="7" min="7" style="58" width="11.28"/>
    <col collapsed="false" customWidth="true" hidden="false" outlineLevel="0" max="8" min="8" style="58" width="57.56"/>
    <col collapsed="false" customWidth="true" hidden="false" outlineLevel="0" max="9" min="9" style="57" width="6.85"/>
    <col collapsed="false" customWidth="false" hidden="false" outlineLevel="0" max="257" min="10" style="57" width="9.14"/>
  </cols>
  <sheetData>
    <row r="1" customFormat="false" ht="18.75" hidden="false" customHeight="true" outlineLevel="0" collapsed="false">
      <c r="A1" s="59"/>
      <c r="B1" s="60"/>
      <c r="C1" s="60"/>
      <c r="D1" s="60"/>
      <c r="E1" s="60"/>
      <c r="F1" s="61"/>
      <c r="G1" s="60"/>
      <c r="H1" s="60"/>
      <c r="I1" s="62"/>
    </row>
    <row r="2" customFormat="false" ht="24.75" hidden="false" customHeight="true" outlineLevel="0" collapsed="false">
      <c r="A2" s="63"/>
      <c r="B2" s="64" t="s">
        <v>44</v>
      </c>
      <c r="C2" s="64"/>
      <c r="D2" s="64"/>
      <c r="E2" s="64"/>
      <c r="F2" s="64"/>
      <c r="G2" s="64"/>
      <c r="H2" s="64"/>
      <c r="I2" s="65"/>
    </row>
    <row r="3" customFormat="false" ht="29.25" hidden="false" customHeight="true" outlineLevel="0" collapsed="false">
      <c r="A3" s="63"/>
      <c r="B3" s="66" t="s">
        <v>45</v>
      </c>
      <c r="C3" s="66"/>
      <c r="D3" s="66"/>
      <c r="E3" s="66"/>
      <c r="F3" s="66"/>
      <c r="G3" s="66"/>
      <c r="H3" s="66"/>
      <c r="I3" s="65"/>
    </row>
    <row r="4" customFormat="false" ht="15.75" hidden="false" customHeight="true" outlineLevel="0" collapsed="false">
      <c r="A4" s="63"/>
      <c r="B4" s="67"/>
      <c r="C4" s="57"/>
      <c r="D4" s="57"/>
      <c r="E4" s="68" t="s">
        <v>46</v>
      </c>
      <c r="F4" s="69"/>
      <c r="G4" s="68" t="s">
        <v>47</v>
      </c>
      <c r="H4" s="57"/>
      <c r="I4" s="65"/>
    </row>
    <row r="5" customFormat="false" ht="17.25" hidden="false" customHeight="true" outlineLevel="0" collapsed="false">
      <c r="A5" s="63"/>
      <c r="B5" s="70" t="s">
        <v>48</v>
      </c>
      <c r="C5" s="71"/>
      <c r="D5" s="71"/>
      <c r="E5" s="72" t="n">
        <v>51</v>
      </c>
      <c r="F5" s="73"/>
      <c r="G5" s="72" t="n">
        <v>37</v>
      </c>
      <c r="H5" s="74" t="s">
        <v>49</v>
      </c>
      <c r="I5" s="65"/>
    </row>
    <row r="6" customFormat="false" ht="13.5" hidden="false" customHeight="false" outlineLevel="0" collapsed="false">
      <c r="A6" s="63"/>
      <c r="B6" s="75"/>
      <c r="C6" s="57"/>
      <c r="D6" s="57"/>
      <c r="E6" s="57"/>
      <c r="F6" s="76"/>
      <c r="G6" s="57"/>
      <c r="H6" s="57"/>
      <c r="I6" s="65"/>
    </row>
    <row r="7" customFormat="false" ht="4.5" hidden="false" customHeight="true" outlineLevel="0" collapsed="false">
      <c r="A7" s="63"/>
      <c r="B7" s="77"/>
      <c r="C7" s="78"/>
      <c r="D7" s="79"/>
      <c r="E7" s="78"/>
      <c r="F7" s="80"/>
      <c r="G7" s="78"/>
      <c r="H7" s="81"/>
      <c r="I7" s="65"/>
    </row>
    <row r="8" customFormat="false" ht="15" hidden="false" customHeight="false" outlineLevel="0" collapsed="false">
      <c r="A8" s="63"/>
      <c r="B8" s="82" t="s">
        <v>50</v>
      </c>
      <c r="C8" s="57"/>
      <c r="D8" s="83"/>
      <c r="E8" s="57" t="s">
        <v>23</v>
      </c>
      <c r="F8" s="76"/>
      <c r="G8" s="57" t="s">
        <v>23</v>
      </c>
      <c r="H8" s="84"/>
      <c r="I8" s="65"/>
    </row>
    <row r="9" customFormat="false" ht="19.5" hidden="false" customHeight="true" outlineLevel="0" collapsed="false">
      <c r="A9" s="63"/>
      <c r="B9" s="85" t="s">
        <v>51</v>
      </c>
      <c r="C9" s="57"/>
      <c r="D9" s="57"/>
      <c r="E9" s="86" t="n">
        <v>5599195</v>
      </c>
      <c r="F9" s="87"/>
      <c r="G9" s="86" t="n">
        <v>4039216</v>
      </c>
      <c r="H9" s="84"/>
      <c r="I9" s="65"/>
    </row>
    <row r="10" customFormat="false" ht="25.5" hidden="false" customHeight="true" outlineLevel="0" collapsed="false">
      <c r="A10" s="63"/>
      <c r="B10" s="88" t="s">
        <v>52</v>
      </c>
      <c r="C10" s="57"/>
      <c r="D10" s="57"/>
      <c r="E10" s="89" t="n">
        <f aca="false">IF(E5=0,0,E9/E5)</f>
        <v>109788.137254902</v>
      </c>
      <c r="F10" s="76"/>
      <c r="G10" s="89" t="n">
        <f aca="false">IF(G5=0,0,G9/G5)</f>
        <v>109168</v>
      </c>
      <c r="H10" s="84"/>
      <c r="I10" s="65"/>
    </row>
    <row r="11" customFormat="false" ht="12.75" hidden="false" customHeight="false" outlineLevel="0" collapsed="false">
      <c r="A11" s="63"/>
      <c r="B11" s="88"/>
      <c r="C11" s="57"/>
      <c r="D11" s="57"/>
      <c r="E11" s="57"/>
      <c r="F11" s="76"/>
      <c r="G11" s="57"/>
      <c r="H11" s="84"/>
      <c r="I11" s="65"/>
    </row>
    <row r="12" customFormat="false" ht="15" hidden="false" customHeight="false" outlineLevel="0" collapsed="false">
      <c r="A12" s="63"/>
      <c r="B12" s="90" t="s">
        <v>53</v>
      </c>
      <c r="C12" s="57"/>
      <c r="D12" s="91" t="n">
        <f aca="false">7+11+4</f>
        <v>22</v>
      </c>
      <c r="E12" s="57"/>
      <c r="F12" s="76"/>
      <c r="G12" s="57"/>
      <c r="H12" s="84" t="s">
        <v>54</v>
      </c>
      <c r="I12" s="65"/>
    </row>
    <row r="13" customFormat="false" ht="15.75" hidden="false" customHeight="true" outlineLevel="0" collapsed="false">
      <c r="A13" s="63"/>
      <c r="B13" s="90"/>
      <c r="C13" s="57"/>
      <c r="D13" s="91" t="n">
        <v>10</v>
      </c>
      <c r="E13" s="57"/>
      <c r="F13" s="76"/>
      <c r="G13" s="57"/>
      <c r="H13" s="84" t="s">
        <v>55</v>
      </c>
      <c r="I13" s="65"/>
    </row>
    <row r="14" customFormat="false" ht="15.75" hidden="false" customHeight="true" outlineLevel="0" collapsed="false">
      <c r="A14" s="63"/>
      <c r="B14" s="90"/>
      <c r="C14" s="57"/>
      <c r="D14" s="91" t="n">
        <f aca="false">-2+7</f>
        <v>5</v>
      </c>
      <c r="E14" s="57"/>
      <c r="F14" s="76"/>
      <c r="G14" s="57"/>
      <c r="H14" s="84"/>
      <c r="I14" s="65"/>
    </row>
    <row r="15" customFormat="false" ht="15" hidden="false" customHeight="false" outlineLevel="0" collapsed="false">
      <c r="A15" s="63"/>
      <c r="B15" s="90" t="s">
        <v>56</v>
      </c>
      <c r="C15" s="57"/>
      <c r="D15" s="92" t="n">
        <f aca="false">+D12+D13+D14</f>
        <v>37</v>
      </c>
      <c r="E15" s="57"/>
      <c r="F15" s="76"/>
      <c r="G15" s="57"/>
      <c r="H15" s="84"/>
      <c r="I15" s="65"/>
    </row>
    <row r="16" customFormat="false" ht="25.5" hidden="false" customHeight="false" outlineLevel="0" collapsed="false">
      <c r="A16" s="63"/>
      <c r="B16" s="93"/>
      <c r="C16" s="91" t="n">
        <v>4</v>
      </c>
      <c r="D16" s="57"/>
      <c r="E16" s="57"/>
      <c r="F16" s="76"/>
      <c r="G16" s="57"/>
      <c r="H16" s="84" t="s">
        <v>57</v>
      </c>
      <c r="I16" s="65"/>
    </row>
    <row r="17" customFormat="false" ht="15" hidden="false" customHeight="false" outlineLevel="0" collapsed="false">
      <c r="A17" s="63"/>
      <c r="B17" s="93"/>
      <c r="C17" s="91" t="n">
        <v>5</v>
      </c>
      <c r="D17" s="57"/>
      <c r="E17" s="57"/>
      <c r="F17" s="76"/>
      <c r="G17" s="57"/>
      <c r="H17" s="84" t="s">
        <v>58</v>
      </c>
      <c r="I17" s="65"/>
    </row>
    <row r="18" customFormat="false" ht="14.25" hidden="false" customHeight="true" outlineLevel="0" collapsed="false">
      <c r="A18" s="63"/>
      <c r="B18" s="93"/>
      <c r="C18" s="91" t="n">
        <v>2</v>
      </c>
      <c r="D18" s="57"/>
      <c r="E18" s="57"/>
      <c r="F18" s="76"/>
      <c r="G18" s="57"/>
      <c r="H18" s="84" t="s">
        <v>59</v>
      </c>
      <c r="I18" s="65"/>
    </row>
    <row r="19" customFormat="false" ht="12.75" hidden="false" customHeight="true" outlineLevel="0" collapsed="false">
      <c r="A19" s="63"/>
      <c r="B19" s="93"/>
      <c r="C19" s="91" t="n">
        <v>3</v>
      </c>
      <c r="D19" s="57"/>
      <c r="E19" s="57"/>
      <c r="F19" s="76"/>
      <c r="G19" s="57"/>
      <c r="H19" s="84" t="s">
        <v>60</v>
      </c>
      <c r="I19" s="65"/>
    </row>
    <row r="20" customFormat="false" ht="9.75" hidden="false" customHeight="true" outlineLevel="0" collapsed="false">
      <c r="A20" s="63"/>
      <c r="B20" s="90" t="s">
        <v>61</v>
      </c>
      <c r="C20" s="57"/>
      <c r="D20" s="94" t="n">
        <f aca="false">+D15+C16+C17+C18+C19</f>
        <v>51</v>
      </c>
      <c r="E20" s="57"/>
      <c r="F20" s="76"/>
      <c r="G20" s="57"/>
      <c r="H20" s="84"/>
      <c r="I20" s="65"/>
    </row>
    <row r="21" customFormat="false" ht="13.5" hidden="false" customHeight="false" outlineLevel="0" collapsed="false">
      <c r="A21" s="63"/>
      <c r="B21" s="95"/>
      <c r="C21" s="96"/>
      <c r="D21" s="96"/>
      <c r="E21" s="96"/>
      <c r="F21" s="96"/>
      <c r="G21" s="96"/>
      <c r="H21" s="97"/>
      <c r="I21" s="65"/>
    </row>
    <row r="22" customFormat="false" ht="14.25" hidden="false" customHeight="false" outlineLevel="0" collapsed="false">
      <c r="A22" s="63"/>
      <c r="B22" s="75"/>
      <c r="C22" s="57"/>
      <c r="D22" s="57"/>
      <c r="E22" s="57"/>
      <c r="F22" s="76"/>
      <c r="G22" s="57"/>
      <c r="H22" s="98"/>
      <c r="I22" s="65"/>
    </row>
    <row r="23" customFormat="false" ht="13.5" hidden="false" customHeight="false" outlineLevel="0" collapsed="false">
      <c r="A23" s="63"/>
      <c r="B23" s="77"/>
      <c r="C23" s="78"/>
      <c r="D23" s="79"/>
      <c r="E23" s="78"/>
      <c r="F23" s="80"/>
      <c r="G23" s="78"/>
      <c r="H23" s="81"/>
      <c r="I23" s="65"/>
    </row>
    <row r="24" customFormat="false" ht="15" hidden="false" customHeight="false" outlineLevel="0" collapsed="false">
      <c r="A24" s="63"/>
      <c r="B24" s="82" t="s">
        <v>62</v>
      </c>
      <c r="C24" s="57"/>
      <c r="D24" s="83"/>
      <c r="E24" s="57"/>
      <c r="F24" s="76"/>
      <c r="G24" s="57"/>
      <c r="H24" s="84"/>
      <c r="I24" s="65"/>
    </row>
    <row r="25" customFormat="false" ht="12.75" hidden="false" customHeight="false" outlineLevel="0" collapsed="false">
      <c r="A25" s="63"/>
      <c r="B25" s="88"/>
      <c r="C25" s="57"/>
      <c r="D25" s="83"/>
      <c r="E25" s="57"/>
      <c r="F25" s="76"/>
      <c r="G25" s="57"/>
      <c r="H25" s="84"/>
      <c r="I25" s="65"/>
    </row>
    <row r="26" customFormat="false" ht="12.75" hidden="false" customHeight="false" outlineLevel="0" collapsed="false">
      <c r="A26" s="63"/>
      <c r="B26" s="85" t="s">
        <v>63</v>
      </c>
      <c r="C26" s="57"/>
      <c r="D26" s="83"/>
      <c r="E26" s="57"/>
      <c r="F26" s="76"/>
      <c r="G26" s="57"/>
      <c r="H26" s="84"/>
      <c r="I26" s="65"/>
    </row>
    <row r="27" customFormat="false" ht="12.75" hidden="false" customHeight="false" outlineLevel="0" collapsed="false">
      <c r="A27" s="63"/>
      <c r="B27" s="93" t="s">
        <v>64</v>
      </c>
      <c r="C27" s="99" t="n">
        <v>5000</v>
      </c>
      <c r="D27" s="100" t="n">
        <v>0</v>
      </c>
      <c r="E27" s="99" t="n">
        <f aca="false">D27*C27</f>
        <v>0</v>
      </c>
      <c r="F27" s="101"/>
      <c r="G27" s="99"/>
      <c r="H27" s="84"/>
      <c r="I27" s="65"/>
    </row>
    <row r="28" customFormat="false" ht="12.75" hidden="false" customHeight="false" outlineLevel="0" collapsed="false">
      <c r="A28" s="63"/>
      <c r="B28" s="93" t="s">
        <v>65</v>
      </c>
      <c r="C28" s="99" t="n">
        <v>10000</v>
      </c>
      <c r="D28" s="100" t="n">
        <v>0</v>
      </c>
      <c r="E28" s="99" t="n">
        <f aca="false">D28*C28</f>
        <v>0</v>
      </c>
      <c r="F28" s="101"/>
      <c r="G28" s="99"/>
      <c r="H28" s="84"/>
      <c r="I28" s="65"/>
    </row>
    <row r="29" customFormat="false" ht="12.75" hidden="false" customHeight="false" outlineLevel="0" collapsed="false">
      <c r="A29" s="63"/>
      <c r="B29" s="88"/>
      <c r="C29" s="57"/>
      <c r="D29" s="83"/>
      <c r="E29" s="99"/>
      <c r="F29" s="76"/>
      <c r="G29" s="57"/>
      <c r="H29" s="84"/>
      <c r="I29" s="65"/>
    </row>
    <row r="30" customFormat="false" ht="12.75" hidden="false" customHeight="false" outlineLevel="0" collapsed="false">
      <c r="A30" s="63"/>
      <c r="B30" s="85" t="s">
        <v>66</v>
      </c>
      <c r="C30" s="57"/>
      <c r="D30" s="83"/>
      <c r="E30" s="57"/>
      <c r="F30" s="76"/>
      <c r="G30" s="57"/>
      <c r="H30" s="84"/>
      <c r="I30" s="65"/>
    </row>
    <row r="31" customFormat="false" ht="12.75" hidden="false" customHeight="false" outlineLevel="0" collapsed="false">
      <c r="A31" s="63"/>
      <c r="B31" s="93" t="s">
        <v>64</v>
      </c>
      <c r="C31" s="99" t="n">
        <f aca="false">1500*1.5</f>
        <v>2250</v>
      </c>
      <c r="D31" s="102" t="n">
        <v>33</v>
      </c>
      <c r="E31" s="99" t="n">
        <f aca="false">D31*C31</f>
        <v>74250</v>
      </c>
      <c r="F31" s="76"/>
      <c r="G31" s="57"/>
      <c r="H31" s="84"/>
      <c r="I31" s="65"/>
    </row>
    <row r="32" customFormat="false" ht="38.25" hidden="false" customHeight="false" outlineLevel="0" collapsed="false">
      <c r="A32" s="63"/>
      <c r="B32" s="93" t="s">
        <v>65</v>
      </c>
      <c r="C32" s="99" t="n">
        <f aca="false">3600*1.5</f>
        <v>5400</v>
      </c>
      <c r="D32" s="102" t="n">
        <v>65</v>
      </c>
      <c r="E32" s="99" t="n">
        <f aca="false">D32*C32</f>
        <v>351000</v>
      </c>
      <c r="F32" s="76"/>
      <c r="G32" s="57"/>
      <c r="H32" s="84" t="s">
        <v>67</v>
      </c>
      <c r="I32" s="65"/>
    </row>
    <row r="33" customFormat="false" ht="12.75" hidden="false" customHeight="false" outlineLevel="0" collapsed="false">
      <c r="A33" s="63"/>
      <c r="B33" s="88"/>
      <c r="C33" s="57"/>
      <c r="D33" s="83"/>
      <c r="E33" s="99"/>
      <c r="F33" s="76"/>
      <c r="G33" s="57"/>
      <c r="H33" s="84"/>
      <c r="I33" s="65"/>
    </row>
    <row r="34" customFormat="false" ht="12.75" hidden="false" customHeight="false" outlineLevel="0" collapsed="false">
      <c r="A34" s="63"/>
      <c r="B34" s="85" t="s">
        <v>68</v>
      </c>
      <c r="C34" s="57"/>
      <c r="D34" s="83"/>
      <c r="E34" s="57"/>
      <c r="F34" s="76"/>
      <c r="G34" s="57"/>
      <c r="H34" s="84"/>
      <c r="I34" s="65"/>
    </row>
    <row r="35" customFormat="false" ht="12.75" hidden="false" customHeight="false" outlineLevel="0" collapsed="false">
      <c r="A35" s="63"/>
      <c r="B35" s="93" t="s">
        <v>64</v>
      </c>
      <c r="C35" s="99" t="n">
        <f aca="false">300*1.5</f>
        <v>450</v>
      </c>
      <c r="D35" s="102" t="n">
        <v>35</v>
      </c>
      <c r="E35" s="99" t="n">
        <f aca="false">D35*C35</f>
        <v>15750</v>
      </c>
      <c r="F35" s="76"/>
      <c r="G35" s="57"/>
      <c r="H35" s="84"/>
      <c r="I35" s="65"/>
    </row>
    <row r="36" customFormat="false" ht="25.5" hidden="false" customHeight="false" outlineLevel="0" collapsed="false">
      <c r="A36" s="63"/>
      <c r="B36" s="93" t="s">
        <v>65</v>
      </c>
      <c r="C36" s="99" t="n">
        <f aca="false">500*1.5</f>
        <v>750</v>
      </c>
      <c r="D36" s="102" t="n">
        <v>139</v>
      </c>
      <c r="E36" s="99" t="n">
        <f aca="false">D36*C36</f>
        <v>104250</v>
      </c>
      <c r="F36" s="76"/>
      <c r="G36" s="57"/>
      <c r="H36" s="84" t="s">
        <v>69</v>
      </c>
      <c r="I36" s="65"/>
    </row>
    <row r="37" customFormat="false" ht="12.75" hidden="false" customHeight="false" outlineLevel="0" collapsed="false">
      <c r="A37" s="63"/>
      <c r="B37" s="93"/>
      <c r="C37" s="99"/>
      <c r="D37" s="83"/>
      <c r="E37" s="99"/>
      <c r="F37" s="76"/>
      <c r="G37" s="57"/>
      <c r="H37" s="84"/>
      <c r="I37" s="65"/>
    </row>
    <row r="38" customFormat="false" ht="12.75" hidden="false" customHeight="false" outlineLevel="0" collapsed="false">
      <c r="A38" s="63"/>
      <c r="B38" s="93" t="s">
        <v>70</v>
      </c>
      <c r="C38" s="99" t="n">
        <v>250</v>
      </c>
      <c r="D38" s="102" t="n">
        <v>1012</v>
      </c>
      <c r="E38" s="99" t="n">
        <f aca="false">D38*C38</f>
        <v>253000</v>
      </c>
      <c r="F38" s="76"/>
      <c r="G38" s="57"/>
      <c r="H38" s="84" t="s">
        <v>71</v>
      </c>
      <c r="I38" s="65"/>
    </row>
    <row r="39" customFormat="false" ht="12.75" hidden="false" customHeight="false" outlineLevel="0" collapsed="false">
      <c r="A39" s="63"/>
      <c r="B39" s="93" t="s">
        <v>72</v>
      </c>
      <c r="C39" s="57"/>
      <c r="D39" s="83"/>
      <c r="E39" s="99"/>
      <c r="F39" s="76"/>
      <c r="G39" s="57"/>
      <c r="H39" s="84"/>
      <c r="I39" s="65"/>
    </row>
    <row r="40" customFormat="false" ht="12.75" hidden="false" customHeight="false" outlineLevel="0" collapsed="false">
      <c r="A40" s="63"/>
      <c r="B40" s="88"/>
      <c r="C40" s="57"/>
      <c r="D40" s="83"/>
      <c r="E40" s="99"/>
      <c r="F40" s="76"/>
      <c r="G40" s="57"/>
      <c r="H40" s="84"/>
      <c r="I40" s="65"/>
    </row>
    <row r="41" customFormat="false" ht="12.75" hidden="false" customHeight="false" outlineLevel="0" collapsed="false">
      <c r="A41" s="103"/>
      <c r="B41" s="88" t="s">
        <v>73</v>
      </c>
      <c r="C41" s="57"/>
      <c r="D41" s="104" t="n">
        <v>159</v>
      </c>
      <c r="E41" s="99" t="n">
        <f aca="false">D41*$E$5</f>
        <v>8109</v>
      </c>
      <c r="F41" s="76"/>
      <c r="G41" s="57"/>
      <c r="H41" s="84"/>
      <c r="I41" s="105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</row>
    <row r="42" customFormat="false" ht="12.75" hidden="false" customHeight="false" outlineLevel="0" collapsed="false">
      <c r="A42" s="103"/>
      <c r="B42" s="88"/>
      <c r="C42" s="57"/>
      <c r="D42" s="83"/>
      <c r="E42" s="99"/>
      <c r="F42" s="76"/>
      <c r="G42" s="57"/>
      <c r="H42" s="84"/>
      <c r="I42" s="105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</row>
    <row r="43" customFormat="false" ht="10.5" hidden="false" customHeight="true" outlineLevel="0" collapsed="false">
      <c r="A43" s="63"/>
      <c r="B43" s="88" t="s">
        <v>74</v>
      </c>
      <c r="C43" s="57"/>
      <c r="D43" s="106" t="n">
        <f aca="false">E43/E5</f>
        <v>972.058823529412</v>
      </c>
      <c r="E43" s="99" t="n">
        <v>49575</v>
      </c>
      <c r="F43" s="76"/>
      <c r="G43" s="57"/>
      <c r="H43" s="84" t="s">
        <v>75</v>
      </c>
      <c r="I43" s="65"/>
    </row>
    <row r="44" customFormat="false" ht="7.5" hidden="false" customHeight="true" outlineLevel="0" collapsed="false">
      <c r="A44" s="63"/>
      <c r="B44" s="107" t="s">
        <v>76</v>
      </c>
      <c r="C44" s="108"/>
      <c r="D44" s="109"/>
      <c r="E44" s="110" t="s">
        <v>76</v>
      </c>
      <c r="F44" s="76"/>
      <c r="G44" s="76"/>
      <c r="H44" s="111"/>
      <c r="I44" s="65"/>
    </row>
    <row r="45" customFormat="false" ht="13.5" hidden="false" customHeight="true" outlineLevel="0" collapsed="false">
      <c r="A45" s="63"/>
      <c r="B45" s="112" t="s">
        <v>77</v>
      </c>
      <c r="C45" s="113"/>
      <c r="D45" s="114"/>
      <c r="E45" s="115" t="n">
        <f aca="false">SUM(E31:E43)+SUM(E27:E28)</f>
        <v>855934</v>
      </c>
      <c r="F45" s="116"/>
      <c r="G45" s="115" t="n">
        <v>199243</v>
      </c>
      <c r="H45" s="84"/>
      <c r="I45" s="65"/>
    </row>
    <row r="46" customFormat="false" ht="13.5" hidden="false" customHeight="false" outlineLevel="0" collapsed="false">
      <c r="A46" s="63"/>
      <c r="B46" s="95"/>
      <c r="C46" s="96"/>
      <c r="D46" s="96"/>
      <c r="E46" s="96"/>
      <c r="F46" s="96"/>
      <c r="G46" s="96"/>
      <c r="H46" s="97"/>
      <c r="I46" s="65"/>
    </row>
    <row r="47" customFormat="false" ht="14.25" hidden="false" customHeight="false" outlineLevel="0" collapsed="false">
      <c r="A47" s="63"/>
      <c r="B47" s="57"/>
      <c r="C47" s="57"/>
      <c r="D47" s="57"/>
      <c r="E47" s="57"/>
      <c r="F47" s="57"/>
      <c r="G47" s="57"/>
      <c r="H47" s="117"/>
      <c r="I47" s="65"/>
    </row>
    <row r="48" customFormat="false" ht="13.5" hidden="false" customHeight="false" outlineLevel="0" collapsed="false">
      <c r="A48" s="63"/>
      <c r="B48" s="77"/>
      <c r="C48" s="78"/>
      <c r="D48" s="79"/>
      <c r="E48" s="78"/>
      <c r="F48" s="80"/>
      <c r="G48" s="78"/>
      <c r="H48" s="81"/>
      <c r="I48" s="65"/>
    </row>
    <row r="49" customFormat="false" ht="15" hidden="false" customHeight="false" outlineLevel="0" collapsed="false">
      <c r="A49" s="63"/>
      <c r="B49" s="82" t="s">
        <v>78</v>
      </c>
      <c r="C49" s="57"/>
      <c r="D49" s="83"/>
      <c r="E49" s="57"/>
      <c r="F49" s="76"/>
      <c r="G49" s="57"/>
      <c r="H49" s="84"/>
      <c r="I49" s="65"/>
    </row>
    <row r="50" customFormat="false" ht="15" hidden="false" customHeight="false" outlineLevel="0" collapsed="false">
      <c r="A50" s="63"/>
      <c r="B50" s="82"/>
      <c r="C50" s="57"/>
      <c r="D50" s="83"/>
      <c r="E50" s="57"/>
      <c r="F50" s="76"/>
      <c r="G50" s="57"/>
      <c r="H50" s="84"/>
      <c r="I50" s="65"/>
    </row>
    <row r="51" customFormat="false" ht="12.75" hidden="false" customHeight="false" outlineLevel="0" collapsed="false">
      <c r="A51" s="63"/>
      <c r="B51" s="88" t="s">
        <v>79</v>
      </c>
      <c r="C51" s="57"/>
      <c r="D51" s="83"/>
      <c r="E51" s="104" t="n">
        <v>36800</v>
      </c>
      <c r="F51" s="76"/>
      <c r="G51" s="76"/>
      <c r="H51" s="84" t="s">
        <v>80</v>
      </c>
      <c r="I51" s="65"/>
    </row>
    <row r="52" customFormat="false" ht="12.75" hidden="false" customHeight="false" outlineLevel="0" collapsed="false">
      <c r="A52" s="63"/>
      <c r="B52" s="88" t="s">
        <v>81</v>
      </c>
      <c r="C52" s="57"/>
      <c r="D52" s="83"/>
      <c r="E52" s="104" t="n">
        <v>0</v>
      </c>
      <c r="F52" s="76"/>
      <c r="G52" s="76"/>
      <c r="H52" s="84" t="s">
        <v>76</v>
      </c>
      <c r="I52" s="65"/>
    </row>
    <row r="53" customFormat="false" ht="12.75" hidden="false" customHeight="true" outlineLevel="0" collapsed="false">
      <c r="A53" s="63"/>
      <c r="B53" s="88" t="s">
        <v>82</v>
      </c>
      <c r="C53" s="57"/>
      <c r="D53" s="104" t="n">
        <v>338</v>
      </c>
      <c r="E53" s="99" t="n">
        <f aca="false">(D53*E5)-8</f>
        <v>17230</v>
      </c>
      <c r="F53" s="76"/>
      <c r="G53" s="76"/>
      <c r="H53" s="84" t="s">
        <v>83</v>
      </c>
      <c r="I53" s="65"/>
    </row>
    <row r="54" customFormat="false" ht="8.25" hidden="false" customHeight="true" outlineLevel="0" collapsed="false">
      <c r="A54" s="63"/>
      <c r="B54" s="107" t="s">
        <v>76</v>
      </c>
      <c r="C54" s="108"/>
      <c r="D54" s="109"/>
      <c r="E54" s="110" t="s">
        <v>76</v>
      </c>
      <c r="F54" s="76"/>
      <c r="G54" s="76"/>
      <c r="H54" s="84"/>
      <c r="I54" s="65"/>
    </row>
    <row r="55" customFormat="false" ht="12" hidden="false" customHeight="true" outlineLevel="0" collapsed="false">
      <c r="A55" s="63"/>
      <c r="B55" s="112" t="s">
        <v>84</v>
      </c>
      <c r="C55" s="57"/>
      <c r="D55" s="89"/>
      <c r="E55" s="115" t="n">
        <f aca="false">SUM(E51:E53)</f>
        <v>54030</v>
      </c>
      <c r="F55" s="116"/>
      <c r="G55" s="115" t="n">
        <v>103866</v>
      </c>
      <c r="H55" s="84"/>
      <c r="I55" s="65"/>
    </row>
    <row r="56" customFormat="false" ht="13.5" hidden="false" customHeight="false" outlineLevel="0" collapsed="false">
      <c r="A56" s="63"/>
      <c r="B56" s="95"/>
      <c r="C56" s="96"/>
      <c r="D56" s="96"/>
      <c r="E56" s="96"/>
      <c r="F56" s="96"/>
      <c r="G56" s="96"/>
      <c r="H56" s="97"/>
      <c r="I56" s="65"/>
    </row>
    <row r="57" customFormat="false" ht="14.25" hidden="false" customHeight="false" outlineLevel="0" collapsed="false">
      <c r="A57" s="63"/>
      <c r="B57" s="57"/>
      <c r="C57" s="57"/>
      <c r="D57" s="57"/>
      <c r="E57" s="57"/>
      <c r="F57" s="57"/>
      <c r="G57" s="57"/>
      <c r="H57" s="117"/>
      <c r="I57" s="65"/>
    </row>
    <row r="58" customFormat="false" ht="13.5" hidden="false" customHeight="false" outlineLevel="0" collapsed="false">
      <c r="A58" s="63"/>
      <c r="B58" s="118"/>
      <c r="C58" s="78"/>
      <c r="D58" s="78"/>
      <c r="E58" s="78"/>
      <c r="F58" s="78"/>
      <c r="G58" s="78"/>
      <c r="H58" s="119"/>
      <c r="I58" s="65"/>
    </row>
    <row r="59" customFormat="false" ht="15" hidden="false" customHeight="false" outlineLevel="0" collapsed="false">
      <c r="A59" s="63"/>
      <c r="B59" s="82" t="s">
        <v>85</v>
      </c>
      <c r="C59" s="57"/>
      <c r="D59" s="83"/>
      <c r="E59" s="99"/>
      <c r="F59" s="76"/>
      <c r="G59" s="57"/>
      <c r="H59" s="84"/>
      <c r="I59" s="65"/>
    </row>
    <row r="60" customFormat="false" ht="12.75" hidden="false" customHeight="false" outlineLevel="0" collapsed="false">
      <c r="A60" s="63"/>
      <c r="B60" s="88"/>
      <c r="C60" s="57"/>
      <c r="D60" s="83"/>
      <c r="E60" s="99"/>
      <c r="F60" s="76"/>
      <c r="G60" s="57"/>
      <c r="H60" s="84"/>
      <c r="I60" s="65"/>
    </row>
    <row r="61" customFormat="false" ht="25.5" hidden="false" customHeight="false" outlineLevel="0" collapsed="false">
      <c r="A61" s="63"/>
      <c r="B61" s="88" t="s">
        <v>86</v>
      </c>
      <c r="C61" s="57"/>
      <c r="D61" s="104" t="n">
        <f aca="false">2625*2</f>
        <v>5250</v>
      </c>
      <c r="E61" s="99" t="n">
        <f aca="false">D61*E5</f>
        <v>267750</v>
      </c>
      <c r="F61" s="76"/>
      <c r="G61" s="76"/>
      <c r="H61" s="84" t="s">
        <v>87</v>
      </c>
      <c r="I61" s="65"/>
    </row>
    <row r="62" customFormat="false" ht="29.25" hidden="false" customHeight="true" outlineLevel="0" collapsed="false">
      <c r="A62" s="63"/>
      <c r="B62" s="88" t="s">
        <v>88</v>
      </c>
      <c r="C62" s="57"/>
      <c r="D62" s="104" t="n">
        <f aca="false">+E62/D20</f>
        <v>1859.07843137255</v>
      </c>
      <c r="E62" s="99" t="n">
        <f aca="false">94811+2</f>
        <v>94813</v>
      </c>
      <c r="F62" s="76"/>
      <c r="G62" s="76"/>
      <c r="H62" s="84" t="s">
        <v>89</v>
      </c>
      <c r="I62" s="65"/>
    </row>
    <row r="63" customFormat="false" ht="7.5" hidden="false" customHeight="true" outlineLevel="0" collapsed="false">
      <c r="A63" s="63"/>
      <c r="B63" s="107" t="s">
        <v>76</v>
      </c>
      <c r="C63" s="108"/>
      <c r="D63" s="109"/>
      <c r="E63" s="110" t="s">
        <v>76</v>
      </c>
      <c r="F63" s="76"/>
      <c r="G63" s="76"/>
      <c r="H63" s="84"/>
      <c r="I63" s="65"/>
    </row>
    <row r="64" customFormat="false" ht="14.25" hidden="false" customHeight="true" outlineLevel="0" collapsed="false">
      <c r="A64" s="63"/>
      <c r="B64" s="112" t="s">
        <v>90</v>
      </c>
      <c r="C64" s="113"/>
      <c r="D64" s="114"/>
      <c r="E64" s="120" t="n">
        <f aca="false">SUM(E61:E62)</f>
        <v>362563</v>
      </c>
      <c r="F64" s="116"/>
      <c r="G64" s="120" t="n">
        <f aca="false">9742+167699</f>
        <v>177441</v>
      </c>
      <c r="H64" s="84" t="s">
        <v>91</v>
      </c>
      <c r="I64" s="65"/>
    </row>
    <row r="65" customFormat="false" ht="13.5" hidden="false" customHeight="false" outlineLevel="0" collapsed="false">
      <c r="A65" s="63"/>
      <c r="B65" s="95"/>
      <c r="C65" s="96"/>
      <c r="D65" s="96"/>
      <c r="E65" s="96"/>
      <c r="F65" s="96"/>
      <c r="G65" s="96"/>
      <c r="H65" s="97"/>
      <c r="I65" s="65"/>
    </row>
    <row r="66" customFormat="false" ht="14.25" hidden="false" customHeight="false" outlineLevel="0" collapsed="false">
      <c r="A66" s="63"/>
      <c r="B66" s="75"/>
      <c r="C66" s="57"/>
      <c r="D66" s="83"/>
      <c r="E66" s="99"/>
      <c r="F66" s="76"/>
      <c r="G66" s="57"/>
      <c r="H66" s="98"/>
      <c r="I66" s="65"/>
    </row>
    <row r="67" customFormat="false" ht="13.5" hidden="false" customHeight="false" outlineLevel="0" collapsed="false">
      <c r="A67" s="63"/>
      <c r="B67" s="77"/>
      <c r="C67" s="78"/>
      <c r="D67" s="79"/>
      <c r="E67" s="121"/>
      <c r="F67" s="80"/>
      <c r="G67" s="78"/>
      <c r="H67" s="81"/>
      <c r="I67" s="65"/>
    </row>
    <row r="68" customFormat="false" ht="12.75" hidden="false" customHeight="true" outlineLevel="0" collapsed="false">
      <c r="A68" s="63"/>
      <c r="B68" s="82" t="s">
        <v>92</v>
      </c>
      <c r="C68" s="57"/>
      <c r="D68" s="83"/>
      <c r="E68" s="99"/>
      <c r="F68" s="76"/>
      <c r="G68" s="57"/>
      <c r="H68" s="84"/>
      <c r="I68" s="65"/>
    </row>
    <row r="69" customFormat="false" ht="13.5" hidden="false" customHeight="true" outlineLevel="0" collapsed="false">
      <c r="A69" s="63"/>
      <c r="B69" s="107" t="s">
        <v>93</v>
      </c>
      <c r="C69" s="108"/>
      <c r="D69" s="109"/>
      <c r="E69" s="110" t="s">
        <v>76</v>
      </c>
      <c r="F69" s="76"/>
      <c r="G69" s="57"/>
      <c r="H69" s="84"/>
      <c r="I69" s="65"/>
    </row>
    <row r="70" customFormat="false" ht="10.5" hidden="false" customHeight="true" outlineLevel="0" collapsed="false">
      <c r="A70" s="63"/>
      <c r="B70" s="88" t="s">
        <v>94</v>
      </c>
      <c r="C70" s="57"/>
      <c r="D70" s="104" t="n">
        <v>351</v>
      </c>
      <c r="E70" s="120" t="n">
        <f aca="false">($D70*E$5)+9</f>
        <v>17910</v>
      </c>
      <c r="F70" s="116"/>
      <c r="G70" s="122" t="n">
        <v>14783</v>
      </c>
      <c r="H70" s="84" t="s">
        <v>95</v>
      </c>
      <c r="I70" s="65"/>
    </row>
    <row r="71" customFormat="false" ht="13.5" hidden="false" customHeight="false" outlineLevel="0" collapsed="false">
      <c r="A71" s="63"/>
      <c r="B71" s="95"/>
      <c r="C71" s="96"/>
      <c r="D71" s="96"/>
      <c r="E71" s="96"/>
      <c r="F71" s="96"/>
      <c r="G71" s="96"/>
      <c r="H71" s="97"/>
      <c r="I71" s="65"/>
    </row>
    <row r="72" customFormat="false" ht="14.25" hidden="false" customHeight="false" outlineLevel="0" collapsed="false">
      <c r="A72" s="63"/>
      <c r="B72" s="57"/>
      <c r="C72" s="57"/>
      <c r="D72" s="57"/>
      <c r="E72" s="57"/>
      <c r="F72" s="57"/>
      <c r="G72" s="57"/>
      <c r="H72" s="117"/>
      <c r="I72" s="65"/>
    </row>
    <row r="73" customFormat="false" ht="13.5" hidden="false" customHeight="false" outlineLevel="0" collapsed="false">
      <c r="A73" s="63"/>
      <c r="B73" s="77"/>
      <c r="C73" s="78"/>
      <c r="D73" s="123"/>
      <c r="E73" s="121"/>
      <c r="F73" s="80"/>
      <c r="G73" s="78"/>
      <c r="H73" s="81"/>
      <c r="I73" s="65"/>
    </row>
    <row r="74" customFormat="false" ht="15" hidden="false" customHeight="false" outlineLevel="0" collapsed="false">
      <c r="A74" s="63"/>
      <c r="B74" s="82" t="s">
        <v>96</v>
      </c>
      <c r="C74" s="57"/>
      <c r="D74" s="83"/>
      <c r="E74" s="99"/>
      <c r="F74" s="76"/>
      <c r="G74" s="57"/>
      <c r="H74" s="84"/>
      <c r="I74" s="65"/>
    </row>
    <row r="75" customFormat="false" ht="12.75" hidden="false" customHeight="false" outlineLevel="0" collapsed="false">
      <c r="A75" s="63"/>
      <c r="B75" s="124"/>
      <c r="C75" s="57"/>
      <c r="D75" s="83"/>
      <c r="E75" s="99"/>
      <c r="F75" s="76"/>
      <c r="G75" s="57"/>
      <c r="H75" s="84"/>
      <c r="I75" s="65"/>
    </row>
    <row r="76" customFormat="false" ht="12.75" hidden="false" customHeight="false" outlineLevel="0" collapsed="false">
      <c r="A76" s="63"/>
      <c r="B76" s="88" t="s">
        <v>97</v>
      </c>
      <c r="C76" s="57"/>
      <c r="D76" s="57"/>
      <c r="E76" s="89"/>
      <c r="F76" s="76"/>
      <c r="G76" s="57"/>
      <c r="H76" s="84"/>
      <c r="I76" s="65"/>
    </row>
    <row r="77" customFormat="false" ht="12.75" hidden="false" customHeight="false" outlineLevel="0" collapsed="false">
      <c r="A77" s="63"/>
      <c r="B77" s="88" t="s">
        <v>98</v>
      </c>
      <c r="C77" s="57"/>
      <c r="D77" s="57"/>
      <c r="E77" s="89"/>
      <c r="F77" s="76"/>
      <c r="G77" s="57"/>
      <c r="H77" s="84"/>
      <c r="I77" s="65"/>
    </row>
    <row r="78" customFormat="false" ht="12.75" hidden="false" customHeight="false" outlineLevel="0" collapsed="false">
      <c r="A78" s="63"/>
      <c r="B78" s="88" t="s">
        <v>99</v>
      </c>
      <c r="C78" s="57"/>
      <c r="D78" s="57"/>
      <c r="E78" s="104" t="n">
        <f aca="false">E82-E79</f>
        <v>163491</v>
      </c>
      <c r="F78" s="76"/>
      <c r="G78" s="57"/>
      <c r="H78" s="84"/>
      <c r="I78" s="65"/>
    </row>
    <row r="79" customFormat="false" ht="12.75" hidden="false" customHeight="false" outlineLevel="0" collapsed="false">
      <c r="A79" s="63"/>
      <c r="B79" s="88" t="s">
        <v>100</v>
      </c>
      <c r="C79" s="57"/>
      <c r="D79" s="104" t="n">
        <v>27447</v>
      </c>
      <c r="E79" s="101" t="n">
        <f aca="false">+D79*(E5-G5)</f>
        <v>384258</v>
      </c>
      <c r="F79" s="76"/>
      <c r="G79" s="57"/>
      <c r="H79" s="84" t="s">
        <v>101</v>
      </c>
      <c r="I79" s="65"/>
    </row>
    <row r="80" customFormat="false" ht="13.5" hidden="false" customHeight="true" outlineLevel="0" collapsed="false">
      <c r="A80" s="63"/>
      <c r="B80" s="88" t="s">
        <v>102</v>
      </c>
      <c r="C80" s="57"/>
      <c r="D80" s="125"/>
      <c r="E80" s="99" t="n">
        <f aca="false">$D80*E$5</f>
        <v>0</v>
      </c>
      <c r="F80" s="76"/>
      <c r="G80" s="57"/>
      <c r="H80" s="84"/>
      <c r="I80" s="65"/>
    </row>
    <row r="81" customFormat="false" ht="6" hidden="false" customHeight="true" outlineLevel="0" collapsed="false">
      <c r="A81" s="63"/>
      <c r="B81" s="107" t="s">
        <v>93</v>
      </c>
      <c r="C81" s="57"/>
      <c r="D81" s="89"/>
      <c r="E81" s="110" t="s">
        <v>76</v>
      </c>
      <c r="F81" s="76"/>
      <c r="G81" s="57"/>
      <c r="H81" s="84"/>
      <c r="I81" s="65"/>
    </row>
    <row r="82" customFormat="false" ht="12.75" hidden="false" customHeight="true" outlineLevel="0" collapsed="false">
      <c r="A82" s="63"/>
      <c r="B82" s="88"/>
      <c r="C82" s="57"/>
      <c r="D82" s="89"/>
      <c r="E82" s="115" t="n">
        <v>547749</v>
      </c>
      <c r="F82" s="116"/>
      <c r="G82" s="126" t="n">
        <v>534741</v>
      </c>
      <c r="H82" s="84"/>
      <c r="I82" s="65"/>
    </row>
    <row r="83" customFormat="false" ht="13.5" hidden="false" customHeight="false" outlineLevel="0" collapsed="false">
      <c r="A83" s="63"/>
      <c r="B83" s="95"/>
      <c r="C83" s="96"/>
      <c r="D83" s="127"/>
      <c r="E83" s="128"/>
      <c r="F83" s="129"/>
      <c r="G83" s="96"/>
      <c r="H83" s="130"/>
      <c r="I83" s="65"/>
    </row>
    <row r="84" customFormat="false" ht="14.25" hidden="false" customHeight="false" outlineLevel="0" collapsed="false">
      <c r="A84" s="63"/>
      <c r="B84" s="75"/>
      <c r="C84" s="57"/>
      <c r="D84" s="83"/>
      <c r="E84" s="99"/>
      <c r="F84" s="76"/>
      <c r="G84" s="57"/>
      <c r="H84" s="98"/>
      <c r="I84" s="65"/>
    </row>
    <row r="85" customFormat="false" ht="13.5" hidden="false" customHeight="false" outlineLevel="0" collapsed="false">
      <c r="A85" s="63"/>
      <c r="B85" s="77"/>
      <c r="C85" s="78"/>
      <c r="D85" s="79"/>
      <c r="E85" s="121"/>
      <c r="F85" s="80"/>
      <c r="G85" s="78"/>
      <c r="H85" s="81"/>
      <c r="I85" s="65"/>
    </row>
    <row r="86" customFormat="false" ht="15" hidden="false" customHeight="false" outlineLevel="0" collapsed="false">
      <c r="A86" s="63"/>
      <c r="B86" s="82" t="s">
        <v>103</v>
      </c>
      <c r="C86" s="57"/>
      <c r="D86" s="83"/>
      <c r="E86" s="99"/>
      <c r="F86" s="76"/>
      <c r="G86" s="57"/>
      <c r="H86" s="84"/>
      <c r="I86" s="65"/>
    </row>
    <row r="87" customFormat="false" ht="18" hidden="false" customHeight="true" outlineLevel="0" collapsed="false">
      <c r="A87" s="63"/>
      <c r="B87" s="88"/>
      <c r="C87" s="57"/>
      <c r="D87" s="83"/>
      <c r="E87" s="99"/>
      <c r="F87" s="76"/>
      <c r="G87" s="57"/>
      <c r="H87" s="84"/>
      <c r="I87" s="65"/>
    </row>
    <row r="88" customFormat="false" ht="12.75" hidden="false" customHeight="false" outlineLevel="0" collapsed="false">
      <c r="A88" s="63"/>
      <c r="B88" s="88" t="s">
        <v>97</v>
      </c>
      <c r="C88" s="57"/>
      <c r="D88" s="57"/>
      <c r="E88" s="104" t="n">
        <v>6268.5</v>
      </c>
      <c r="F88" s="76"/>
      <c r="G88" s="57"/>
      <c r="H88" s="84" t="s">
        <v>104</v>
      </c>
      <c r="I88" s="65"/>
    </row>
    <row r="89" customFormat="false" ht="20.25" hidden="false" customHeight="true" outlineLevel="0" collapsed="false">
      <c r="A89" s="63"/>
      <c r="B89" s="88" t="s">
        <v>98</v>
      </c>
      <c r="C89" s="57"/>
      <c r="D89" s="57"/>
      <c r="E89" s="104" t="n">
        <v>6268.5</v>
      </c>
      <c r="F89" s="76"/>
      <c r="G89" s="57"/>
      <c r="H89" s="84" t="s">
        <v>104</v>
      </c>
      <c r="I89" s="65"/>
    </row>
    <row r="90" customFormat="false" ht="13.5" hidden="false" customHeight="true" outlineLevel="0" collapsed="false">
      <c r="A90" s="63"/>
      <c r="B90" s="131"/>
      <c r="C90" s="96"/>
      <c r="D90" s="127"/>
      <c r="E90" s="115" t="n">
        <f aca="false">SUM(E88:E89)</f>
        <v>12537</v>
      </c>
      <c r="F90" s="129"/>
      <c r="G90" s="115" t="n">
        <f aca="false">11485+202</f>
        <v>11687</v>
      </c>
      <c r="H90" s="130"/>
      <c r="I90" s="65"/>
    </row>
    <row r="91" customFormat="false" ht="13.5" hidden="false" customHeight="false" outlineLevel="0" collapsed="false">
      <c r="A91" s="63"/>
      <c r="B91" s="75"/>
      <c r="C91" s="57"/>
      <c r="D91" s="83"/>
      <c r="E91" s="57"/>
      <c r="F91" s="76"/>
      <c r="G91" s="57"/>
      <c r="H91" s="98"/>
      <c r="I91" s="65"/>
    </row>
    <row r="92" customFormat="false" ht="19.5" hidden="false" customHeight="true" outlineLevel="0" collapsed="false">
      <c r="A92" s="63"/>
      <c r="B92" s="132" t="s">
        <v>105</v>
      </c>
      <c r="C92" s="57"/>
      <c r="D92" s="83"/>
      <c r="E92" s="120" t="n">
        <f aca="false">E82+E70+E64+E55+E45+E90</f>
        <v>1850723</v>
      </c>
      <c r="F92" s="133"/>
      <c r="G92" s="120" t="n">
        <f aca="false">SUM(G24:G90)</f>
        <v>1041761</v>
      </c>
      <c r="H92" s="98"/>
      <c r="I92" s="65"/>
    </row>
    <row r="93" customFormat="false" ht="25.5" hidden="false" customHeight="false" outlineLevel="0" collapsed="false">
      <c r="A93" s="63"/>
      <c r="B93" s="134" t="s">
        <v>106</v>
      </c>
      <c r="C93" s="135"/>
      <c r="D93" s="136"/>
      <c r="E93" s="137" t="n">
        <v>2083000</v>
      </c>
      <c r="F93" s="87"/>
      <c r="G93" s="137" t="s">
        <v>107</v>
      </c>
      <c r="H93" s="98" t="s">
        <v>108</v>
      </c>
      <c r="I93" s="65"/>
    </row>
    <row r="94" customFormat="false" ht="15.75" hidden="false" customHeight="false" outlineLevel="0" collapsed="false">
      <c r="A94" s="63"/>
      <c r="B94" s="138" t="s">
        <v>109</v>
      </c>
      <c r="C94" s="139"/>
      <c r="D94" s="140"/>
      <c r="E94" s="141" t="n">
        <f aca="false">E9+E92+2083000</f>
        <v>9532918</v>
      </c>
      <c r="F94" s="142"/>
      <c r="G94" s="141" t="n">
        <f aca="false">G9+G92+1597000</f>
        <v>6677977</v>
      </c>
      <c r="H94" s="98"/>
      <c r="I94" s="65"/>
    </row>
    <row r="95" customFormat="false" ht="9" hidden="false" customHeight="true" outlineLevel="0" collapsed="false">
      <c r="A95" s="63"/>
      <c r="B95" s="143"/>
      <c r="C95" s="144"/>
      <c r="D95" s="145"/>
      <c r="E95" s="146"/>
      <c r="F95" s="147"/>
      <c r="G95" s="146"/>
      <c r="H95" s="148"/>
      <c r="I95" s="65"/>
    </row>
    <row r="96" customFormat="false" ht="18.75" hidden="false" customHeight="true" outlineLevel="0" collapsed="false">
      <c r="A96" s="149"/>
      <c r="B96" s="150"/>
      <c r="C96" s="150"/>
      <c r="D96" s="150"/>
      <c r="E96" s="150"/>
      <c r="F96" s="150"/>
      <c r="G96" s="150"/>
      <c r="H96" s="148"/>
      <c r="I96" s="151"/>
    </row>
    <row r="97" customFormat="false" ht="12.75" hidden="false" customHeight="false" outlineLevel="0" collapsed="false">
      <c r="B97" s="75"/>
      <c r="D97" s="83"/>
    </row>
    <row r="98" customFormat="false" ht="12.75" hidden="false" customHeight="false" outlineLevel="0" collapsed="false">
      <c r="C98" s="57"/>
      <c r="D98" s="83"/>
    </row>
    <row r="99" customFormat="false" ht="12.75" hidden="false" customHeight="false" outlineLevel="0" collapsed="false">
      <c r="D99" s="83"/>
    </row>
    <row r="100" customFormat="false" ht="12.75" hidden="false" customHeight="false" outlineLevel="0" collapsed="false">
      <c r="D100" s="83"/>
    </row>
    <row r="101" customFormat="false" ht="12.75" hidden="false" customHeight="false" outlineLevel="0" collapsed="false">
      <c r="D101" s="83"/>
    </row>
    <row r="102" customFormat="false" ht="12.75" hidden="false" customHeight="false" outlineLevel="0" collapsed="false">
      <c r="D102" s="83"/>
    </row>
  </sheetData>
  <mergeCells count="2"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&amp;LEnron Europe Confidential&amp;C&amp;"Arial,Bold"&amp;14 21
&amp;"Arial,Regular"&amp;10Source: Financial Planning Analysis&amp;RPrinted:&amp;D&amp;T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8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P40" activeCellId="0" sqref="P40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5.56"/>
    <col collapsed="false" customWidth="true" hidden="false" outlineLevel="0" max="2" min="2" style="0" width="27.14"/>
    <col collapsed="false" customWidth="true" hidden="false" outlineLevel="0" max="3" min="3" style="0" width="13.7"/>
    <col collapsed="false" customWidth="true" hidden="true" outlineLevel="1" max="6" min="4" style="0" width="14.7"/>
    <col collapsed="false" customWidth="true" hidden="true" outlineLevel="1" max="7" min="7" style="0" width="11.28"/>
    <col collapsed="false" customWidth="true" hidden="true" outlineLevel="1" max="8" min="8" style="0" width="13.14"/>
    <col collapsed="false" customWidth="true" hidden="true" outlineLevel="1" max="9" min="9" style="0" width="8.85"/>
    <col collapsed="false" customWidth="true" hidden="true" outlineLevel="1" max="10" min="10" style="0" width="13.7"/>
    <col collapsed="false" customWidth="true" hidden="true" outlineLevel="1" max="11" min="11" style="0" width="10.41"/>
    <col collapsed="false" customWidth="true" hidden="true" outlineLevel="1" max="13" min="12" style="0" width="14.7"/>
    <col collapsed="false" customWidth="true" hidden="false" outlineLevel="0" max="14" min="14" style="0" width="13.99"/>
    <col collapsed="false" customWidth="true" hidden="false" outlineLevel="0" max="15" min="15" style="0" width="13.41"/>
    <col collapsed="false" customWidth="true" hidden="false" outlineLevel="0" max="16" min="16" style="0" width="14.85"/>
    <col collapsed="false" customWidth="true" hidden="false" outlineLevel="0" max="17" min="17" style="0" width="0.13"/>
    <col collapsed="false" customWidth="true" hidden="true" outlineLevel="0" max="18" min="18" style="0" width="14.56"/>
    <col collapsed="false" customWidth="true" hidden="false" outlineLevel="0" max="19" min="19" style="0" width="0.13"/>
    <col collapsed="false" customWidth="true" hidden="true" outlineLevel="0" max="20" min="20" style="0" width="7.56"/>
    <col collapsed="false" customWidth="true" hidden="true" outlineLevel="0" max="21" min="21" style="0" width="0.13"/>
    <col collapsed="false" customWidth="true" hidden="false" outlineLevel="0" max="22" min="22" style="0" width="1.85"/>
    <col collapsed="false" customWidth="true" hidden="false" outlineLevel="0" max="23" min="23" style="0" width="11.99"/>
  </cols>
  <sheetData>
    <row r="1" customFormat="false" ht="23.25" hidden="false" customHeight="true" outlineLevel="0" collapsed="fals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customFormat="false" ht="23.25" hidden="false" customHeight="true" outlineLevel="0" collapsed="false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customFormat="false" ht="23.2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customFormat="false" ht="26.25" hidden="false" customHeight="true" outlineLevel="0" collapsed="false">
      <c r="A4" s="153" t="s">
        <v>50</v>
      </c>
      <c r="B4" s="153"/>
      <c r="C4" s="154" t="n">
        <v>2383232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 t="n">
        <v>1054318</v>
      </c>
      <c r="O4" s="154" t="n">
        <v>1283175</v>
      </c>
      <c r="P4" s="154" t="n">
        <v>878470</v>
      </c>
      <c r="Q4" s="154" t="n">
        <v>0</v>
      </c>
      <c r="R4" s="154" t="n">
        <v>0</v>
      </c>
      <c r="S4" s="154" t="n">
        <v>0</v>
      </c>
      <c r="T4" s="155"/>
      <c r="U4" s="154"/>
      <c r="V4" s="156"/>
      <c r="W4" s="157" t="n">
        <f aca="false">C4+O4+P4+Q4+R4+S4+U4+N4</f>
        <v>5599195</v>
      </c>
    </row>
    <row r="5" customFormat="false" ht="12.75" hidden="false" customHeight="false" outlineLevel="0" collapsed="false">
      <c r="V5" s="158"/>
    </row>
    <row r="6" customFormat="false" ht="46.5" hidden="false" customHeight="true" outlineLevel="0" collapsed="false">
      <c r="A6" s="5" t="s">
        <v>110</v>
      </c>
      <c r="B6" s="6" t="s">
        <v>111</v>
      </c>
      <c r="C6" s="7" t="s">
        <v>24</v>
      </c>
      <c r="D6" s="7" t="s">
        <v>112</v>
      </c>
      <c r="E6" s="7" t="s">
        <v>113</v>
      </c>
      <c r="F6" s="7" t="s">
        <v>114</v>
      </c>
      <c r="G6" s="7" t="s">
        <v>115</v>
      </c>
      <c r="H6" s="7" t="s">
        <v>116</v>
      </c>
      <c r="I6" s="7" t="s">
        <v>117</v>
      </c>
      <c r="J6" s="7" t="s">
        <v>118</v>
      </c>
      <c r="K6" s="7" t="s">
        <v>119</v>
      </c>
      <c r="L6" s="7" t="s">
        <v>120</v>
      </c>
      <c r="M6" s="7" t="s">
        <v>121</v>
      </c>
      <c r="N6" s="7" t="s">
        <v>25</v>
      </c>
      <c r="O6" s="7" t="s">
        <v>26</v>
      </c>
      <c r="P6" s="7" t="s">
        <v>122</v>
      </c>
      <c r="Q6" s="7" t="s">
        <v>123</v>
      </c>
      <c r="R6" s="7" t="s">
        <v>124</v>
      </c>
      <c r="S6" s="7" t="s">
        <v>125</v>
      </c>
      <c r="T6" s="7"/>
      <c r="U6" s="8" t="s">
        <v>126</v>
      </c>
      <c r="V6" s="159"/>
      <c r="W6" s="160" t="s">
        <v>127</v>
      </c>
    </row>
    <row r="7" customFormat="false" ht="17.1" hidden="false" customHeight="true" outlineLevel="0" collapsed="false">
      <c r="A7" s="5"/>
      <c r="B7" s="161" t="s">
        <v>128</v>
      </c>
      <c r="C7" s="11"/>
      <c r="D7" s="162"/>
      <c r="E7" s="162"/>
      <c r="F7" s="162"/>
      <c r="G7" s="162" t="n">
        <f aca="false">'[1]HC Summary'!$K$12</f>
        <v>4</v>
      </c>
      <c r="H7" s="162"/>
      <c r="I7" s="162" t="n">
        <f aca="false">VLOOKUP(B7,'[1]HC Summary 2'!$D$22:$E$27,2,FALSE())</f>
        <v>1</v>
      </c>
      <c r="J7" s="162"/>
      <c r="K7" s="162"/>
      <c r="L7" s="162"/>
      <c r="M7" s="162"/>
      <c r="N7" s="162"/>
      <c r="O7" s="163"/>
      <c r="P7" s="11"/>
      <c r="Q7" s="11"/>
      <c r="R7" s="11"/>
      <c r="S7" s="11"/>
      <c r="T7" s="11"/>
      <c r="U7" s="164"/>
      <c r="V7" s="165" t="n">
        <v>0</v>
      </c>
      <c r="W7" s="166" t="n">
        <f aca="false">C7+O7+P7+Q7+R7+S7+U7+N7</f>
        <v>0</v>
      </c>
    </row>
    <row r="8" customFormat="false" ht="17.1" hidden="false" customHeight="true" outlineLevel="0" collapsed="false">
      <c r="A8" s="5"/>
      <c r="B8" s="161" t="s">
        <v>129</v>
      </c>
      <c r="C8" s="11" t="n">
        <v>1</v>
      </c>
      <c r="D8" s="162" t="n">
        <f aca="false">'[1]HC Summary'!$H$22</f>
        <v>1</v>
      </c>
      <c r="E8" s="162"/>
      <c r="F8" s="162"/>
      <c r="G8" s="162" t="n">
        <f aca="false">'[1]HC Summary'!$K$6</f>
        <v>1</v>
      </c>
      <c r="H8" s="162"/>
      <c r="I8" s="162"/>
      <c r="J8" s="162"/>
      <c r="K8" s="162"/>
      <c r="L8" s="162"/>
      <c r="M8" s="162"/>
      <c r="N8" s="162" t="n">
        <v>3</v>
      </c>
      <c r="O8" s="163"/>
      <c r="P8" s="11"/>
      <c r="Q8" s="11"/>
      <c r="R8" s="11"/>
      <c r="S8" s="11"/>
      <c r="T8" s="11"/>
      <c r="U8" s="164"/>
      <c r="V8" s="165" t="n">
        <v>1</v>
      </c>
      <c r="W8" s="166" t="n">
        <f aca="false">C8+O8+P8+Q8+R8+S8+U8+N8</f>
        <v>4</v>
      </c>
    </row>
    <row r="9" customFormat="false" ht="17.1" hidden="false" customHeight="true" outlineLevel="0" collapsed="false">
      <c r="A9" s="5"/>
      <c r="B9" s="161" t="s">
        <v>130</v>
      </c>
      <c r="C9" s="11"/>
      <c r="D9" s="162"/>
      <c r="E9" s="162"/>
      <c r="F9" s="162"/>
      <c r="G9" s="162"/>
      <c r="H9" s="162"/>
      <c r="I9" s="162" t="n">
        <f aca="false">VLOOKUP(B9,'[1]HC Summary 2'!$D$22:$E$27,2,FALSE())</f>
        <v>2</v>
      </c>
      <c r="J9" s="162"/>
      <c r="K9" s="162"/>
      <c r="L9" s="162"/>
      <c r="M9" s="162" t="n">
        <f aca="false">'[1]HC Summary'!$B$22</f>
        <v>4</v>
      </c>
      <c r="N9" s="162"/>
      <c r="O9" s="163"/>
      <c r="P9" s="11"/>
      <c r="Q9" s="11"/>
      <c r="R9" s="11"/>
      <c r="S9" s="11"/>
      <c r="T9" s="11"/>
      <c r="U9" s="164"/>
      <c r="V9" s="165" t="n">
        <v>2</v>
      </c>
      <c r="W9" s="166" t="n">
        <f aca="false">C9+O9+P9+Q9+R9+S9+U9+N9</f>
        <v>0</v>
      </c>
    </row>
    <row r="10" customFormat="false" ht="17.1" hidden="false" customHeight="true" outlineLevel="0" collapsed="false">
      <c r="A10" s="5"/>
      <c r="B10" s="161" t="s">
        <v>131</v>
      </c>
      <c r="C10" s="11"/>
      <c r="D10" s="162"/>
      <c r="E10" s="162"/>
      <c r="F10" s="162"/>
      <c r="G10" s="162"/>
      <c r="H10" s="162" t="n">
        <f aca="false">'[1]HC Summary'!$E$9</f>
        <v>1</v>
      </c>
      <c r="I10" s="162" t="n">
        <f aca="false">VLOOKUP(B10,'[1]HC Summary 2'!$D$22:$E$27,2,FALSE())</f>
        <v>6</v>
      </c>
      <c r="J10" s="162" t="n">
        <f aca="false">'[1]HC Summary'!$B$9</f>
        <v>1</v>
      </c>
      <c r="K10" s="162"/>
      <c r="L10" s="162"/>
      <c r="M10" s="162" t="n">
        <f aca="false">'[1]HC Summary'!$B$25</f>
        <v>4</v>
      </c>
      <c r="N10" s="162"/>
      <c r="O10" s="163"/>
      <c r="P10" s="11"/>
      <c r="Q10" s="11"/>
      <c r="R10" s="11"/>
      <c r="S10" s="11"/>
      <c r="T10" s="11"/>
      <c r="U10" s="164"/>
      <c r="V10" s="165" t="n">
        <v>3</v>
      </c>
      <c r="W10" s="166" t="n">
        <f aca="false">C10+O10+P10+Q10+R10+S10+U10+N10</f>
        <v>0</v>
      </c>
    </row>
    <row r="11" customFormat="false" ht="17.1" hidden="false" customHeight="true" outlineLevel="0" collapsed="false">
      <c r="A11" s="5"/>
      <c r="B11" s="161" t="s">
        <v>132</v>
      </c>
      <c r="C11" s="11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3"/>
      <c r="P11" s="11"/>
      <c r="Q11" s="11"/>
      <c r="R11" s="11"/>
      <c r="S11" s="11"/>
      <c r="T11" s="11"/>
      <c r="U11" s="164"/>
      <c r="V11" s="165" t="n">
        <v>4</v>
      </c>
      <c r="W11" s="166" t="n">
        <f aca="false">C11+O11+P11+Q11+R11+S11+U11+N11</f>
        <v>0</v>
      </c>
    </row>
    <row r="12" customFormat="false" ht="17.1" hidden="false" customHeight="true" outlineLevel="0" collapsed="false">
      <c r="A12" s="5"/>
      <c r="B12" s="161" t="s">
        <v>133</v>
      </c>
      <c r="C12" s="11"/>
      <c r="D12" s="162"/>
      <c r="E12" s="162"/>
      <c r="F12" s="162"/>
      <c r="G12" s="162" t="n">
        <f aca="false">'[1]HC Summary'!$K$7</f>
        <v>7</v>
      </c>
      <c r="H12" s="162" t="n">
        <f aca="false">'[1]HC Summary'!$E$6</f>
        <v>1</v>
      </c>
      <c r="I12" s="162" t="n">
        <f aca="false">VLOOKUP(B12,'[1]HC Summary 2'!$D$22:$E$27,2,FALSE())</f>
        <v>1</v>
      </c>
      <c r="J12" s="162" t="n">
        <f aca="false">'[1]HC Summary'!$B$6</f>
        <v>1</v>
      </c>
      <c r="K12" s="162" t="n">
        <f aca="false">'[1]HC Summary'!$H$6</f>
        <v>5</v>
      </c>
      <c r="L12" s="162"/>
      <c r="M12" s="162" t="n">
        <f aca="false">'[1]HC Summary'!$B$23</f>
        <v>3</v>
      </c>
      <c r="N12" s="162"/>
      <c r="O12" s="163"/>
      <c r="P12" s="11"/>
      <c r="Q12" s="11"/>
      <c r="R12" s="11"/>
      <c r="S12" s="11"/>
      <c r="T12" s="11"/>
      <c r="U12" s="164"/>
      <c r="V12" s="165" t="n">
        <v>5</v>
      </c>
      <c r="W12" s="166" t="n">
        <f aca="false">C12+O12+P12+Q12+R12+S12+U12+N12</f>
        <v>0</v>
      </c>
    </row>
    <row r="13" customFormat="false" ht="17.1" hidden="false" customHeight="true" outlineLevel="0" collapsed="false">
      <c r="A13" s="5"/>
      <c r="B13" s="161" t="s">
        <v>134</v>
      </c>
      <c r="C13" s="11" t="n">
        <v>9</v>
      </c>
      <c r="D13" s="167"/>
      <c r="E13" s="167"/>
      <c r="F13" s="167"/>
      <c r="G13" s="167" t="n">
        <f aca="false">'[1]HC Summary'!$K$8</f>
        <v>3</v>
      </c>
      <c r="H13" s="167" t="n">
        <f aca="false">'[1]HC Summary'!$E$7</f>
        <v>2</v>
      </c>
      <c r="I13" s="162" t="n">
        <f aca="false">VLOOKUP(B13,'[1]HC Summary 2'!$D$22:$E$27,2,FALSE())</f>
        <v>5</v>
      </c>
      <c r="J13" s="167" t="n">
        <f aca="false">'[1]HC Summary'!$B$7</f>
        <v>15</v>
      </c>
      <c r="K13" s="167" t="n">
        <f aca="false">'[1]HC Summary'!$H$7</f>
        <v>5</v>
      </c>
      <c r="L13" s="167" t="n">
        <f aca="false">'[1]HC Summary'!$K$24-1</f>
        <v>1</v>
      </c>
      <c r="M13" s="167"/>
      <c r="N13" s="167" t="n">
        <v>2</v>
      </c>
      <c r="O13" s="163" t="n">
        <v>2</v>
      </c>
      <c r="P13" s="11"/>
      <c r="Q13" s="11"/>
      <c r="R13" s="11"/>
      <c r="S13" s="11"/>
      <c r="T13" s="11"/>
      <c r="U13" s="164"/>
      <c r="V13" s="165" t="n">
        <v>6</v>
      </c>
      <c r="W13" s="166" t="n">
        <f aca="false">C13+O13+P13+Q13+R13+S13+U13+N13</f>
        <v>13</v>
      </c>
    </row>
    <row r="14" customFormat="false" ht="17.1" hidden="false" customHeight="true" outlineLevel="0" collapsed="false">
      <c r="A14" s="5"/>
      <c r="B14" s="161" t="s">
        <v>135</v>
      </c>
      <c r="C14" s="11" t="n">
        <v>7</v>
      </c>
      <c r="D14" s="162"/>
      <c r="E14" s="162"/>
      <c r="F14" s="162"/>
      <c r="G14" s="162" t="n">
        <f aca="false">'[1]HC Summary'!$K$10</f>
        <v>9</v>
      </c>
      <c r="H14" s="162" t="n">
        <f aca="false">'[1]HC Summary'!$E$10</f>
        <v>2</v>
      </c>
      <c r="I14" s="162"/>
      <c r="J14" s="162" t="n">
        <f aca="false">'[1]HC Summary'!$B$10</f>
        <v>4</v>
      </c>
      <c r="K14" s="162" t="n">
        <f aca="false">'[1]HC Summary'!$H$9</f>
        <v>2</v>
      </c>
      <c r="L14" s="162" t="n">
        <f aca="false">'[1]HC Summary'!$K$26-2</f>
        <v>3</v>
      </c>
      <c r="M14" s="162" t="n">
        <f aca="false">'[1]HC Summary'!$B$26</f>
        <v>1</v>
      </c>
      <c r="N14" s="162"/>
      <c r="O14" s="163" t="n">
        <v>1</v>
      </c>
      <c r="P14" s="11" t="n">
        <v>4</v>
      </c>
      <c r="Q14" s="11"/>
      <c r="R14" s="11"/>
      <c r="S14" s="11"/>
      <c r="T14" s="11"/>
      <c r="U14" s="164"/>
      <c r="V14" s="165" t="n">
        <v>7</v>
      </c>
      <c r="W14" s="166" t="n">
        <f aca="false">C14+O14+P14+Q14+R14+S14+U14+N14</f>
        <v>12</v>
      </c>
    </row>
    <row r="15" customFormat="false" ht="17.1" hidden="false" customHeight="true" outlineLevel="0" collapsed="false">
      <c r="A15" s="5"/>
      <c r="B15" s="161" t="s">
        <v>136</v>
      </c>
      <c r="C15" s="11" t="n">
        <v>2</v>
      </c>
      <c r="D15" s="162" t="n">
        <f aca="false">'[1]HC Summary'!$H$23</f>
        <v>1</v>
      </c>
      <c r="E15" s="162"/>
      <c r="F15" s="162"/>
      <c r="G15" s="162" t="n">
        <f aca="false">'[1]HC Summary'!$K$9</f>
        <v>1</v>
      </c>
      <c r="H15" s="162" t="n">
        <f aca="false">'[1]HC Summary'!$E$8</f>
        <v>1</v>
      </c>
      <c r="I15" s="162" t="n">
        <f aca="false">VLOOKUP(B15,'[1]HC Summary 2'!$D$22:$E$27,2,FALSE())</f>
        <v>1</v>
      </c>
      <c r="J15" s="162" t="n">
        <f aca="false">'[1]HC Summary'!$B$8</f>
        <v>5</v>
      </c>
      <c r="K15" s="162" t="n">
        <f aca="false">'[1]HC Summary'!$H$8</f>
        <v>3</v>
      </c>
      <c r="L15" s="162" t="n">
        <f aca="false">'[1]HC Summary'!$K$25-1</f>
        <v>2</v>
      </c>
      <c r="M15" s="162" t="n">
        <f aca="false">'[1]HC Summary'!$B$24</f>
        <v>2</v>
      </c>
      <c r="N15" s="162" t="n">
        <v>1</v>
      </c>
      <c r="O15" s="163" t="n">
        <v>4</v>
      </c>
      <c r="P15" s="11"/>
      <c r="Q15" s="11"/>
      <c r="R15" s="11"/>
      <c r="S15" s="11"/>
      <c r="T15" s="11"/>
      <c r="U15" s="164"/>
      <c r="V15" s="165" t="n">
        <v>8</v>
      </c>
      <c r="W15" s="166" t="n">
        <f aca="false">C15+O15+P15+Q15+R15+S15+U15+N15</f>
        <v>7</v>
      </c>
    </row>
    <row r="16" customFormat="false" ht="17.1" hidden="false" customHeight="true" outlineLevel="0" collapsed="false">
      <c r="A16" s="5"/>
      <c r="B16" s="161" t="s">
        <v>137</v>
      </c>
      <c r="C16" s="11" t="n">
        <v>1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3"/>
      <c r="P16" s="11"/>
      <c r="Q16" s="11"/>
      <c r="R16" s="11"/>
      <c r="S16" s="11"/>
      <c r="T16" s="11"/>
      <c r="U16" s="164"/>
      <c r="V16" s="165" t="n">
        <v>9</v>
      </c>
      <c r="W16" s="166" t="n">
        <f aca="false">C16+O16+P16+Q16+R16+S16+U16+N16</f>
        <v>1</v>
      </c>
    </row>
    <row r="17" customFormat="false" ht="17.1" hidden="false" customHeight="true" outlineLevel="0" collapsed="false">
      <c r="A17" s="5"/>
      <c r="B17" s="161" t="s">
        <v>138</v>
      </c>
      <c r="C17" s="11" t="n">
        <v>5</v>
      </c>
      <c r="D17" s="162"/>
      <c r="E17" s="162"/>
      <c r="F17" s="162"/>
      <c r="G17" s="162" t="n">
        <f aca="false">'[1]HC Summary'!$K$11</f>
        <v>1</v>
      </c>
      <c r="H17" s="162"/>
      <c r="I17" s="162"/>
      <c r="J17" s="162" t="n">
        <f aca="false">'[1]HC Summary'!$B$11</f>
        <v>1</v>
      </c>
      <c r="K17" s="162"/>
      <c r="L17" s="162" t="n">
        <f aca="false">'[1]HC Summary'!$K$27-1</f>
        <v>1</v>
      </c>
      <c r="M17" s="162" t="n">
        <f aca="false">'[1]HC Summary'!$B$27</f>
        <v>1</v>
      </c>
      <c r="N17" s="162" t="n">
        <v>1</v>
      </c>
      <c r="O17" s="163" t="n">
        <v>2</v>
      </c>
      <c r="P17" s="11" t="n">
        <v>4</v>
      </c>
      <c r="Q17" s="11"/>
      <c r="R17" s="11"/>
      <c r="S17" s="11"/>
      <c r="T17" s="11"/>
      <c r="U17" s="164"/>
      <c r="V17" s="165" t="n">
        <v>10</v>
      </c>
      <c r="W17" s="166" t="n">
        <f aca="false">C17+O17+P17+Q17+R17+S17+U17+N17</f>
        <v>12</v>
      </c>
    </row>
    <row r="18" customFormat="false" ht="17.1" hidden="false" customHeight="true" outlineLevel="0" collapsed="false">
      <c r="A18" s="5"/>
      <c r="B18" s="161" t="s">
        <v>139</v>
      </c>
      <c r="C18" s="11"/>
      <c r="D18" s="162" t="n">
        <f aca="false">'[1]HC Summary'!$H$24</f>
        <v>1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3" t="n">
        <v>1</v>
      </c>
      <c r="P18" s="11"/>
      <c r="Q18" s="11"/>
      <c r="R18" s="11"/>
      <c r="S18" s="11"/>
      <c r="T18" s="11"/>
      <c r="U18" s="164"/>
      <c r="V18" s="165" t="n">
        <v>11</v>
      </c>
      <c r="W18" s="166" t="n">
        <f aca="false">C18+O18+P18+Q18+R18+S18+U18+N18</f>
        <v>1</v>
      </c>
    </row>
    <row r="19" customFormat="false" ht="17.1" hidden="false" customHeight="true" outlineLevel="0" collapsed="false">
      <c r="A19" s="5"/>
      <c r="B19" s="161" t="s">
        <v>140</v>
      </c>
      <c r="C19" s="11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 t="n">
        <v>1</v>
      </c>
      <c r="O19" s="163"/>
      <c r="P19" s="11"/>
      <c r="Q19" s="11"/>
      <c r="R19" s="11"/>
      <c r="S19" s="11"/>
      <c r="T19" s="11"/>
      <c r="U19" s="164"/>
      <c r="V19" s="165" t="n">
        <v>12</v>
      </c>
      <c r="W19" s="166" t="n">
        <f aca="false">C19+O19+P19+Q19+R19+S19+U19+N19</f>
        <v>1</v>
      </c>
    </row>
    <row r="20" customFormat="false" ht="18" hidden="false" customHeight="true" outlineLevel="0" collapsed="false">
      <c r="A20" s="5"/>
      <c r="B20" s="15" t="s">
        <v>141</v>
      </c>
      <c r="C20" s="16" t="n">
        <f aca="false">SUM(C7:C19)</f>
        <v>25</v>
      </c>
      <c r="D20" s="16" t="n">
        <f aca="false">SUM(D7:D19)</f>
        <v>3</v>
      </c>
      <c r="E20" s="16" t="n">
        <f aca="false">SUM(E7:E19)</f>
        <v>0</v>
      </c>
      <c r="F20" s="16" t="n">
        <f aca="false">SUM(F7:F19)</f>
        <v>0</v>
      </c>
      <c r="G20" s="16" t="n">
        <f aca="false">SUM(G7:G19)</f>
        <v>26</v>
      </c>
      <c r="H20" s="16" t="n">
        <f aca="false">SUM(H7:H19)</f>
        <v>7</v>
      </c>
      <c r="I20" s="16" t="n">
        <f aca="false">SUM(I7:I19)</f>
        <v>16</v>
      </c>
      <c r="J20" s="16" t="n">
        <f aca="false">SUM(J7:J19)</f>
        <v>27</v>
      </c>
      <c r="K20" s="16" t="n">
        <f aca="false">SUM(K7:K19)</f>
        <v>15</v>
      </c>
      <c r="L20" s="16" t="n">
        <f aca="false">SUM(L7:L19)</f>
        <v>7</v>
      </c>
      <c r="M20" s="16" t="n">
        <f aca="false">SUM(M7:M19)</f>
        <v>15</v>
      </c>
      <c r="N20" s="16" t="n">
        <f aca="false">SUM(N7:N19)</f>
        <v>8</v>
      </c>
      <c r="O20" s="16" t="n">
        <f aca="false">SUM(O7:O19)</f>
        <v>10</v>
      </c>
      <c r="P20" s="16" t="n">
        <f aca="false">SUM(P7:P19)</f>
        <v>8</v>
      </c>
      <c r="Q20" s="16" t="n">
        <f aca="false">SUM(Q7:Q19)</f>
        <v>0</v>
      </c>
      <c r="R20" s="16" t="n">
        <f aca="false">SUM(R7:R19)</f>
        <v>0</v>
      </c>
      <c r="S20" s="16" t="n">
        <f aca="false">SUM(S7:S19)</f>
        <v>0</v>
      </c>
      <c r="T20" s="16" t="n">
        <f aca="false">SUM(T7:T19)</f>
        <v>0</v>
      </c>
      <c r="U20" s="18" t="n">
        <f aca="false">SUM(U7:U19)</f>
        <v>0</v>
      </c>
      <c r="W20" s="168" t="n">
        <f aca="false">C20+O20+P20+Q20+R20+S20+U20+N20</f>
        <v>51</v>
      </c>
    </row>
    <row r="21" customFormat="false" ht="18" hidden="false" customHeight="true" outlineLevel="0" collapsed="false">
      <c r="A21" s="169"/>
      <c r="B21" s="34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158"/>
      <c r="U21" s="37"/>
      <c r="V21" s="158"/>
      <c r="W21" s="37"/>
    </row>
    <row r="22" customFormat="false" ht="42.75" hidden="false" customHeight="true" outlineLevel="0" collapsed="false">
      <c r="A22" s="5" t="s">
        <v>142</v>
      </c>
      <c r="B22" s="6" t="s">
        <v>111</v>
      </c>
      <c r="C22" s="7" t="s">
        <v>24</v>
      </c>
      <c r="D22" s="7" t="s">
        <v>112</v>
      </c>
      <c r="E22" s="7" t="s">
        <v>113</v>
      </c>
      <c r="F22" s="7" t="s">
        <v>114</v>
      </c>
      <c r="G22" s="7" t="s">
        <v>115</v>
      </c>
      <c r="H22" s="7" t="s">
        <v>116</v>
      </c>
      <c r="I22" s="7" t="s">
        <v>117</v>
      </c>
      <c r="J22" s="7" t="s">
        <v>118</v>
      </c>
      <c r="K22" s="7" t="s">
        <v>119</v>
      </c>
      <c r="L22" s="7" t="s">
        <v>120</v>
      </c>
      <c r="M22" s="7" t="s">
        <v>121</v>
      </c>
      <c r="N22" s="7" t="s">
        <v>25</v>
      </c>
      <c r="O22" s="7" t="s">
        <v>26</v>
      </c>
      <c r="P22" s="7" t="s">
        <v>122</v>
      </c>
      <c r="Q22" s="7" t="s">
        <v>123</v>
      </c>
      <c r="R22" s="7" t="s">
        <v>124</v>
      </c>
      <c r="S22" s="7" t="s">
        <v>125</v>
      </c>
      <c r="T22" s="7"/>
      <c r="U22" s="8" t="s">
        <v>126</v>
      </c>
      <c r="V22" s="159"/>
      <c r="W22" s="160" t="s">
        <v>127</v>
      </c>
    </row>
    <row r="23" customFormat="false" ht="17.1" hidden="false" customHeight="true" outlineLevel="0" collapsed="false">
      <c r="A23" s="5"/>
      <c r="B23" s="161" t="s">
        <v>128</v>
      </c>
      <c r="C23" s="170" t="n">
        <f aca="false">IF(C$20=0,0,C7/C$20)</f>
        <v>0</v>
      </c>
      <c r="D23" s="170" t="n">
        <f aca="false">IF(D$20=0,0,D7/D$20)</f>
        <v>0</v>
      </c>
      <c r="E23" s="170" t="n">
        <f aca="false">IF(E$20=0,0,E7/E$20)</f>
        <v>0</v>
      </c>
      <c r="F23" s="170" t="n">
        <f aca="false">IF(F$20=0,0,F7/F$20)</f>
        <v>0</v>
      </c>
      <c r="G23" s="170" t="n">
        <f aca="false">IF(G$20=0,0,G7/G$20)</f>
        <v>0.153846153846154</v>
      </c>
      <c r="H23" s="170" t="n">
        <f aca="false">IF(H$20=0,0,H7/H$20)</f>
        <v>0</v>
      </c>
      <c r="I23" s="170" t="n">
        <f aca="false">IF(I$20=0,0,I7/I$20)</f>
        <v>0.0625</v>
      </c>
      <c r="J23" s="170" t="n">
        <f aca="false">IF(J$20=0,0,J7/J$20)</f>
        <v>0</v>
      </c>
      <c r="K23" s="170" t="n">
        <f aca="false">IF(K$20=0,0,K7/K$20)</f>
        <v>0</v>
      </c>
      <c r="L23" s="170" t="n">
        <f aca="false">IF(L$20=0,0,L7/L$20)</f>
        <v>0</v>
      </c>
      <c r="M23" s="170" t="n">
        <f aca="false">IF(M$20=0,0,M7/M$20)</f>
        <v>0</v>
      </c>
      <c r="N23" s="170" t="n">
        <f aca="false">IF(N$20=0,0,N7/N$20)</f>
        <v>0</v>
      </c>
      <c r="O23" s="170" t="n">
        <f aca="false">IF(O$20=0,0,O7/O$20)</f>
        <v>0</v>
      </c>
      <c r="P23" s="170" t="n">
        <f aca="false">IF(P$20=0,0,P7/P$20)</f>
        <v>0</v>
      </c>
      <c r="Q23" s="170" t="n">
        <f aca="false">IF(Q$20=0,0,Q7/Q$20)</f>
        <v>0</v>
      </c>
      <c r="R23" s="170" t="n">
        <f aca="false">IF(R$20=0,0,R7/R$20)</f>
        <v>0</v>
      </c>
      <c r="S23" s="170" t="n">
        <f aca="false">IF(S$20=0,0,S7/S$20)</f>
        <v>0</v>
      </c>
      <c r="T23" s="170" t="n">
        <f aca="false">IF(T$20=0,0,T7/T$20)</f>
        <v>0</v>
      </c>
      <c r="U23" s="171" t="n">
        <f aca="false">IF(U$20=0,0,U7/U$20)</f>
        <v>0</v>
      </c>
      <c r="V23" s="165" t="n">
        <v>0</v>
      </c>
      <c r="W23" s="172" t="n">
        <f aca="false">IF(W$20=0,0,W7/W$20)</f>
        <v>0</v>
      </c>
    </row>
    <row r="24" customFormat="false" ht="17.1" hidden="false" customHeight="true" outlineLevel="0" collapsed="false">
      <c r="A24" s="5"/>
      <c r="B24" s="161" t="s">
        <v>129</v>
      </c>
      <c r="C24" s="170" t="n">
        <f aca="false">IF(C$20=0,0,C8/C$20)</f>
        <v>0.04</v>
      </c>
      <c r="D24" s="170" t="n">
        <f aca="false">IF(D$20=0,0,D8/D$20)</f>
        <v>0.333333333333333</v>
      </c>
      <c r="E24" s="170" t="n">
        <f aca="false">IF(E$20=0,0,E8/E$20)</f>
        <v>0</v>
      </c>
      <c r="F24" s="170" t="n">
        <f aca="false">IF(F$20=0,0,F8/F$20)</f>
        <v>0</v>
      </c>
      <c r="G24" s="170" t="n">
        <f aca="false">IF(G$20=0,0,G8/G$20)</f>
        <v>0.0384615384615385</v>
      </c>
      <c r="H24" s="170" t="n">
        <f aca="false">IF(H$20=0,0,H8/H$20)</f>
        <v>0</v>
      </c>
      <c r="I24" s="170" t="n">
        <f aca="false">IF(I$20=0,0,I8/I$20)</f>
        <v>0</v>
      </c>
      <c r="J24" s="170" t="n">
        <f aca="false">IF(J$20=0,0,J8/J$20)</f>
        <v>0</v>
      </c>
      <c r="K24" s="170" t="n">
        <f aca="false">IF(K$20=0,0,K8/K$20)</f>
        <v>0</v>
      </c>
      <c r="L24" s="170" t="n">
        <f aca="false">IF(L$20=0,0,L8/L$20)</f>
        <v>0</v>
      </c>
      <c r="M24" s="170" t="n">
        <f aca="false">IF(M$20=0,0,M8/M$20)</f>
        <v>0</v>
      </c>
      <c r="N24" s="170" t="n">
        <f aca="false">IF(N$20=0,0,N8/N$20)</f>
        <v>0.375</v>
      </c>
      <c r="O24" s="170" t="n">
        <f aca="false">IF(O$20=0,0,O8/O$20)</f>
        <v>0</v>
      </c>
      <c r="P24" s="170" t="n">
        <f aca="false">IF(P$20=0,0,P8/P$20)</f>
        <v>0</v>
      </c>
      <c r="Q24" s="170" t="n">
        <f aca="false">IF(Q$20=0,0,Q8/Q$20)</f>
        <v>0</v>
      </c>
      <c r="R24" s="170" t="n">
        <f aca="false">IF(R$20=0,0,R8/R$20)</f>
        <v>0</v>
      </c>
      <c r="S24" s="170" t="n">
        <f aca="false">IF(S$20=0,0,S8/S$20)</f>
        <v>0</v>
      </c>
      <c r="T24" s="170" t="n">
        <f aca="false">IF(T$20=0,0,T8/T$20)</f>
        <v>0</v>
      </c>
      <c r="U24" s="171" t="n">
        <f aca="false">IF(U$20=0,0,U8/U$20)</f>
        <v>0</v>
      </c>
      <c r="V24" s="165" t="n">
        <v>1</v>
      </c>
      <c r="W24" s="172" t="n">
        <f aca="false">IF(W$20=0,0,W8/W$20)</f>
        <v>0.0784313725490196</v>
      </c>
    </row>
    <row r="25" customFormat="false" ht="17.1" hidden="false" customHeight="true" outlineLevel="0" collapsed="false">
      <c r="A25" s="5"/>
      <c r="B25" s="161" t="s">
        <v>130</v>
      </c>
      <c r="C25" s="170" t="n">
        <f aca="false">IF(C$20=0,0,C9/C$20)</f>
        <v>0</v>
      </c>
      <c r="D25" s="170" t="n">
        <f aca="false">IF(D$20=0,0,D9/D$20)</f>
        <v>0</v>
      </c>
      <c r="E25" s="170" t="n">
        <f aca="false">IF(E$20=0,0,E9/E$20)</f>
        <v>0</v>
      </c>
      <c r="F25" s="170" t="n">
        <f aca="false">IF(F$20=0,0,F9/F$20)</f>
        <v>0</v>
      </c>
      <c r="G25" s="170" t="n">
        <f aca="false">IF(G$20=0,0,G9/G$20)</f>
        <v>0</v>
      </c>
      <c r="H25" s="170" t="n">
        <f aca="false">IF(H$20=0,0,H9/H$20)</f>
        <v>0</v>
      </c>
      <c r="I25" s="170" t="n">
        <f aca="false">IF(I$20=0,0,I9/I$20)</f>
        <v>0.125</v>
      </c>
      <c r="J25" s="170" t="n">
        <f aca="false">IF(J$20=0,0,J9/J$20)</f>
        <v>0</v>
      </c>
      <c r="K25" s="170" t="n">
        <f aca="false">IF(K$20=0,0,K9/K$20)</f>
        <v>0</v>
      </c>
      <c r="L25" s="170" t="n">
        <f aca="false">IF(L$20=0,0,L9/L$20)</f>
        <v>0</v>
      </c>
      <c r="M25" s="170" t="n">
        <f aca="false">IF(M$20=0,0,M9/M$20)</f>
        <v>0.266666666666667</v>
      </c>
      <c r="N25" s="170" t="n">
        <f aca="false">IF(N$20=0,0,N9/N$20)</f>
        <v>0</v>
      </c>
      <c r="O25" s="170" t="n">
        <f aca="false">IF(O$20=0,0,O9/O$20)</f>
        <v>0</v>
      </c>
      <c r="P25" s="170" t="n">
        <f aca="false">IF(P$20=0,0,P9/P$20)</f>
        <v>0</v>
      </c>
      <c r="Q25" s="170" t="n">
        <f aca="false">IF(Q$20=0,0,Q9/Q$20)</f>
        <v>0</v>
      </c>
      <c r="R25" s="170" t="n">
        <f aca="false">IF(R$20=0,0,R9/R$20)</f>
        <v>0</v>
      </c>
      <c r="S25" s="170" t="n">
        <f aca="false">IF(S$20=0,0,S9/S$20)</f>
        <v>0</v>
      </c>
      <c r="T25" s="170" t="n">
        <f aca="false">IF(T$20=0,0,T9/T$20)</f>
        <v>0</v>
      </c>
      <c r="U25" s="171" t="n">
        <f aca="false">IF(U$20=0,0,U9/U$20)</f>
        <v>0</v>
      </c>
      <c r="V25" s="165" t="n">
        <v>2</v>
      </c>
      <c r="W25" s="172" t="n">
        <f aca="false">IF(W$20=0,0,W9/W$20)</f>
        <v>0</v>
      </c>
    </row>
    <row r="26" customFormat="false" ht="17.1" hidden="false" customHeight="true" outlineLevel="0" collapsed="false">
      <c r="A26" s="5"/>
      <c r="B26" s="161" t="s">
        <v>131</v>
      </c>
      <c r="C26" s="170" t="n">
        <f aca="false">IF(C$20=0,0,C10/C$20)</f>
        <v>0</v>
      </c>
      <c r="D26" s="170" t="n">
        <f aca="false">IF(D$20=0,0,D10/D$20)</f>
        <v>0</v>
      </c>
      <c r="E26" s="170" t="n">
        <f aca="false">IF(E$20=0,0,E10/E$20)</f>
        <v>0</v>
      </c>
      <c r="F26" s="170" t="n">
        <f aca="false">IF(F$20=0,0,F10/F$20)</f>
        <v>0</v>
      </c>
      <c r="G26" s="170" t="n">
        <f aca="false">IF(G$20=0,0,G10/G$20)</f>
        <v>0</v>
      </c>
      <c r="H26" s="170" t="n">
        <f aca="false">IF(H$20=0,0,H10/H$20)</f>
        <v>0.142857142857143</v>
      </c>
      <c r="I26" s="170" t="n">
        <f aca="false">IF(I$20=0,0,I10/I$20)</f>
        <v>0.375</v>
      </c>
      <c r="J26" s="170" t="n">
        <f aca="false">IF(J$20=0,0,J10/J$20)</f>
        <v>0.037037037037037</v>
      </c>
      <c r="K26" s="170" t="n">
        <f aca="false">IF(K$20=0,0,K10/K$20)</f>
        <v>0</v>
      </c>
      <c r="L26" s="170" t="n">
        <f aca="false">IF(L$20=0,0,L10/L$20)</f>
        <v>0</v>
      </c>
      <c r="M26" s="170" t="n">
        <f aca="false">IF(M$20=0,0,M10/M$20)</f>
        <v>0.266666666666667</v>
      </c>
      <c r="N26" s="170" t="n">
        <f aca="false">IF(N$20=0,0,N10/N$20)</f>
        <v>0</v>
      </c>
      <c r="O26" s="170" t="n">
        <f aca="false">IF(O$20=0,0,O10/O$20)</f>
        <v>0</v>
      </c>
      <c r="P26" s="170" t="n">
        <f aca="false">IF(P$20=0,0,P10/P$20)</f>
        <v>0</v>
      </c>
      <c r="Q26" s="170" t="n">
        <f aca="false">IF(Q$20=0,0,Q10/Q$20)</f>
        <v>0</v>
      </c>
      <c r="R26" s="170" t="n">
        <f aca="false">IF(R$20=0,0,R10/R$20)</f>
        <v>0</v>
      </c>
      <c r="S26" s="170" t="n">
        <f aca="false">IF(S$20=0,0,S10/S$20)</f>
        <v>0</v>
      </c>
      <c r="T26" s="170" t="n">
        <f aca="false">IF(T$20=0,0,T10/T$20)</f>
        <v>0</v>
      </c>
      <c r="U26" s="171" t="n">
        <f aca="false">IF(U$20=0,0,U10/U$20)</f>
        <v>0</v>
      </c>
      <c r="V26" s="165" t="n">
        <v>3</v>
      </c>
      <c r="W26" s="172" t="n">
        <f aca="false">IF(W$20=0,0,W10/W$20)</f>
        <v>0</v>
      </c>
    </row>
    <row r="27" customFormat="false" ht="17.1" hidden="false" customHeight="true" outlineLevel="0" collapsed="false">
      <c r="A27" s="5"/>
      <c r="B27" s="161" t="s">
        <v>132</v>
      </c>
      <c r="C27" s="170" t="n">
        <f aca="false">IF(C$20=0,0,C11/C$20)</f>
        <v>0</v>
      </c>
      <c r="D27" s="170" t="n">
        <f aca="false">IF(D$20=0,0,D11/D$20)</f>
        <v>0</v>
      </c>
      <c r="E27" s="170" t="n">
        <f aca="false">IF(E$20=0,0,E11/E$20)</f>
        <v>0</v>
      </c>
      <c r="F27" s="170" t="n">
        <f aca="false">IF(F$20=0,0,F11/F$20)</f>
        <v>0</v>
      </c>
      <c r="G27" s="170" t="n">
        <f aca="false">IF(G$20=0,0,G11/G$20)</f>
        <v>0</v>
      </c>
      <c r="H27" s="170" t="n">
        <f aca="false">IF(H$20=0,0,H11/H$20)</f>
        <v>0</v>
      </c>
      <c r="I27" s="170" t="n">
        <f aca="false">IF(I$20=0,0,I11/I$20)</f>
        <v>0</v>
      </c>
      <c r="J27" s="170" t="n">
        <f aca="false">IF(J$20=0,0,J11/J$20)</f>
        <v>0</v>
      </c>
      <c r="K27" s="170" t="n">
        <f aca="false">IF(K$20=0,0,K11/K$20)</f>
        <v>0</v>
      </c>
      <c r="L27" s="170" t="n">
        <f aca="false">IF(L$20=0,0,L11/L$20)</f>
        <v>0</v>
      </c>
      <c r="M27" s="170" t="n">
        <f aca="false">IF(M$20=0,0,M11/M$20)</f>
        <v>0</v>
      </c>
      <c r="N27" s="170" t="n">
        <f aca="false">IF(N$20=0,0,N11/N$20)</f>
        <v>0</v>
      </c>
      <c r="O27" s="170" t="n">
        <f aca="false">IF(O$20=0,0,O11/O$20)</f>
        <v>0</v>
      </c>
      <c r="P27" s="170" t="n">
        <f aca="false">IF(P$20=0,0,P11/P$20)</f>
        <v>0</v>
      </c>
      <c r="Q27" s="170" t="n">
        <f aca="false">IF(Q$20=0,0,Q11/Q$20)</f>
        <v>0</v>
      </c>
      <c r="R27" s="170" t="n">
        <f aca="false">IF(R$20=0,0,R11/R$20)</f>
        <v>0</v>
      </c>
      <c r="S27" s="170" t="n">
        <f aca="false">IF(S$20=0,0,S11/S$20)</f>
        <v>0</v>
      </c>
      <c r="T27" s="170" t="n">
        <f aca="false">IF(T$20=0,0,T11/T$20)</f>
        <v>0</v>
      </c>
      <c r="U27" s="171" t="n">
        <f aca="false">IF(U$20=0,0,U11/U$20)</f>
        <v>0</v>
      </c>
      <c r="V27" s="165" t="n">
        <v>4</v>
      </c>
      <c r="W27" s="172" t="n">
        <f aca="false">IF(W$20=0,0,W11/W$20)</f>
        <v>0</v>
      </c>
    </row>
    <row r="28" customFormat="false" ht="17.1" hidden="false" customHeight="true" outlineLevel="0" collapsed="false">
      <c r="A28" s="5"/>
      <c r="B28" s="161" t="s">
        <v>133</v>
      </c>
      <c r="C28" s="170" t="n">
        <f aca="false">IF(C$20=0,0,C12/C$20)</f>
        <v>0</v>
      </c>
      <c r="D28" s="170" t="n">
        <f aca="false">IF(D$20=0,0,D12/D$20)</f>
        <v>0</v>
      </c>
      <c r="E28" s="170" t="n">
        <f aca="false">IF(E$20=0,0,E12/E$20)</f>
        <v>0</v>
      </c>
      <c r="F28" s="170" t="n">
        <f aca="false">IF(F$20=0,0,F12/F$20)</f>
        <v>0</v>
      </c>
      <c r="G28" s="170" t="n">
        <f aca="false">IF(G$20=0,0,G12/G$20)</f>
        <v>0.269230769230769</v>
      </c>
      <c r="H28" s="170" t="n">
        <f aca="false">IF(H$20=0,0,H12/H$20)</f>
        <v>0.142857142857143</v>
      </c>
      <c r="I28" s="170" t="n">
        <f aca="false">IF(I$20=0,0,I12/I$20)</f>
        <v>0.0625</v>
      </c>
      <c r="J28" s="170" t="n">
        <f aca="false">IF(J$20=0,0,J12/J$20)</f>
        <v>0.037037037037037</v>
      </c>
      <c r="K28" s="170" t="n">
        <f aca="false">IF(K$20=0,0,K12/K$20)</f>
        <v>0.333333333333333</v>
      </c>
      <c r="L28" s="170" t="n">
        <f aca="false">IF(L$20=0,0,L12/L$20)</f>
        <v>0</v>
      </c>
      <c r="M28" s="170" t="n">
        <f aca="false">IF(M$20=0,0,M12/M$20)</f>
        <v>0.2</v>
      </c>
      <c r="N28" s="170" t="n">
        <f aca="false">IF(N$20=0,0,N12/N$20)</f>
        <v>0</v>
      </c>
      <c r="O28" s="170" t="n">
        <f aca="false">IF(O$20=0,0,O12/O$20)</f>
        <v>0</v>
      </c>
      <c r="P28" s="170" t="n">
        <f aca="false">IF(P$20=0,0,P12/P$20)</f>
        <v>0</v>
      </c>
      <c r="Q28" s="170" t="n">
        <f aca="false">IF(Q$20=0,0,Q12/Q$20)</f>
        <v>0</v>
      </c>
      <c r="R28" s="170" t="n">
        <f aca="false">IF(R$20=0,0,R12/R$20)</f>
        <v>0</v>
      </c>
      <c r="S28" s="170" t="n">
        <f aca="false">IF(S$20=0,0,S12/S$20)</f>
        <v>0</v>
      </c>
      <c r="T28" s="170" t="n">
        <f aca="false">IF(T$20=0,0,T12/T$20)</f>
        <v>0</v>
      </c>
      <c r="U28" s="171" t="n">
        <f aca="false">IF(U$20=0,0,U12/U$20)</f>
        <v>0</v>
      </c>
      <c r="V28" s="165" t="n">
        <v>5</v>
      </c>
      <c r="W28" s="172" t="n">
        <f aca="false">IF(W$20=0,0,W12/W$20)</f>
        <v>0</v>
      </c>
    </row>
    <row r="29" customFormat="false" ht="17.1" hidden="false" customHeight="true" outlineLevel="0" collapsed="false">
      <c r="A29" s="5"/>
      <c r="B29" s="161" t="s">
        <v>134</v>
      </c>
      <c r="C29" s="170" t="n">
        <f aca="false">IF(C$20=0,0,C13/C$20)</f>
        <v>0.36</v>
      </c>
      <c r="D29" s="170" t="n">
        <f aca="false">IF(D$20=0,0,D13/D$20)</f>
        <v>0</v>
      </c>
      <c r="E29" s="170" t="n">
        <f aca="false">IF(E$20=0,0,E13/E$20)</f>
        <v>0</v>
      </c>
      <c r="F29" s="170" t="n">
        <f aca="false">IF(F$20=0,0,F13/F$20)</f>
        <v>0</v>
      </c>
      <c r="G29" s="170" t="n">
        <f aca="false">IF(G$20=0,0,G13/G$20)</f>
        <v>0.115384615384615</v>
      </c>
      <c r="H29" s="170" t="n">
        <f aca="false">IF(H$20=0,0,H13/H$20)</f>
        <v>0.285714285714286</v>
      </c>
      <c r="I29" s="170" t="n">
        <f aca="false">IF(I$20=0,0,I13/I$20)</f>
        <v>0.3125</v>
      </c>
      <c r="J29" s="170" t="n">
        <f aca="false">IF(J$20=0,0,J13/J$20)</f>
        <v>0.555555555555556</v>
      </c>
      <c r="K29" s="170" t="n">
        <f aca="false">IF(K$20=0,0,K13/K$20)</f>
        <v>0.333333333333333</v>
      </c>
      <c r="L29" s="170" t="n">
        <f aca="false">IF(L$20=0,0,L13/L$20)</f>
        <v>0.142857142857143</v>
      </c>
      <c r="M29" s="170" t="n">
        <f aca="false">IF(M$20=0,0,M13/M$20)</f>
        <v>0</v>
      </c>
      <c r="N29" s="170" t="n">
        <f aca="false">IF(N$20=0,0,N13/N$20)</f>
        <v>0.25</v>
      </c>
      <c r="O29" s="170" t="n">
        <f aca="false">IF(O$20=0,0,O13/O$20)</f>
        <v>0.2</v>
      </c>
      <c r="P29" s="170" t="n">
        <f aca="false">IF(P$20=0,0,P13/P$20)</f>
        <v>0</v>
      </c>
      <c r="Q29" s="170" t="n">
        <f aca="false">IF(Q$20=0,0,Q13/Q$20)</f>
        <v>0</v>
      </c>
      <c r="R29" s="170" t="n">
        <f aca="false">IF(R$20=0,0,R13/R$20)</f>
        <v>0</v>
      </c>
      <c r="S29" s="170" t="n">
        <f aca="false">IF(S$20=0,0,S13/S$20)</f>
        <v>0</v>
      </c>
      <c r="T29" s="170" t="n">
        <f aca="false">IF(T$20=0,0,T13/T$20)</f>
        <v>0</v>
      </c>
      <c r="U29" s="171" t="n">
        <f aca="false">IF(U$20=0,0,U13/U$20)</f>
        <v>0</v>
      </c>
      <c r="V29" s="165" t="n">
        <v>6</v>
      </c>
      <c r="W29" s="172" t="n">
        <f aca="false">IF(W$20=0,0,W13/W$20)</f>
        <v>0.254901960784314</v>
      </c>
    </row>
    <row r="30" customFormat="false" ht="17.1" hidden="false" customHeight="true" outlineLevel="0" collapsed="false">
      <c r="A30" s="5"/>
      <c r="B30" s="161" t="s">
        <v>135</v>
      </c>
      <c r="C30" s="170" t="n">
        <f aca="false">IF(C$20=0,0,C14/C$20)</f>
        <v>0.28</v>
      </c>
      <c r="D30" s="170" t="n">
        <f aca="false">IF(D$20=0,0,D14/D$20)</f>
        <v>0</v>
      </c>
      <c r="E30" s="170" t="n">
        <f aca="false">IF(E$20=0,0,E14/E$20)</f>
        <v>0</v>
      </c>
      <c r="F30" s="170" t="n">
        <f aca="false">IF(F$20=0,0,F14/F$20)</f>
        <v>0</v>
      </c>
      <c r="G30" s="170" t="n">
        <f aca="false">IF(G$20=0,0,G14/G$20)</f>
        <v>0.346153846153846</v>
      </c>
      <c r="H30" s="170" t="n">
        <f aca="false">IF(H$20=0,0,H14/H$20)</f>
        <v>0.285714285714286</v>
      </c>
      <c r="I30" s="170" t="n">
        <f aca="false">IF(I$20=0,0,I14/I$20)</f>
        <v>0</v>
      </c>
      <c r="J30" s="170" t="n">
        <f aca="false">IF(J$20=0,0,J14/J$20)</f>
        <v>0.148148148148148</v>
      </c>
      <c r="K30" s="170" t="n">
        <f aca="false">IF(K$20=0,0,K14/K$20)</f>
        <v>0.133333333333333</v>
      </c>
      <c r="L30" s="170" t="n">
        <f aca="false">IF(L$20=0,0,L14/L$20)</f>
        <v>0.428571428571429</v>
      </c>
      <c r="M30" s="170" t="n">
        <f aca="false">IF(M$20=0,0,M14/M$20)</f>
        <v>0.0666666666666667</v>
      </c>
      <c r="N30" s="170" t="n">
        <f aca="false">IF(N$20=0,0,N14/N$20)</f>
        <v>0</v>
      </c>
      <c r="O30" s="170" t="n">
        <f aca="false">IF(O$20=0,0,O14/O$20)</f>
        <v>0.1</v>
      </c>
      <c r="P30" s="170" t="n">
        <f aca="false">IF(P$20=0,0,P14/P$20)</f>
        <v>0.5</v>
      </c>
      <c r="Q30" s="170" t="n">
        <f aca="false">IF(Q$20=0,0,Q14/Q$20)</f>
        <v>0</v>
      </c>
      <c r="R30" s="170" t="n">
        <f aca="false">IF(R$20=0,0,R14/R$20)</f>
        <v>0</v>
      </c>
      <c r="S30" s="170" t="n">
        <f aca="false">IF(S$20=0,0,S14/S$20)</f>
        <v>0</v>
      </c>
      <c r="T30" s="170" t="n">
        <f aca="false">IF(T$20=0,0,T14/T$20)</f>
        <v>0</v>
      </c>
      <c r="U30" s="171" t="n">
        <f aca="false">IF(U$20=0,0,U14/U$20)</f>
        <v>0</v>
      </c>
      <c r="V30" s="165" t="n">
        <v>7</v>
      </c>
      <c r="W30" s="172" t="n">
        <f aca="false">IF(W$20=0,0,W14/W$20)</f>
        <v>0.235294117647059</v>
      </c>
    </row>
    <row r="31" customFormat="false" ht="17.1" hidden="false" customHeight="true" outlineLevel="0" collapsed="false">
      <c r="A31" s="5"/>
      <c r="B31" s="161" t="s">
        <v>136</v>
      </c>
      <c r="C31" s="170" t="n">
        <f aca="false">IF(C$20=0,0,C15/C$20)</f>
        <v>0.08</v>
      </c>
      <c r="D31" s="170" t="n">
        <f aca="false">IF(D$20=0,0,D15/D$20)</f>
        <v>0.333333333333333</v>
      </c>
      <c r="E31" s="170" t="n">
        <f aca="false">IF(E$20=0,0,E15/E$20)</f>
        <v>0</v>
      </c>
      <c r="F31" s="170" t="n">
        <f aca="false">IF(F$20=0,0,F15/F$20)</f>
        <v>0</v>
      </c>
      <c r="G31" s="170" t="n">
        <f aca="false">IF(G$20=0,0,G15/G$20)</f>
        <v>0.0384615384615385</v>
      </c>
      <c r="H31" s="170" t="n">
        <f aca="false">IF(H$20=0,0,H15/H$20)</f>
        <v>0.142857142857143</v>
      </c>
      <c r="I31" s="170" t="n">
        <f aca="false">IF(I$20=0,0,I15/I$20)</f>
        <v>0.0625</v>
      </c>
      <c r="J31" s="170" t="n">
        <f aca="false">IF(J$20=0,0,J15/J$20)</f>
        <v>0.185185185185185</v>
      </c>
      <c r="K31" s="170" t="n">
        <f aca="false">IF(K$20=0,0,K15/K$20)</f>
        <v>0.2</v>
      </c>
      <c r="L31" s="170" t="n">
        <f aca="false">IF(L$20=0,0,L15/L$20)</f>
        <v>0.285714285714286</v>
      </c>
      <c r="M31" s="170" t="n">
        <f aca="false">IF(M$20=0,0,M15/M$20)</f>
        <v>0.133333333333333</v>
      </c>
      <c r="N31" s="170" t="n">
        <f aca="false">IF(N$20=0,0,N15/N$20)</f>
        <v>0.125</v>
      </c>
      <c r="O31" s="170" t="n">
        <f aca="false">IF(O$20=0,0,O15/O$20)</f>
        <v>0.4</v>
      </c>
      <c r="P31" s="170" t="n">
        <f aca="false">IF(P$20=0,0,P15/P$20)</f>
        <v>0</v>
      </c>
      <c r="Q31" s="170" t="n">
        <f aca="false">IF(Q$20=0,0,Q15/Q$20)</f>
        <v>0</v>
      </c>
      <c r="R31" s="170" t="n">
        <f aca="false">IF(R$20=0,0,R15/R$20)</f>
        <v>0</v>
      </c>
      <c r="S31" s="170" t="n">
        <f aca="false">IF(S$20=0,0,S15/S$20)</f>
        <v>0</v>
      </c>
      <c r="T31" s="170" t="n">
        <f aca="false">IF(T$20=0,0,T15/T$20)</f>
        <v>0</v>
      </c>
      <c r="U31" s="171" t="n">
        <f aca="false">IF(U$20=0,0,U15/U$20)</f>
        <v>0</v>
      </c>
      <c r="V31" s="165" t="n">
        <v>8</v>
      </c>
      <c r="W31" s="172" t="n">
        <f aca="false">IF(W$20=0,0,W15/W$20)</f>
        <v>0.137254901960784</v>
      </c>
    </row>
    <row r="32" customFormat="false" ht="17.1" hidden="false" customHeight="true" outlineLevel="0" collapsed="false">
      <c r="A32" s="5"/>
      <c r="B32" s="161" t="s">
        <v>137</v>
      </c>
      <c r="C32" s="170" t="n">
        <f aca="false">IF(C$20=0,0,C16/C$20)</f>
        <v>0.04</v>
      </c>
      <c r="D32" s="170" t="n">
        <f aca="false">IF(D$20=0,0,D16/D$20)</f>
        <v>0</v>
      </c>
      <c r="E32" s="170" t="n">
        <f aca="false">IF(E$20=0,0,E16/E$20)</f>
        <v>0</v>
      </c>
      <c r="F32" s="170" t="n">
        <f aca="false">IF(F$20=0,0,F16/F$20)</f>
        <v>0</v>
      </c>
      <c r="G32" s="170" t="n">
        <f aca="false">IF(G$20=0,0,G16/G$20)</f>
        <v>0</v>
      </c>
      <c r="H32" s="170" t="n">
        <f aca="false">IF(H$20=0,0,H16/H$20)</f>
        <v>0</v>
      </c>
      <c r="I32" s="170" t="n">
        <f aca="false">IF(I$20=0,0,I16/I$20)</f>
        <v>0</v>
      </c>
      <c r="J32" s="170" t="n">
        <f aca="false">IF(J$20=0,0,J16/J$20)</f>
        <v>0</v>
      </c>
      <c r="K32" s="170" t="n">
        <f aca="false">IF(K$20=0,0,K16/K$20)</f>
        <v>0</v>
      </c>
      <c r="L32" s="170" t="n">
        <f aca="false">IF(L$20=0,0,L16/L$20)</f>
        <v>0</v>
      </c>
      <c r="M32" s="170" t="n">
        <f aca="false">IF(M$20=0,0,M16/M$20)</f>
        <v>0</v>
      </c>
      <c r="N32" s="170" t="n">
        <f aca="false">IF(N$20=0,0,N16/N$20)</f>
        <v>0</v>
      </c>
      <c r="O32" s="170" t="n">
        <f aca="false">IF(O$20=0,0,O16/O$20)</f>
        <v>0</v>
      </c>
      <c r="P32" s="170" t="n">
        <f aca="false">IF(P$20=0,0,P16/P$20)</f>
        <v>0</v>
      </c>
      <c r="Q32" s="170" t="n">
        <f aca="false">IF(Q$20=0,0,Q16/Q$20)</f>
        <v>0</v>
      </c>
      <c r="R32" s="170" t="n">
        <f aca="false">IF(R$20=0,0,R16/R$20)</f>
        <v>0</v>
      </c>
      <c r="S32" s="170" t="n">
        <f aca="false">IF(S$20=0,0,S16/S$20)</f>
        <v>0</v>
      </c>
      <c r="T32" s="170" t="n">
        <f aca="false">IF(T$20=0,0,T16/T$20)</f>
        <v>0</v>
      </c>
      <c r="U32" s="171" t="n">
        <f aca="false">IF(U$20=0,0,U16/U$20)</f>
        <v>0</v>
      </c>
      <c r="V32" s="165" t="n">
        <v>9</v>
      </c>
      <c r="W32" s="172" t="n">
        <f aca="false">IF(W$20=0,0,W16/W$20)</f>
        <v>0.0196078431372549</v>
      </c>
    </row>
    <row r="33" customFormat="false" ht="17.1" hidden="false" customHeight="true" outlineLevel="0" collapsed="false">
      <c r="A33" s="5"/>
      <c r="B33" s="161" t="s">
        <v>138</v>
      </c>
      <c r="C33" s="170" t="n">
        <f aca="false">IF(C$20=0,0,C17/C$20)</f>
        <v>0.2</v>
      </c>
      <c r="D33" s="170" t="n">
        <f aca="false">IF(D$20=0,0,D17/D$20)</f>
        <v>0</v>
      </c>
      <c r="E33" s="170" t="n">
        <f aca="false">IF(E$20=0,0,E17/E$20)</f>
        <v>0</v>
      </c>
      <c r="F33" s="170" t="n">
        <f aca="false">IF(F$20=0,0,F17/F$20)</f>
        <v>0</v>
      </c>
      <c r="G33" s="170" t="n">
        <f aca="false">IF(G$20=0,0,G17/G$20)</f>
        <v>0.0384615384615385</v>
      </c>
      <c r="H33" s="170" t="n">
        <f aca="false">IF(H$20=0,0,H17/H$20)</f>
        <v>0</v>
      </c>
      <c r="I33" s="170" t="n">
        <f aca="false">IF(I$20=0,0,I17/I$20)</f>
        <v>0</v>
      </c>
      <c r="J33" s="170" t="n">
        <f aca="false">IF(J$20=0,0,J17/J$20)</f>
        <v>0.037037037037037</v>
      </c>
      <c r="K33" s="170" t="n">
        <f aca="false">IF(K$20=0,0,K17/K$20)</f>
        <v>0</v>
      </c>
      <c r="L33" s="170" t="n">
        <f aca="false">IF(L$20=0,0,L17/L$20)</f>
        <v>0.142857142857143</v>
      </c>
      <c r="M33" s="170" t="n">
        <f aca="false">IF(M$20=0,0,M17/M$20)</f>
        <v>0.0666666666666667</v>
      </c>
      <c r="N33" s="170" t="n">
        <f aca="false">IF(N$20=0,0,N17/N$20)</f>
        <v>0.125</v>
      </c>
      <c r="O33" s="170" t="n">
        <f aca="false">IF(O$20=0,0,O17/O$20)</f>
        <v>0.2</v>
      </c>
      <c r="P33" s="170" t="n">
        <f aca="false">IF(P$20=0,0,P17/P$20)</f>
        <v>0.5</v>
      </c>
      <c r="Q33" s="170" t="n">
        <f aca="false">IF(Q$20=0,0,Q17/Q$20)</f>
        <v>0</v>
      </c>
      <c r="R33" s="170" t="n">
        <f aca="false">IF(R$20=0,0,R17/R$20)</f>
        <v>0</v>
      </c>
      <c r="S33" s="170" t="n">
        <f aca="false">IF(S$20=0,0,S17/S$20)</f>
        <v>0</v>
      </c>
      <c r="T33" s="170" t="n">
        <f aca="false">IF(T$20=0,0,T17/T$20)</f>
        <v>0</v>
      </c>
      <c r="U33" s="171" t="n">
        <f aca="false">IF(U$20=0,0,U17/U$20)</f>
        <v>0</v>
      </c>
      <c r="V33" s="165" t="n">
        <v>10</v>
      </c>
      <c r="W33" s="172" t="n">
        <f aca="false">IF(W$20=0,0,W17/W$20)</f>
        <v>0.235294117647059</v>
      </c>
    </row>
    <row r="34" customFormat="false" ht="17.1" hidden="false" customHeight="true" outlineLevel="0" collapsed="false">
      <c r="A34" s="5"/>
      <c r="B34" s="161" t="s">
        <v>139</v>
      </c>
      <c r="C34" s="170" t="n">
        <f aca="false">IF(C$20=0,0,C18/C$20)</f>
        <v>0</v>
      </c>
      <c r="D34" s="170" t="n">
        <f aca="false">IF(D$20=0,0,D18/D$20)</f>
        <v>0.333333333333333</v>
      </c>
      <c r="E34" s="170" t="n">
        <f aca="false">IF(E$20=0,0,E18/E$20)</f>
        <v>0</v>
      </c>
      <c r="F34" s="170" t="n">
        <f aca="false">IF(F$20=0,0,F18/F$20)</f>
        <v>0</v>
      </c>
      <c r="G34" s="170" t="n">
        <f aca="false">IF(G$20=0,0,G18/G$20)</f>
        <v>0</v>
      </c>
      <c r="H34" s="170" t="n">
        <f aca="false">IF(H$20=0,0,H18/H$20)</f>
        <v>0</v>
      </c>
      <c r="I34" s="170" t="n">
        <f aca="false">IF(I$20=0,0,I18/I$20)</f>
        <v>0</v>
      </c>
      <c r="J34" s="170" t="n">
        <f aca="false">IF(J$20=0,0,J18/J$20)</f>
        <v>0</v>
      </c>
      <c r="K34" s="170" t="n">
        <f aca="false">IF(K$20=0,0,K18/K$20)</f>
        <v>0</v>
      </c>
      <c r="L34" s="170" t="n">
        <f aca="false">IF(L$20=0,0,L18/L$20)</f>
        <v>0</v>
      </c>
      <c r="M34" s="170" t="n">
        <f aca="false">IF(M$20=0,0,M18/M$20)</f>
        <v>0</v>
      </c>
      <c r="N34" s="170" t="n">
        <f aca="false">IF(N$20=0,0,N18/N$20)</f>
        <v>0</v>
      </c>
      <c r="O34" s="170" t="n">
        <f aca="false">IF(O$20=0,0,O18/O$20)</f>
        <v>0.1</v>
      </c>
      <c r="P34" s="170" t="n">
        <f aca="false">IF(P$20=0,0,P18/P$20)</f>
        <v>0</v>
      </c>
      <c r="Q34" s="170" t="n">
        <f aca="false">IF(Q$20=0,0,Q18/Q$20)</f>
        <v>0</v>
      </c>
      <c r="R34" s="170" t="n">
        <f aca="false">IF(R$20=0,0,R18/R$20)</f>
        <v>0</v>
      </c>
      <c r="S34" s="170" t="n">
        <f aca="false">IF(S$20=0,0,S18/S$20)</f>
        <v>0</v>
      </c>
      <c r="T34" s="170" t="n">
        <f aca="false">IF(T$20=0,0,T18/T$20)</f>
        <v>0</v>
      </c>
      <c r="U34" s="171" t="n">
        <f aca="false">IF(U$20=0,0,U18/U$20)</f>
        <v>0</v>
      </c>
      <c r="V34" s="165" t="n">
        <v>11</v>
      </c>
      <c r="W34" s="172" t="n">
        <f aca="false">IF(W$20=0,0,W18/W$20)</f>
        <v>0.0196078431372549</v>
      </c>
    </row>
    <row r="35" customFormat="false" ht="17.1" hidden="false" customHeight="true" outlineLevel="0" collapsed="false">
      <c r="A35" s="5"/>
      <c r="B35" s="161" t="s">
        <v>140</v>
      </c>
      <c r="C35" s="170" t="n">
        <f aca="false">IF(C$20=0,0,C19/C$20)</f>
        <v>0</v>
      </c>
      <c r="D35" s="170" t="n">
        <f aca="false">IF(D$20=0,0,D19/D$20)</f>
        <v>0</v>
      </c>
      <c r="E35" s="170" t="n">
        <f aca="false">IF(E$20=0,0,E19/E$20)</f>
        <v>0</v>
      </c>
      <c r="F35" s="170" t="n">
        <f aca="false">IF(F$20=0,0,F19/F$20)</f>
        <v>0</v>
      </c>
      <c r="G35" s="170" t="n">
        <f aca="false">IF(G$20=0,0,G19/G$20)</f>
        <v>0</v>
      </c>
      <c r="H35" s="170" t="n">
        <f aca="false">IF(H$20=0,0,H19/H$20)</f>
        <v>0</v>
      </c>
      <c r="I35" s="170" t="n">
        <f aca="false">IF(I$20=0,0,I19/I$20)</f>
        <v>0</v>
      </c>
      <c r="J35" s="170" t="n">
        <f aca="false">IF(J$20=0,0,J19/J$20)</f>
        <v>0</v>
      </c>
      <c r="K35" s="170" t="n">
        <f aca="false">IF(K$20=0,0,K19/K$20)</f>
        <v>0</v>
      </c>
      <c r="L35" s="170" t="n">
        <f aca="false">IF(L$20=0,0,L19/L$20)</f>
        <v>0</v>
      </c>
      <c r="M35" s="170" t="n">
        <f aca="false">IF(M$20=0,0,M19/M$20)</f>
        <v>0</v>
      </c>
      <c r="N35" s="170" t="n">
        <f aca="false">IF(N$20=0,0,N19/N$20)</f>
        <v>0.125</v>
      </c>
      <c r="O35" s="170" t="n">
        <f aca="false">IF(O$20=0,0,O19/O$20)</f>
        <v>0</v>
      </c>
      <c r="P35" s="170" t="n">
        <f aca="false">IF(P$20=0,0,P19/P$20)</f>
        <v>0</v>
      </c>
      <c r="Q35" s="170" t="n">
        <f aca="false">IF(Q$20=0,0,Q19/Q$20)</f>
        <v>0</v>
      </c>
      <c r="R35" s="170" t="n">
        <f aca="false">IF(R$20=0,0,R19/R$20)</f>
        <v>0</v>
      </c>
      <c r="S35" s="170" t="n">
        <f aca="false">IF(S$20=0,0,S19/S$20)</f>
        <v>0</v>
      </c>
      <c r="T35" s="170" t="n">
        <f aca="false">IF(T$20=0,0,T19/T$20)</f>
        <v>0</v>
      </c>
      <c r="U35" s="171" t="n">
        <f aca="false">IF(U$20=0,0,U19/U$20)</f>
        <v>0</v>
      </c>
      <c r="V35" s="165" t="n">
        <v>12</v>
      </c>
      <c r="W35" s="172" t="n">
        <f aca="false">IF(W$20=0,0,W19/W$20)</f>
        <v>0.0196078431372549</v>
      </c>
    </row>
    <row r="36" customFormat="false" ht="18" hidden="false" customHeight="true" outlineLevel="0" collapsed="false">
      <c r="A36" s="5"/>
      <c r="B36" s="15" t="s">
        <v>141</v>
      </c>
      <c r="C36" s="173" t="n">
        <f aca="false">SUM(C23:C35)</f>
        <v>1</v>
      </c>
      <c r="D36" s="173" t="n">
        <f aca="false">SUM(D23:D35)</f>
        <v>1</v>
      </c>
      <c r="E36" s="173" t="n">
        <f aca="false">SUM(E23:E35)</f>
        <v>0</v>
      </c>
      <c r="F36" s="173" t="n">
        <f aca="false">SUM(F23:F35)</f>
        <v>0</v>
      </c>
      <c r="G36" s="173" t="n">
        <f aca="false">SUM(G23:G35)</f>
        <v>1</v>
      </c>
      <c r="H36" s="173" t="n">
        <f aca="false">SUM(H23:H35)</f>
        <v>1</v>
      </c>
      <c r="I36" s="173" t="n">
        <f aca="false">SUM(I23:I35)</f>
        <v>1</v>
      </c>
      <c r="J36" s="173" t="n">
        <f aca="false">SUM(J23:J35)</f>
        <v>1</v>
      </c>
      <c r="K36" s="173" t="n">
        <f aca="false">SUM(K23:K35)</f>
        <v>1</v>
      </c>
      <c r="L36" s="173" t="n">
        <f aca="false">SUM(L23:L35)</f>
        <v>1</v>
      </c>
      <c r="M36" s="173" t="n">
        <f aca="false">SUM(M23:M35)</f>
        <v>1</v>
      </c>
      <c r="N36" s="173" t="n">
        <f aca="false">SUM(N23:N35)</f>
        <v>1</v>
      </c>
      <c r="O36" s="173" t="n">
        <f aca="false">SUM(O23:O35)</f>
        <v>1</v>
      </c>
      <c r="P36" s="173" t="n">
        <f aca="false">SUM(P23:P35)</f>
        <v>1</v>
      </c>
      <c r="Q36" s="173" t="n">
        <f aca="false">SUM(Q23:Q35)</f>
        <v>0</v>
      </c>
      <c r="R36" s="173" t="n">
        <f aca="false">SUM(R23:R35)</f>
        <v>0</v>
      </c>
      <c r="S36" s="173" t="n">
        <f aca="false">SUM(S23:S35)</f>
        <v>0</v>
      </c>
      <c r="T36" s="174" t="n">
        <f aca="false">SUM(T23:T35)</f>
        <v>0</v>
      </c>
      <c r="U36" s="175" t="n">
        <f aca="false">SUM(U23:U35)</f>
        <v>0</v>
      </c>
      <c r="W36" s="176" t="n">
        <f aca="false">SUM(W23:W35)</f>
        <v>1</v>
      </c>
    </row>
    <row r="37" customFormat="false" ht="13.5" hidden="false" customHeight="false" outlineLevel="0" collapsed="false"/>
    <row r="38" customFormat="false" ht="21" hidden="false" customHeight="true" outlineLevel="0" collapsed="false">
      <c r="A38" s="177" t="s">
        <v>143</v>
      </c>
      <c r="B38" s="177"/>
      <c r="C38" s="178" t="n">
        <f aca="false">IF(C20=0,0,C4/C20)</f>
        <v>95329.28</v>
      </c>
      <c r="D38" s="178" t="n">
        <f aca="false">IF(D20=0,0,D4/D20)</f>
        <v>0</v>
      </c>
      <c r="E38" s="178" t="n">
        <f aca="false">IF(E20=0,0,E4/E20)</f>
        <v>0</v>
      </c>
      <c r="F38" s="178" t="n">
        <f aca="false">IF(F20=0,0,F4/F20)</f>
        <v>0</v>
      </c>
      <c r="G38" s="178" t="n">
        <f aca="false">IF(G20=0,0,G4/G20)</f>
        <v>0</v>
      </c>
      <c r="H38" s="178" t="n">
        <f aca="false">IF(H20=0,0,H4/H20)</f>
        <v>0</v>
      </c>
      <c r="I38" s="178" t="n">
        <f aca="false">IF(I20=0,0,I4/I20)</f>
        <v>0</v>
      </c>
      <c r="J38" s="178" t="n">
        <f aca="false">IF(J20=0,0,J4/J20)</f>
        <v>0</v>
      </c>
      <c r="K38" s="178" t="n">
        <f aca="false">IF(K20=0,0,K4/K20)</f>
        <v>0</v>
      </c>
      <c r="L38" s="178" t="n">
        <f aca="false">IF(L20=0,0,L4/L20)</f>
        <v>0</v>
      </c>
      <c r="M38" s="178" t="n">
        <f aca="false">IF(M20=0,0,M4/M20)</f>
        <v>0</v>
      </c>
      <c r="N38" s="178" t="n">
        <f aca="false">IF(N20=0,0,N4/N20)</f>
        <v>131789.75</v>
      </c>
      <c r="O38" s="178" t="n">
        <f aca="false">IF(O20=0,0,O4/O20)</f>
        <v>128317.5</v>
      </c>
      <c r="P38" s="178" t="n">
        <f aca="false">IF(P20=0,0,P4/P20)</f>
        <v>109808.75</v>
      </c>
      <c r="Q38" s="178" t="n">
        <f aca="false">IF(Q20=0,0,Q4/Q20)</f>
        <v>0</v>
      </c>
      <c r="R38" s="178" t="n">
        <f aca="false">IF(R20=0,0,R4/R20)</f>
        <v>0</v>
      </c>
      <c r="S38" s="178" t="n">
        <f aca="false">IF(S20=0,0,S4/S20)</f>
        <v>0</v>
      </c>
      <c r="T38" s="179" t="n">
        <f aca="false">IF(T20=0,0,T4/T20)</f>
        <v>0</v>
      </c>
      <c r="U38" s="180" t="n">
        <f aca="false">IF(U20=0,0,U4/U20)</f>
        <v>0</v>
      </c>
      <c r="V38" s="181"/>
      <c r="W38" s="182" t="n">
        <f aca="false">IF(W20=0,0,W4/W20)</f>
        <v>109788.137254902</v>
      </c>
    </row>
  </sheetData>
  <mergeCells count="7">
    <mergeCell ref="A1:W1"/>
    <mergeCell ref="A2:W2"/>
    <mergeCell ref="A3:W3"/>
    <mergeCell ref="A4:B4"/>
    <mergeCell ref="A6:A20"/>
    <mergeCell ref="A22:A36"/>
    <mergeCell ref="A38:B38"/>
  </mergeCells>
  <conditionalFormatting sqref="C23:U35">
    <cfRule type="cellIs" priority="2" operator="notEqual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0.49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8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1" ySplit="2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C32" activeCellId="0" sqref="C32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5.41"/>
    <col collapsed="false" customWidth="true" hidden="false" outlineLevel="0" max="6" min="2" style="0" width="20.28"/>
    <col collapsed="false" customWidth="true" hidden="false" outlineLevel="0" max="7" min="7" style="174" width="3.56"/>
    <col collapsed="false" customWidth="true" hidden="false" outlineLevel="0" max="9" min="9" style="0" width="16.13"/>
    <col collapsed="false" customWidth="true" hidden="false" outlineLevel="0" max="10" min="10" style="0" width="14.56"/>
  </cols>
  <sheetData>
    <row r="1" customFormat="false" ht="23.25" hidden="false" customHeight="true" outlineLevel="0" collapsed="false">
      <c r="A1" s="1"/>
      <c r="B1" s="1"/>
      <c r="C1" s="1"/>
      <c r="D1" s="1"/>
      <c r="E1" s="1"/>
      <c r="F1" s="1"/>
      <c r="G1" s="183"/>
      <c r="H1" s="2"/>
      <c r="I1" s="2"/>
      <c r="J1" s="2"/>
    </row>
    <row r="2" customFormat="false" ht="23.25" hidden="false" customHeight="true" outlineLevel="0" collapsed="false">
      <c r="A2" s="1"/>
      <c r="B2" s="1"/>
      <c r="C2" s="1"/>
      <c r="D2" s="1"/>
      <c r="E2" s="1"/>
      <c r="F2" s="1"/>
      <c r="G2" s="183"/>
      <c r="H2" s="2"/>
      <c r="I2" s="2"/>
      <c r="J2" s="2"/>
    </row>
    <row r="3" customFormat="false" ht="23.25" hidden="false" customHeight="true" outlineLevel="0" collapsed="false">
      <c r="A3" s="3"/>
      <c r="B3" s="21" t="s">
        <v>19</v>
      </c>
      <c r="C3" s="3"/>
      <c r="D3" s="3"/>
      <c r="E3" s="3"/>
      <c r="F3" s="3"/>
      <c r="G3" s="184"/>
      <c r="H3" s="2"/>
      <c r="I3" s="2"/>
      <c r="J3" s="2"/>
    </row>
    <row r="4" customFormat="false" ht="18" hidden="true" customHeight="true" outlineLevel="1" collapsed="false">
      <c r="A4" s="4"/>
      <c r="B4" s="23" t="s">
        <v>28</v>
      </c>
      <c r="C4" s="23" t="s">
        <v>38</v>
      </c>
      <c r="D4" s="3"/>
      <c r="E4" s="3"/>
      <c r="F4" s="3"/>
      <c r="G4" s="184"/>
      <c r="H4" s="2"/>
      <c r="I4" s="2"/>
      <c r="J4" s="2"/>
    </row>
    <row r="5" customFormat="false" ht="18" hidden="false" customHeight="true" outlineLevel="0" collapsed="false">
      <c r="A5" s="3"/>
      <c r="B5" s="3"/>
      <c r="C5" s="3"/>
      <c r="D5" s="3"/>
      <c r="E5" s="184"/>
      <c r="F5" s="3"/>
      <c r="G5" s="184"/>
    </row>
    <row r="6" customFormat="false" ht="53.25" hidden="false" customHeight="true" outlineLevel="0" collapsed="false">
      <c r="A6" s="185" t="s">
        <v>22</v>
      </c>
      <c r="B6" s="186" t="s">
        <v>23</v>
      </c>
      <c r="C6" s="186" t="s">
        <v>144</v>
      </c>
      <c r="D6" s="186" t="s">
        <v>145</v>
      </c>
      <c r="E6" s="186" t="s">
        <v>146</v>
      </c>
      <c r="F6" s="186" t="s">
        <v>147</v>
      </c>
      <c r="G6" s="159"/>
      <c r="H6" s="159"/>
      <c r="I6" s="159"/>
      <c r="J6" s="9"/>
    </row>
    <row r="7" customFormat="false" ht="15" hidden="false" customHeight="true" outlineLevel="1" collapsed="false">
      <c r="A7" s="185"/>
      <c r="B7" s="46" t="s">
        <v>148</v>
      </c>
      <c r="C7" s="28" t="n">
        <v>1678214.66697761</v>
      </c>
      <c r="D7" s="28" t="n">
        <v>1540408.15951493</v>
      </c>
      <c r="E7" s="28" t="n">
        <f aca="false">11.57-0.5</f>
        <v>11.07</v>
      </c>
      <c r="F7" s="187" t="n">
        <f aca="false">22.6862745098039%-0.02</f>
        <v>0.206862745098039</v>
      </c>
      <c r="G7" s="0"/>
    </row>
    <row r="8" customFormat="false" ht="15" hidden="false" customHeight="true" outlineLevel="0" collapsed="false">
      <c r="A8" s="185"/>
      <c r="B8" s="46" t="s">
        <v>149</v>
      </c>
      <c r="C8" s="28" t="n">
        <v>239012.997512438</v>
      </c>
      <c r="D8" s="28" t="n">
        <v>211625.534825871</v>
      </c>
      <c r="E8" s="28" t="n">
        <v>1.65</v>
      </c>
      <c r="F8" s="188" t="n">
        <v>0.0323529411764706</v>
      </c>
      <c r="G8" s="0"/>
    </row>
    <row r="9" customFormat="false" ht="14.25" hidden="false" customHeight="true" outlineLevel="0" collapsed="false">
      <c r="A9" s="185"/>
      <c r="B9" s="46" t="s">
        <v>150</v>
      </c>
      <c r="C9" s="28" t="n">
        <v>1683259.26010572</v>
      </c>
      <c r="D9" s="28" t="n">
        <v>1538560.81234453</v>
      </c>
      <c r="E9" s="28" t="n">
        <f aca="false">11.6-1</f>
        <v>10.6</v>
      </c>
      <c r="F9" s="188" t="n">
        <f aca="false">22.7450980392157%-0.02</f>
        <v>0.207450980392157</v>
      </c>
      <c r="G9" s="0"/>
    </row>
    <row r="10" customFormat="false" ht="0.75" hidden="true" customHeight="true" outlineLevel="0" collapsed="false">
      <c r="A10" s="185"/>
      <c r="B10" s="189" t="s">
        <v>151</v>
      </c>
      <c r="C10" s="28" t="n">
        <v>0</v>
      </c>
      <c r="D10" s="28" t="n">
        <v>0</v>
      </c>
      <c r="E10" s="28" t="n">
        <v>1.83</v>
      </c>
      <c r="F10" s="188" t="n">
        <v>0.0358823529411765</v>
      </c>
      <c r="G10" s="0"/>
    </row>
    <row r="11" customFormat="false" ht="15" hidden="false" customHeight="true" outlineLevel="0" collapsed="false">
      <c r="A11" s="185"/>
      <c r="B11" s="46" t="s">
        <v>152</v>
      </c>
      <c r="C11" s="28" t="n">
        <v>266615.444029851</v>
      </c>
      <c r="D11" s="28" t="n">
        <v>240221.712686567</v>
      </c>
      <c r="E11" s="28" t="n">
        <v>1.83</v>
      </c>
      <c r="F11" s="188" t="n">
        <v>0.0358823529411765</v>
      </c>
      <c r="G11" s="0"/>
    </row>
    <row r="12" customFormat="false" ht="15" hidden="false" customHeight="true" outlineLevel="0" collapsed="false">
      <c r="A12" s="185"/>
      <c r="B12" s="46" t="s">
        <v>153</v>
      </c>
      <c r="C12" s="28" t="n">
        <v>157358.510572139</v>
      </c>
      <c r="D12" s="28" t="n">
        <v>141024.480721393</v>
      </c>
      <c r="E12" s="28" t="n">
        <v>1.09</v>
      </c>
      <c r="F12" s="188" t="n">
        <v>0.0213725490196078</v>
      </c>
      <c r="G12" s="0"/>
    </row>
    <row r="13" customFormat="false" ht="15" hidden="false" customHeight="true" outlineLevel="0" collapsed="false">
      <c r="A13" s="185"/>
      <c r="B13" s="46" t="s">
        <v>154</v>
      </c>
      <c r="C13" s="28" t="n">
        <v>532325.017879353</v>
      </c>
      <c r="D13" s="28" t="n">
        <v>478418.450715174</v>
      </c>
      <c r="E13" s="28" t="n">
        <v>3.66</v>
      </c>
      <c r="F13" s="188" t="n">
        <v>0.0717647058823529</v>
      </c>
      <c r="G13" s="0"/>
    </row>
    <row r="14" customFormat="false" ht="15" hidden="false" customHeight="true" outlineLevel="0" collapsed="false">
      <c r="A14" s="185"/>
      <c r="B14" s="46" t="s">
        <v>155</v>
      </c>
      <c r="C14" s="28" t="n">
        <v>152411.285292289</v>
      </c>
      <c r="D14" s="28" t="n">
        <v>141429.374844527</v>
      </c>
      <c r="E14" s="28" t="n">
        <v>1.04</v>
      </c>
      <c r="F14" s="188" t="n">
        <v>0.0203921568627451</v>
      </c>
      <c r="G14" s="0"/>
    </row>
    <row r="15" customFormat="false" ht="15" hidden="false" customHeight="true" outlineLevel="0" collapsed="false">
      <c r="A15" s="185"/>
      <c r="B15" s="46" t="s">
        <v>156</v>
      </c>
      <c r="C15" s="28" t="n">
        <v>158974.610230099</v>
      </c>
      <c r="D15" s="28" t="n">
        <v>157900.102767413</v>
      </c>
      <c r="E15" s="28" t="n">
        <v>1.06</v>
      </c>
      <c r="F15" s="188" t="n">
        <v>0.0207843137254902</v>
      </c>
      <c r="G15" s="0"/>
    </row>
    <row r="16" customFormat="false" ht="15" hidden="false" customHeight="true" outlineLevel="0" collapsed="false">
      <c r="A16" s="185"/>
      <c r="B16" s="46" t="s">
        <v>157</v>
      </c>
      <c r="C16" s="28" t="n">
        <v>12745.8642723881</v>
      </c>
      <c r="D16" s="28" t="n">
        <v>12522.0433768657</v>
      </c>
      <c r="E16" s="28" t="n">
        <v>0.08</v>
      </c>
      <c r="F16" s="188" t="n">
        <v>0.00156862745098039</v>
      </c>
      <c r="G16" s="0"/>
    </row>
    <row r="17" customFormat="false" ht="15" hidden="true" customHeight="true" outlineLevel="0" collapsed="false">
      <c r="A17" s="185"/>
      <c r="B17" s="46" t="s">
        <v>158</v>
      </c>
      <c r="C17" s="28" t="n">
        <v>0</v>
      </c>
      <c r="D17" s="28" t="n">
        <v>0</v>
      </c>
      <c r="E17" s="28" t="n">
        <v>0</v>
      </c>
      <c r="F17" s="188" t="n">
        <v>0</v>
      </c>
      <c r="G17" s="0"/>
    </row>
    <row r="18" customFormat="false" ht="15" hidden="false" customHeight="true" outlineLevel="0" collapsed="false">
      <c r="A18" s="185"/>
      <c r="B18" s="46" t="s">
        <v>159</v>
      </c>
      <c r="C18" s="28" t="n">
        <v>182520.795242537</v>
      </c>
      <c r="D18" s="28" t="n">
        <v>171637.33255597</v>
      </c>
      <c r="E18" s="28" t="n">
        <v>1.24</v>
      </c>
      <c r="F18" s="188" t="n">
        <v>0.0243137254901961</v>
      </c>
      <c r="G18" s="0"/>
    </row>
    <row r="19" customFormat="false" ht="15" hidden="false" customHeight="true" outlineLevel="0" collapsed="false">
      <c r="A19" s="185"/>
      <c r="B19" s="46" t="s">
        <v>160</v>
      </c>
      <c r="C19" s="28" t="n">
        <v>85036.9542910448</v>
      </c>
      <c r="D19" s="28" t="n">
        <v>79308.7154850746</v>
      </c>
      <c r="E19" s="28" t="n">
        <v>0.59</v>
      </c>
      <c r="F19" s="188" t="n">
        <v>0.0115686274509804</v>
      </c>
      <c r="G19" s="0"/>
    </row>
    <row r="20" customFormat="false" ht="15" hidden="false" customHeight="true" outlineLevel="0" collapsed="false">
      <c r="A20" s="185"/>
      <c r="B20" s="46" t="s">
        <v>161</v>
      </c>
      <c r="C20" s="28" t="n">
        <v>175694.928016169</v>
      </c>
      <c r="D20" s="28" t="n">
        <v>164363.823538557</v>
      </c>
      <c r="E20" s="28" t="n">
        <v>1.2</v>
      </c>
      <c r="F20" s="188" t="n">
        <v>0.0235294117647059</v>
      </c>
      <c r="G20" s="0"/>
    </row>
    <row r="21" customFormat="false" ht="15" hidden="false" customHeight="true" outlineLevel="0" collapsed="false">
      <c r="A21" s="185"/>
      <c r="B21" s="46" t="s">
        <v>162</v>
      </c>
      <c r="C21" s="28" t="n">
        <v>26696.5763370647</v>
      </c>
      <c r="D21" s="28" t="n">
        <v>26571.2032027363</v>
      </c>
      <c r="E21" s="28" t="n">
        <v>0.18</v>
      </c>
      <c r="F21" s="188" t="n">
        <v>0.00352941176470588</v>
      </c>
      <c r="G21" s="0"/>
    </row>
    <row r="22" customFormat="false" ht="15" hidden="false" customHeight="true" outlineLevel="0" collapsed="false">
      <c r="A22" s="185"/>
      <c r="B22" s="46" t="s">
        <v>163</v>
      </c>
      <c r="C22" s="28" t="n">
        <v>244280.075870647</v>
      </c>
      <c r="D22" s="28" t="n">
        <v>241781.866915423</v>
      </c>
      <c r="E22" s="28" t="n">
        <v>1.68</v>
      </c>
      <c r="F22" s="188" t="n">
        <v>0.0329411764705882</v>
      </c>
      <c r="G22" s="0"/>
    </row>
    <row r="23" customFormat="false" ht="15" hidden="false" customHeight="true" outlineLevel="0" collapsed="false">
      <c r="A23" s="185"/>
      <c r="B23" s="46" t="s">
        <v>164</v>
      </c>
      <c r="C23" s="28" t="n">
        <v>16158.7978855721</v>
      </c>
      <c r="D23" s="28" t="n">
        <v>16158.7978855721</v>
      </c>
      <c r="E23" s="28" t="n">
        <v>0.1</v>
      </c>
      <c r="F23" s="188" t="n">
        <v>0.00196078431372549</v>
      </c>
      <c r="G23" s="0"/>
    </row>
    <row r="24" customFormat="false" ht="15" hidden="true" customHeight="true" outlineLevel="0" collapsed="false">
      <c r="A24" s="185"/>
      <c r="B24" s="46" t="s">
        <v>165</v>
      </c>
      <c r="C24" s="28" t="n">
        <v>0</v>
      </c>
      <c r="D24" s="28" t="n">
        <v>0</v>
      </c>
      <c r="E24" s="28" t="n">
        <v>0</v>
      </c>
      <c r="F24" s="188" t="n">
        <v>0</v>
      </c>
      <c r="G24" s="0"/>
    </row>
    <row r="25" customFormat="false" ht="15" hidden="true" customHeight="true" outlineLevel="0" collapsed="false">
      <c r="A25" s="185"/>
      <c r="B25" s="189" t="s">
        <v>166</v>
      </c>
      <c r="C25" s="28" t="n">
        <v>0</v>
      </c>
      <c r="D25" s="28" t="n">
        <v>0</v>
      </c>
      <c r="E25" s="28" t="n">
        <v>0</v>
      </c>
      <c r="F25" s="188" t="n">
        <v>0</v>
      </c>
      <c r="G25" s="0"/>
    </row>
    <row r="26" customFormat="false" ht="15" hidden="true" customHeight="true" outlineLevel="0" collapsed="false">
      <c r="A26" s="185"/>
      <c r="B26" s="46" t="s">
        <v>167</v>
      </c>
      <c r="C26" s="28" t="n">
        <v>0</v>
      </c>
      <c r="D26" s="28" t="n">
        <v>0</v>
      </c>
      <c r="E26" s="28" t="n">
        <v>0</v>
      </c>
      <c r="F26" s="188" t="n">
        <v>0</v>
      </c>
      <c r="G26" s="0"/>
    </row>
    <row r="27" customFormat="false" ht="14.25" hidden="true" customHeight="true" outlineLevel="0" collapsed="false">
      <c r="A27" s="185"/>
      <c r="B27" s="46" t="s">
        <v>168</v>
      </c>
      <c r="C27" s="28" t="n">
        <v>0</v>
      </c>
      <c r="D27" s="28" t="n">
        <v>0</v>
      </c>
      <c r="E27" s="28" t="n">
        <v>0</v>
      </c>
      <c r="F27" s="188" t="n">
        <v>0</v>
      </c>
      <c r="G27" s="0"/>
    </row>
    <row r="28" customFormat="false" ht="15" hidden="false" customHeight="true" outlineLevel="0" collapsed="false">
      <c r="A28" s="185"/>
      <c r="B28" s="46" t="s">
        <v>169</v>
      </c>
      <c r="C28" s="28" t="n">
        <v>53393.1526741293</v>
      </c>
      <c r="D28" s="28" t="n">
        <v>53142.4064054726</v>
      </c>
      <c r="E28" s="28" t="n">
        <v>0.36</v>
      </c>
      <c r="F28" s="188" t="n">
        <v>0.00705882352941176</v>
      </c>
      <c r="G28" s="0"/>
    </row>
    <row r="29" customFormat="false" ht="15" hidden="false" customHeight="true" outlineLevel="0" collapsed="false">
      <c r="A29" s="185"/>
      <c r="B29" s="46" t="s">
        <v>170</v>
      </c>
      <c r="C29" s="28" t="n">
        <v>494565.578513682</v>
      </c>
      <c r="D29" s="28" t="n">
        <v>459829.280006219</v>
      </c>
      <c r="E29" s="28" t="n">
        <v>3.36</v>
      </c>
      <c r="F29" s="188" t="n">
        <v>0.0658823529411765</v>
      </c>
      <c r="G29" s="0"/>
    </row>
    <row r="30" customFormat="false" ht="15" hidden="true" customHeight="true" outlineLevel="0" collapsed="false">
      <c r="A30" s="185"/>
      <c r="B30" s="46" t="s">
        <v>171</v>
      </c>
      <c r="C30" s="28" t="n">
        <v>0</v>
      </c>
      <c r="D30" s="28" t="n">
        <v>0</v>
      </c>
      <c r="E30" s="28" t="n">
        <v>0</v>
      </c>
      <c r="F30" s="188" t="n">
        <v>0</v>
      </c>
      <c r="G30" s="0"/>
    </row>
    <row r="31" customFormat="false" ht="15" hidden="true" customHeight="true" outlineLevel="0" collapsed="false">
      <c r="A31" s="185"/>
      <c r="B31" s="46" t="s">
        <v>172</v>
      </c>
      <c r="C31" s="28" t="n">
        <v>0</v>
      </c>
      <c r="D31" s="28" t="n">
        <v>0</v>
      </c>
      <c r="E31" s="28" t="n">
        <v>0</v>
      </c>
      <c r="F31" s="188" t="n">
        <v>0</v>
      </c>
      <c r="G31" s="0"/>
    </row>
    <row r="32" customFormat="false" ht="15" hidden="false" customHeight="true" outlineLevel="0" collapsed="false">
      <c r="A32" s="185"/>
      <c r="B32" s="46" t="s">
        <v>173</v>
      </c>
      <c r="C32" s="28" t="n">
        <v>244280.075870647</v>
      </c>
      <c r="D32" s="28" t="n">
        <v>241781.866915423</v>
      </c>
      <c r="E32" s="28" t="n">
        <v>1.68</v>
      </c>
      <c r="F32" s="188" t="n">
        <v>0.0329411764705882</v>
      </c>
      <c r="G32" s="0"/>
    </row>
    <row r="33" customFormat="false" ht="15" hidden="true" customHeight="true" outlineLevel="0" collapsed="false">
      <c r="A33" s="185"/>
      <c r="B33" s="46" t="s">
        <v>174</v>
      </c>
      <c r="C33" s="28" t="n">
        <v>0</v>
      </c>
      <c r="D33" s="28" t="n">
        <v>0</v>
      </c>
      <c r="E33" s="28" t="n">
        <v>0</v>
      </c>
      <c r="F33" s="188" t="n">
        <v>0</v>
      </c>
    </row>
    <row r="34" customFormat="false" ht="12.75" hidden="false" customHeight="false" outlineLevel="0" collapsed="false">
      <c r="A34" s="190"/>
      <c r="B34" s="46" t="s">
        <v>175</v>
      </c>
      <c r="C34" s="28" t="n">
        <v>555961.043221393</v>
      </c>
      <c r="D34" s="28" t="n">
        <v>526532.26710199</v>
      </c>
      <c r="E34" s="28" t="n">
        <v>3.65</v>
      </c>
      <c r="F34" s="188" t="n">
        <v>0.0715686274509804</v>
      </c>
    </row>
    <row r="35" customFormat="false" ht="12.75" hidden="false" customHeight="false" outlineLevel="0" collapsed="false">
      <c r="A35" s="190"/>
      <c r="B35" s="46" t="s">
        <v>176</v>
      </c>
      <c r="C35" s="28" t="n">
        <v>490411.949160448</v>
      </c>
      <c r="D35" s="28" t="n">
        <v>446412.784981343</v>
      </c>
      <c r="E35" s="28" t="n">
        <v>3.38</v>
      </c>
      <c r="F35" s="188" t="n">
        <v>0.0662745098039216</v>
      </c>
    </row>
    <row r="36" customFormat="false" ht="13.5" hidden="false" customHeight="false" outlineLevel="0" collapsed="false">
      <c r="A36" s="191"/>
      <c r="B36" s="192" t="s">
        <v>127</v>
      </c>
      <c r="C36" s="193" t="n">
        <f aca="false">SUM(C7:C35)</f>
        <v>7449917.58395522</v>
      </c>
      <c r="D36" s="193" t="n">
        <f aca="false">SUM(D7:D35)</f>
        <v>6889631.01679104</v>
      </c>
      <c r="E36" s="193" t="n">
        <f aca="false">SUM(E7:E35)</f>
        <v>51.33</v>
      </c>
      <c r="F36" s="194" t="n">
        <f aca="false">SUM(F7:F35)</f>
        <v>0.995882352941176</v>
      </c>
    </row>
    <row r="38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54" customFormat="false" ht="12.75" hidden="true" customHeight="false" outlineLevel="0" collapsed="false"/>
    <row r="58" customFormat="false" ht="12.75" hidden="true" customHeight="false" outlineLevel="0" collapsed="false"/>
  </sheetData>
  <mergeCells count="1">
    <mergeCell ref="A6:A33"/>
  </mergeCells>
  <printOptions headings="false" gridLines="false" gridLinesSet="true" horizontalCentered="true" verticalCentered="false"/>
  <pageMargins left="0.354166666666667" right="0.39375" top="0.551388888888889" bottom="0.354166666666667" header="0.511811023622047" footer="0.1576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&amp;L&amp;8Enron Europe Confidential&amp;C&amp;"Arial,Bold"&amp;12 &amp;11 &amp;10 23
&amp;"Arial,Regular"&amp;8Source : Financial Planning Analysis&amp;R&amp;8Printed : &amp;D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4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1" ySplit="2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D18" activeCellId="0" sqref="D18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5.41"/>
    <col collapsed="false" customWidth="true" hidden="false" outlineLevel="0" max="6" min="2" style="0" width="20.28"/>
    <col collapsed="false" customWidth="true" hidden="false" outlineLevel="0" max="7" min="7" style="174" width="3.56"/>
    <col collapsed="false" customWidth="true" hidden="false" outlineLevel="0" max="9" min="9" style="0" width="16.13"/>
    <col collapsed="false" customWidth="true" hidden="false" outlineLevel="0" max="10" min="10" style="0" width="14.56"/>
  </cols>
  <sheetData>
    <row r="1" customFormat="false" ht="23.25" hidden="false" customHeight="true" outlineLevel="0" collapsed="false">
      <c r="A1" s="1"/>
      <c r="B1" s="1"/>
      <c r="C1" s="1"/>
      <c r="D1" s="1"/>
      <c r="E1" s="1"/>
      <c r="F1" s="1"/>
      <c r="G1" s="183"/>
      <c r="H1" s="2"/>
      <c r="I1" s="2"/>
      <c r="J1" s="2"/>
    </row>
    <row r="2" customFormat="false" ht="23.25" hidden="false" customHeight="true" outlineLevel="0" collapsed="false">
      <c r="A2" s="1"/>
      <c r="B2" s="1"/>
      <c r="C2" s="1"/>
      <c r="D2" s="1"/>
      <c r="E2" s="1"/>
      <c r="F2" s="1"/>
      <c r="G2" s="183"/>
      <c r="H2" s="2"/>
      <c r="I2" s="2"/>
      <c r="J2" s="2"/>
    </row>
    <row r="3" customFormat="false" ht="23.25" hidden="false" customHeight="true" outlineLevel="0" collapsed="false">
      <c r="A3" s="3"/>
      <c r="B3" s="21" t="s">
        <v>19</v>
      </c>
      <c r="C3" s="3"/>
      <c r="D3" s="3"/>
      <c r="E3" s="3"/>
      <c r="F3" s="3"/>
      <c r="G3" s="184"/>
      <c r="H3" s="2"/>
      <c r="I3" s="2"/>
      <c r="J3" s="2"/>
    </row>
    <row r="4" customFormat="false" ht="18" hidden="true" customHeight="true" outlineLevel="1" collapsed="false">
      <c r="A4" s="4"/>
      <c r="B4" s="23" t="s">
        <v>28</v>
      </c>
      <c r="C4" s="23" t="s">
        <v>38</v>
      </c>
      <c r="D4" s="3"/>
      <c r="E4" s="3"/>
      <c r="F4" s="3"/>
      <c r="G4" s="184"/>
      <c r="H4" s="2"/>
      <c r="I4" s="2"/>
      <c r="J4" s="2"/>
    </row>
    <row r="5" customFormat="false" ht="18" hidden="false" customHeight="true" outlineLevel="0" collapsed="false">
      <c r="A5" s="3"/>
      <c r="B5" s="3"/>
      <c r="C5" s="3"/>
      <c r="D5" s="3"/>
      <c r="E5" s="3"/>
      <c r="F5" s="3"/>
      <c r="G5" s="184"/>
    </row>
    <row r="6" customFormat="false" ht="53.25" hidden="false" customHeight="true" outlineLevel="0" collapsed="false">
      <c r="A6" s="195" t="s">
        <v>22</v>
      </c>
      <c r="B6" s="6"/>
      <c r="C6" s="196" t="s">
        <v>177</v>
      </c>
      <c r="D6" s="196" t="s">
        <v>178</v>
      </c>
      <c r="E6" s="197" t="s">
        <v>146</v>
      </c>
      <c r="F6" s="197" t="s">
        <v>147</v>
      </c>
      <c r="G6" s="9"/>
      <c r="H6" s="9"/>
      <c r="I6" s="9"/>
      <c r="J6" s="9"/>
    </row>
    <row r="7" customFormat="false" ht="15" hidden="false" customHeight="true" outlineLevel="0" collapsed="false">
      <c r="A7" s="195"/>
      <c r="B7" s="38" t="s">
        <v>148</v>
      </c>
      <c r="C7" s="198" t="n">
        <v>0</v>
      </c>
      <c r="D7" s="198" t="n">
        <v>0</v>
      </c>
      <c r="E7" s="198" t="n">
        <v>8.27</v>
      </c>
      <c r="F7" s="199" t="n">
        <v>0.162156862745098</v>
      </c>
      <c r="G7" s="0"/>
    </row>
    <row r="8" customFormat="false" ht="15" hidden="false" customHeight="true" outlineLevel="0" collapsed="false">
      <c r="A8" s="195"/>
      <c r="B8" s="38" t="s">
        <v>149</v>
      </c>
      <c r="C8" s="198" t="n">
        <v>0</v>
      </c>
      <c r="D8" s="198" t="n">
        <v>0</v>
      </c>
      <c r="E8" s="198" t="n">
        <v>1.65</v>
      </c>
      <c r="F8" s="199" t="n">
        <v>0.0323529411764706</v>
      </c>
      <c r="G8" s="0"/>
    </row>
    <row r="9" customFormat="false" ht="15" hidden="false" customHeight="true" outlineLevel="0" collapsed="false">
      <c r="A9" s="195"/>
      <c r="B9" s="38" t="s">
        <v>150</v>
      </c>
      <c r="C9" s="198" t="n">
        <v>0</v>
      </c>
      <c r="D9" s="198" t="n">
        <v>0</v>
      </c>
      <c r="E9" s="198" t="n">
        <v>12.92</v>
      </c>
      <c r="F9" s="199" t="n">
        <v>0.253333333333333</v>
      </c>
      <c r="G9" s="0"/>
    </row>
    <row r="10" customFormat="false" ht="15" hidden="false" customHeight="true" outlineLevel="0" collapsed="false">
      <c r="A10" s="195"/>
      <c r="B10" s="38" t="s">
        <v>151</v>
      </c>
      <c r="C10" s="198" t="n">
        <v>0</v>
      </c>
      <c r="D10" s="198" t="n">
        <v>0</v>
      </c>
      <c r="E10" s="198" t="n">
        <v>0.58</v>
      </c>
      <c r="F10" s="199" t="n">
        <v>0.0113725490196078</v>
      </c>
      <c r="G10" s="0"/>
    </row>
    <row r="11" customFormat="false" ht="15" hidden="false" customHeight="true" outlineLevel="0" collapsed="false">
      <c r="A11" s="195"/>
      <c r="B11" s="38" t="s">
        <v>153</v>
      </c>
      <c r="C11" s="198" t="n">
        <v>0</v>
      </c>
      <c r="D11" s="198" t="n">
        <v>0</v>
      </c>
      <c r="E11" s="198" t="n">
        <v>1.59</v>
      </c>
      <c r="F11" s="199" t="n">
        <v>0.0311764705882353</v>
      </c>
      <c r="G11" s="0"/>
    </row>
    <row r="12" customFormat="false" ht="15" hidden="false" customHeight="true" outlineLevel="0" collapsed="false">
      <c r="A12" s="195"/>
      <c r="B12" s="38" t="s">
        <v>154</v>
      </c>
      <c r="C12" s="198" t="n">
        <v>0</v>
      </c>
      <c r="D12" s="198" t="n">
        <v>0</v>
      </c>
      <c r="E12" s="198" t="n">
        <v>4.16</v>
      </c>
      <c r="F12" s="199" t="n">
        <v>0.0815686274509804</v>
      </c>
      <c r="G12" s="0"/>
    </row>
    <row r="13" customFormat="false" ht="15" hidden="false" customHeight="true" outlineLevel="0" collapsed="false">
      <c r="A13" s="195"/>
      <c r="B13" s="38" t="s">
        <v>155</v>
      </c>
      <c r="C13" s="198" t="n">
        <v>0</v>
      </c>
      <c r="D13" s="198" t="n">
        <v>0</v>
      </c>
      <c r="E13" s="198" t="n">
        <v>1.87</v>
      </c>
      <c r="F13" s="199" t="n">
        <v>0.0366666666666667</v>
      </c>
      <c r="G13" s="0"/>
    </row>
    <row r="14" customFormat="false" ht="15" hidden="false" customHeight="true" outlineLevel="0" collapsed="false">
      <c r="A14" s="195"/>
      <c r="B14" s="38" t="s">
        <v>156</v>
      </c>
      <c r="C14" s="198" t="n">
        <v>0</v>
      </c>
      <c r="D14" s="198" t="n">
        <v>0</v>
      </c>
      <c r="E14" s="198" t="n">
        <v>1.06</v>
      </c>
      <c r="F14" s="199" t="n">
        <v>0.0207843137254902</v>
      </c>
      <c r="G14" s="0"/>
    </row>
    <row r="15" customFormat="false" ht="15" hidden="false" customHeight="true" outlineLevel="0" collapsed="false">
      <c r="A15" s="195"/>
      <c r="B15" s="38" t="s">
        <v>157</v>
      </c>
      <c r="C15" s="198" t="n">
        <v>0</v>
      </c>
      <c r="D15" s="198" t="n">
        <v>0</v>
      </c>
      <c r="E15" s="198" t="n">
        <v>2.58</v>
      </c>
      <c r="F15" s="199" t="n">
        <v>0.0505882352941176</v>
      </c>
      <c r="G15" s="0"/>
    </row>
    <row r="16" customFormat="false" ht="15" hidden="true" customHeight="true" outlineLevel="0" collapsed="false">
      <c r="A16" s="195"/>
      <c r="B16" s="38" t="s">
        <v>158</v>
      </c>
      <c r="C16" s="198" t="n">
        <v>0</v>
      </c>
      <c r="D16" s="198" t="n">
        <v>0</v>
      </c>
      <c r="E16" s="198" t="n">
        <v>0</v>
      </c>
      <c r="F16" s="199" t="n">
        <v>0</v>
      </c>
      <c r="G16" s="0"/>
    </row>
    <row r="17" customFormat="false" ht="15" hidden="false" customHeight="true" outlineLevel="0" collapsed="false">
      <c r="A17" s="195"/>
      <c r="B17" s="38" t="s">
        <v>159</v>
      </c>
      <c r="C17" s="198" t="n">
        <v>0</v>
      </c>
      <c r="D17" s="198" t="n">
        <v>0</v>
      </c>
      <c r="E17" s="198" t="n">
        <v>1.24</v>
      </c>
      <c r="F17" s="199" t="n">
        <v>0.0243137254901961</v>
      </c>
      <c r="G17" s="0"/>
    </row>
    <row r="18" customFormat="false" ht="15" hidden="false" customHeight="true" outlineLevel="0" collapsed="false">
      <c r="A18" s="195"/>
      <c r="B18" s="38" t="s">
        <v>160</v>
      </c>
      <c r="C18" s="198" t="n">
        <v>0</v>
      </c>
      <c r="D18" s="198" t="n">
        <v>0</v>
      </c>
      <c r="E18" s="198" t="n">
        <v>1.02</v>
      </c>
      <c r="F18" s="199" t="n">
        <v>0.02</v>
      </c>
      <c r="G18" s="0"/>
    </row>
    <row r="19" customFormat="false" ht="15" hidden="false" customHeight="true" outlineLevel="0" collapsed="false">
      <c r="A19" s="195"/>
      <c r="B19" s="38" t="s">
        <v>161</v>
      </c>
      <c r="C19" s="198" t="n">
        <v>0</v>
      </c>
      <c r="D19" s="198" t="n">
        <v>0</v>
      </c>
      <c r="E19" s="198" t="n">
        <v>1.2</v>
      </c>
      <c r="F19" s="199" t="n">
        <v>0.0235294117647059</v>
      </c>
      <c r="G19" s="0"/>
    </row>
    <row r="20" customFormat="false" ht="15" hidden="false" customHeight="true" outlineLevel="0" collapsed="false">
      <c r="A20" s="195"/>
      <c r="B20" s="38" t="s">
        <v>162</v>
      </c>
      <c r="C20" s="198" t="n">
        <v>0</v>
      </c>
      <c r="D20" s="198" t="n">
        <v>0</v>
      </c>
      <c r="E20" s="198" t="n">
        <v>0.18</v>
      </c>
      <c r="F20" s="199" t="n">
        <v>0.00352941176470588</v>
      </c>
      <c r="G20" s="0"/>
    </row>
    <row r="21" customFormat="false" ht="15" hidden="false" customHeight="true" outlineLevel="0" collapsed="false">
      <c r="A21" s="195"/>
      <c r="B21" s="38" t="s">
        <v>163</v>
      </c>
      <c r="C21" s="198" t="n">
        <v>0</v>
      </c>
      <c r="D21" s="198" t="n">
        <v>0</v>
      </c>
      <c r="E21" s="198" t="n">
        <v>1.6</v>
      </c>
      <c r="F21" s="199" t="n">
        <v>0.0313725490196078</v>
      </c>
      <c r="G21" s="0"/>
    </row>
    <row r="22" customFormat="false" ht="15" hidden="false" customHeight="true" outlineLevel="0" collapsed="false">
      <c r="A22" s="195"/>
      <c r="B22" s="38" t="s">
        <v>164</v>
      </c>
      <c r="C22" s="198" t="n">
        <v>0</v>
      </c>
      <c r="D22" s="198" t="n">
        <v>0</v>
      </c>
      <c r="E22" s="198" t="n">
        <v>0.4</v>
      </c>
      <c r="F22" s="199" t="n">
        <v>0.00784313725490196</v>
      </c>
      <c r="G22" s="0"/>
    </row>
    <row r="23" customFormat="false" ht="15" hidden="true" customHeight="true" outlineLevel="0" collapsed="false">
      <c r="A23" s="195"/>
      <c r="B23" s="38" t="s">
        <v>165</v>
      </c>
      <c r="C23" s="198" t="n">
        <v>0</v>
      </c>
      <c r="D23" s="198" t="n">
        <v>0</v>
      </c>
      <c r="E23" s="198" t="n">
        <v>0</v>
      </c>
      <c r="F23" s="199" t="n">
        <v>0</v>
      </c>
      <c r="G23" s="0"/>
    </row>
    <row r="24" customFormat="false" ht="15" hidden="true" customHeight="true" outlineLevel="0" collapsed="false">
      <c r="A24" s="195"/>
      <c r="B24" s="38" t="s">
        <v>167</v>
      </c>
      <c r="C24" s="198" t="n">
        <v>0</v>
      </c>
      <c r="D24" s="198" t="n">
        <v>0</v>
      </c>
      <c r="E24" s="198" t="n">
        <v>0</v>
      </c>
      <c r="F24" s="199" t="n">
        <v>0</v>
      </c>
      <c r="G24" s="0"/>
    </row>
    <row r="25" customFormat="false" ht="15" hidden="true" customHeight="true" outlineLevel="0" collapsed="false">
      <c r="A25" s="195"/>
      <c r="B25" s="38" t="s">
        <v>168</v>
      </c>
      <c r="C25" s="198" t="n">
        <v>0</v>
      </c>
      <c r="D25" s="198" t="n">
        <v>0</v>
      </c>
      <c r="E25" s="198" t="n">
        <v>0</v>
      </c>
      <c r="F25" s="199" t="n">
        <v>0</v>
      </c>
      <c r="G25" s="0"/>
    </row>
    <row r="26" customFormat="false" ht="15" hidden="true" customHeight="true" outlineLevel="0" collapsed="false">
      <c r="A26" s="195"/>
      <c r="B26" s="38" t="s">
        <v>169</v>
      </c>
      <c r="C26" s="198" t="n">
        <v>0</v>
      </c>
      <c r="D26" s="198" t="n">
        <v>0</v>
      </c>
      <c r="E26" s="198" t="n">
        <v>0</v>
      </c>
      <c r="F26" s="199" t="n">
        <v>0</v>
      </c>
      <c r="G26" s="0"/>
    </row>
    <row r="27" customFormat="false" ht="15" hidden="true" customHeight="true" outlineLevel="0" collapsed="false">
      <c r="A27" s="195"/>
      <c r="B27" s="38" t="s">
        <v>179</v>
      </c>
      <c r="C27" s="198" t="n">
        <v>0</v>
      </c>
      <c r="D27" s="198" t="n">
        <v>0</v>
      </c>
      <c r="E27" s="198" t="n">
        <v>0</v>
      </c>
      <c r="F27" s="199" t="n">
        <v>0</v>
      </c>
      <c r="G27" s="0"/>
    </row>
    <row r="28" customFormat="false" ht="15" hidden="false" customHeight="true" outlineLevel="0" collapsed="false">
      <c r="A28" s="195"/>
      <c r="B28" s="38" t="s">
        <v>170</v>
      </c>
      <c r="C28" s="198" t="n">
        <v>0</v>
      </c>
      <c r="D28" s="198" t="n">
        <v>0</v>
      </c>
      <c r="E28" s="198" t="n">
        <v>2.56</v>
      </c>
      <c r="F28" s="199" t="n">
        <v>0.0501960784313726</v>
      </c>
      <c r="G28" s="0"/>
    </row>
    <row r="29" customFormat="false" ht="15" hidden="true" customHeight="true" outlineLevel="0" collapsed="false">
      <c r="A29" s="195"/>
      <c r="B29" s="38" t="s">
        <v>171</v>
      </c>
      <c r="C29" s="198" t="n">
        <v>0</v>
      </c>
      <c r="D29" s="198" t="n">
        <v>0</v>
      </c>
      <c r="E29" s="198" t="n">
        <v>0</v>
      </c>
      <c r="F29" s="199" t="n">
        <v>0</v>
      </c>
      <c r="G29" s="0"/>
    </row>
    <row r="30" customFormat="false" ht="15" hidden="true" customHeight="true" outlineLevel="0" collapsed="false">
      <c r="A30" s="195"/>
      <c r="B30" s="38" t="s">
        <v>172</v>
      </c>
      <c r="C30" s="198" t="n">
        <v>0</v>
      </c>
      <c r="D30" s="198" t="n">
        <v>0</v>
      </c>
      <c r="E30" s="198" t="n">
        <v>0</v>
      </c>
      <c r="F30" s="199" t="n">
        <v>0</v>
      </c>
      <c r="G30" s="0"/>
    </row>
    <row r="31" customFormat="false" ht="15" hidden="false" customHeight="true" outlineLevel="0" collapsed="false">
      <c r="A31" s="195"/>
      <c r="B31" s="38" t="s">
        <v>173</v>
      </c>
      <c r="C31" s="198" t="n">
        <v>0</v>
      </c>
      <c r="D31" s="198" t="n">
        <v>0</v>
      </c>
      <c r="E31" s="198" t="n">
        <v>1.6</v>
      </c>
      <c r="F31" s="199" t="n">
        <v>0.0313725490196078</v>
      </c>
      <c r="G31" s="0"/>
    </row>
    <row r="32" customFormat="false" ht="15" hidden="false" customHeight="true" outlineLevel="0" collapsed="false">
      <c r="A32" s="195"/>
      <c r="B32" s="38" t="s">
        <v>175</v>
      </c>
      <c r="C32" s="198" t="n">
        <v>0</v>
      </c>
      <c r="D32" s="198" t="n">
        <v>0</v>
      </c>
      <c r="E32" s="198" t="n">
        <v>2.4</v>
      </c>
      <c r="F32" s="199" t="n">
        <v>0.0470588235294118</v>
      </c>
      <c r="G32" s="0"/>
    </row>
    <row r="33" customFormat="false" ht="15" hidden="false" customHeight="true" outlineLevel="0" collapsed="false">
      <c r="A33" s="195"/>
      <c r="B33" s="38" t="s">
        <v>176</v>
      </c>
      <c r="C33" s="198" t="n">
        <v>0</v>
      </c>
      <c r="D33" s="198" t="n">
        <v>0</v>
      </c>
      <c r="E33" s="198" t="n">
        <v>4.12</v>
      </c>
      <c r="F33" s="199" t="n">
        <v>0.0807843137254902</v>
      </c>
      <c r="G33" s="0"/>
    </row>
    <row r="34" customFormat="false" ht="15" hidden="false" customHeight="true" outlineLevel="0" collapsed="false">
      <c r="A34" s="195"/>
      <c r="B34" s="200" t="s">
        <v>127</v>
      </c>
      <c r="C34" s="193" t="n">
        <f aca="false">SUM(C7:C33)-C27</f>
        <v>0</v>
      </c>
      <c r="D34" s="193" t="n">
        <f aca="false">SUM(D7:D33)-D27</f>
        <v>0</v>
      </c>
      <c r="E34" s="193" t="n">
        <f aca="false">SUM(E7:E33)-E27</f>
        <v>51</v>
      </c>
      <c r="F34" s="193" t="n">
        <f aca="false">SUM(F7:F33)-F27</f>
        <v>1</v>
      </c>
    </row>
  </sheetData>
  <mergeCells count="1">
    <mergeCell ref="A6:A34"/>
  </mergeCells>
  <printOptions headings="false" gridLines="false" gridLinesSet="true" horizontalCentered="true" verticalCentered="false"/>
  <pageMargins left="0.354166666666667" right="0.39375" top="0.551388888888889" bottom="0.354166666666667" header="0.511811023622047" footer="0.1576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&amp;L&amp;8Enron Europe Confidential&amp;C&amp;8Source : Financial Planning Analysis&amp;R&amp;8Printed : &amp;D &amp;T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1" ySplit="2" topLeftCell="B20" activePane="bottomRight" state="frozen"/>
      <selection pane="topLeft" activeCell="A1" activeCellId="0" sqref="A1"/>
      <selection pane="topRight" activeCell="B1" activeCellId="0" sqref="B1"/>
      <selection pane="bottomLeft" activeCell="A20" activeCellId="0" sqref="A20"/>
      <selection pane="bottomRigh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26.84"/>
    <col collapsed="false" customWidth="true" hidden="false" outlineLevel="0" max="3" min="3" style="174" width="17.42"/>
    <col collapsed="false" customWidth="true" hidden="false" outlineLevel="0" max="4" min="4" style="174" width="14.85"/>
    <col collapsed="false" customWidth="true" hidden="false" outlineLevel="0" max="5" min="5" style="0" width="3.85"/>
    <col collapsed="false" customWidth="true" hidden="false" outlineLevel="0" max="7" min="7" style="0" width="16.13"/>
    <col collapsed="false" customWidth="true" hidden="false" outlineLevel="0" max="8" min="8" style="0" width="14.56"/>
  </cols>
  <sheetData>
    <row r="1" customFormat="false" ht="23.25" hidden="false" customHeight="true" outlineLevel="0" collapsed="false">
      <c r="A1" s="1"/>
      <c r="B1" s="1"/>
      <c r="C1" s="183"/>
      <c r="D1" s="183"/>
      <c r="E1" s="1"/>
      <c r="F1" s="2"/>
      <c r="G1" s="2" t="s">
        <v>180</v>
      </c>
      <c r="H1" s="2"/>
    </row>
    <row r="2" customFormat="false" ht="23.25" hidden="false" customHeight="true" outlineLevel="0" collapsed="false">
      <c r="A2" s="1"/>
      <c r="B2" s="1"/>
      <c r="C2" s="183"/>
      <c r="D2" s="183"/>
      <c r="E2" s="1"/>
      <c r="F2" s="2"/>
      <c r="G2" s="2"/>
      <c r="H2" s="2"/>
    </row>
    <row r="3" customFormat="false" ht="23.25" hidden="false" customHeight="true" outlineLevel="0" collapsed="false">
      <c r="A3" s="3"/>
      <c r="B3" s="201" t="s">
        <v>19</v>
      </c>
      <c r="C3" s="184"/>
      <c r="D3" s="184"/>
      <c r="E3" s="3"/>
      <c r="F3" s="2"/>
      <c r="G3" s="2"/>
      <c r="H3" s="2"/>
    </row>
    <row r="4" customFormat="false" ht="18" hidden="false" customHeight="true" outlineLevel="0" collapsed="false">
      <c r="A4" s="4"/>
      <c r="B4" s="202" t="s">
        <v>127</v>
      </c>
      <c r="C4" s="203" t="s">
        <v>38</v>
      </c>
      <c r="D4" s="184"/>
      <c r="E4" s="3"/>
      <c r="F4" s="2"/>
      <c r="G4" s="2"/>
      <c r="H4" s="2"/>
    </row>
    <row r="5" customFormat="false" ht="18" hidden="false" customHeight="false" outlineLevel="0" collapsed="false">
      <c r="A5" s="3"/>
      <c r="B5" s="3"/>
      <c r="C5" s="184"/>
      <c r="D5" s="184"/>
      <c r="E5" s="3"/>
    </row>
    <row r="6" customFormat="false" ht="46.5" hidden="false" customHeight="true" outlineLevel="0" collapsed="false">
      <c r="A6" s="5" t="s">
        <v>22</v>
      </c>
      <c r="B6" s="6"/>
      <c r="C6" s="204" t="s">
        <v>144</v>
      </c>
      <c r="D6" s="205" t="s">
        <v>146</v>
      </c>
      <c r="E6" s="8"/>
      <c r="F6" s="9"/>
      <c r="G6" s="9"/>
      <c r="H6" s="9"/>
    </row>
    <row r="7" customFormat="false" ht="18" hidden="false" customHeight="true" outlineLevel="0" collapsed="false">
      <c r="A7" s="5"/>
      <c r="B7" s="10" t="s">
        <v>148</v>
      </c>
      <c r="C7" s="206" t="n">
        <v>46962383.0472192</v>
      </c>
      <c r="D7" s="206" t="n">
        <v>293.402582125604</v>
      </c>
      <c r="E7" s="12"/>
    </row>
    <row r="8" customFormat="false" ht="18" hidden="false" customHeight="true" outlineLevel="0" collapsed="false">
      <c r="A8" s="5"/>
      <c r="B8" s="10" t="s">
        <v>149</v>
      </c>
      <c r="C8" s="206" t="n">
        <v>9099070.07985717</v>
      </c>
      <c r="D8" s="206" t="n">
        <v>94.7287391304348</v>
      </c>
      <c r="E8" s="12"/>
    </row>
    <row r="9" customFormat="false" ht="18" hidden="false" customHeight="true" outlineLevel="0" collapsed="false">
      <c r="A9" s="5"/>
      <c r="B9" s="10" t="s">
        <v>150</v>
      </c>
      <c r="C9" s="206" t="n">
        <v>95273181.9188746</v>
      </c>
      <c r="D9" s="206" t="n">
        <v>214.064264492754</v>
      </c>
      <c r="E9" s="12"/>
    </row>
    <row r="10" customFormat="false" ht="18" hidden="false" customHeight="true" outlineLevel="0" collapsed="false">
      <c r="A10" s="5"/>
      <c r="B10" s="10" t="s">
        <v>151</v>
      </c>
      <c r="C10" s="206" t="n">
        <v>30508999.8668239</v>
      </c>
      <c r="D10" s="206" t="n">
        <v>117.891960144928</v>
      </c>
      <c r="E10" s="12"/>
    </row>
    <row r="11" customFormat="false" ht="18" hidden="false" customHeight="true" outlineLevel="0" collapsed="false">
      <c r="A11" s="5"/>
      <c r="B11" s="10" t="s">
        <v>153</v>
      </c>
      <c r="C11" s="206" t="n">
        <v>6291931.4231247</v>
      </c>
      <c r="D11" s="206" t="n">
        <v>25.004538647343</v>
      </c>
      <c r="E11" s="12"/>
    </row>
    <row r="12" customFormat="false" ht="18" hidden="false" customHeight="true" outlineLevel="0" collapsed="false">
      <c r="A12" s="5"/>
      <c r="B12" s="10" t="s">
        <v>154</v>
      </c>
      <c r="C12" s="206" t="n">
        <v>9476832.76001701</v>
      </c>
      <c r="D12" s="206" t="n">
        <v>77.6505664251208</v>
      </c>
      <c r="E12" s="12"/>
    </row>
    <row r="13" customFormat="false" ht="18" hidden="false" customHeight="true" outlineLevel="0" collapsed="false">
      <c r="A13" s="5"/>
      <c r="B13" s="10" t="s">
        <v>155</v>
      </c>
      <c r="C13" s="206" t="n">
        <v>8987192.37613551</v>
      </c>
      <c r="D13" s="206" t="n">
        <v>41.4914106280193</v>
      </c>
      <c r="E13" s="12"/>
    </row>
    <row r="14" customFormat="false" ht="18" hidden="false" customHeight="true" outlineLevel="0" collapsed="false">
      <c r="A14" s="5"/>
      <c r="B14" s="10" t="s">
        <v>156</v>
      </c>
      <c r="C14" s="206" t="n">
        <v>10786801.2628893</v>
      </c>
      <c r="D14" s="206" t="n">
        <v>44.8772297101449</v>
      </c>
      <c r="E14" s="12"/>
    </row>
    <row r="15" customFormat="false" ht="18" hidden="false" customHeight="true" outlineLevel="0" collapsed="false">
      <c r="A15" s="5"/>
      <c r="B15" s="10" t="s">
        <v>157</v>
      </c>
      <c r="C15" s="206" t="n">
        <v>20900292.0207908</v>
      </c>
      <c r="D15" s="206" t="n">
        <v>105.654079710145</v>
      </c>
      <c r="E15" s="12"/>
    </row>
    <row r="16" customFormat="false" ht="18" hidden="false" customHeight="true" outlineLevel="0" collapsed="false">
      <c r="A16" s="5"/>
      <c r="B16" s="10" t="s">
        <v>158</v>
      </c>
      <c r="C16" s="206" t="n">
        <v>7584789.64640622</v>
      </c>
      <c r="D16" s="206" t="n">
        <v>44.098847826087</v>
      </c>
      <c r="E16" s="12"/>
    </row>
    <row r="17" customFormat="false" ht="18" hidden="false" customHeight="true" outlineLevel="0" collapsed="false">
      <c r="A17" s="5"/>
      <c r="B17" s="10" t="s">
        <v>159</v>
      </c>
      <c r="C17" s="206" t="n">
        <v>9825694.7862615</v>
      </c>
      <c r="D17" s="206" t="n">
        <v>33.8525983091788</v>
      </c>
      <c r="E17" s="12"/>
    </row>
    <row r="18" customFormat="false" ht="18" hidden="false" customHeight="true" outlineLevel="0" collapsed="false">
      <c r="A18" s="5"/>
      <c r="B18" s="10" t="s">
        <v>160</v>
      </c>
      <c r="C18" s="206" t="n">
        <v>1825489.75670231</v>
      </c>
      <c r="D18" s="206" t="n">
        <v>7.61559178743961</v>
      </c>
      <c r="E18" s="12"/>
    </row>
    <row r="19" customFormat="false" ht="18" hidden="false" customHeight="true" outlineLevel="0" collapsed="false">
      <c r="A19" s="5"/>
      <c r="B19" s="10" t="s">
        <v>161</v>
      </c>
      <c r="C19" s="206" t="n">
        <v>6015362.26328301</v>
      </c>
      <c r="D19" s="206" t="n">
        <v>38.9500671497585</v>
      </c>
      <c r="E19" s="12"/>
    </row>
    <row r="20" customFormat="false" ht="18" hidden="false" customHeight="true" outlineLevel="0" collapsed="false">
      <c r="A20" s="5"/>
      <c r="B20" s="10" t="s">
        <v>162</v>
      </c>
      <c r="C20" s="206" t="n">
        <v>1046147.03658912</v>
      </c>
      <c r="D20" s="206" t="n">
        <v>7.74124396135266</v>
      </c>
      <c r="E20" s="12"/>
    </row>
    <row r="21" customFormat="false" ht="18" hidden="false" customHeight="true" outlineLevel="0" collapsed="false">
      <c r="A21" s="5"/>
      <c r="B21" s="10" t="s">
        <v>163</v>
      </c>
      <c r="C21" s="206" t="n">
        <v>27242757.5830851</v>
      </c>
      <c r="D21" s="206" t="n">
        <v>238.781597101449</v>
      </c>
      <c r="E21" s="12"/>
    </row>
    <row r="22" customFormat="false" ht="18" hidden="false" customHeight="true" outlineLevel="0" collapsed="false">
      <c r="A22" s="5"/>
      <c r="B22" s="10" t="s">
        <v>164</v>
      </c>
      <c r="C22" s="206" t="n">
        <v>8035799.94422316</v>
      </c>
      <c r="D22" s="206" t="n">
        <v>43.6552053140097</v>
      </c>
      <c r="E22" s="12"/>
    </row>
    <row r="23" customFormat="false" ht="18" hidden="false" customHeight="true" outlineLevel="0" collapsed="false">
      <c r="A23" s="5"/>
      <c r="B23" s="10" t="s">
        <v>165</v>
      </c>
      <c r="C23" s="206" t="n">
        <v>2286823.17577131</v>
      </c>
      <c r="D23" s="206" t="n">
        <v>8.04468599033817</v>
      </c>
      <c r="E23" s="12"/>
    </row>
    <row r="24" customFormat="false" ht="18" hidden="false" customHeight="true" outlineLevel="0" collapsed="false">
      <c r="A24" s="5"/>
      <c r="B24" s="10" t="s">
        <v>167</v>
      </c>
      <c r="C24" s="206" t="n">
        <v>288916.69796496</v>
      </c>
      <c r="D24" s="206" t="n">
        <v>1.43434782608696</v>
      </c>
      <c r="E24" s="12"/>
    </row>
    <row r="25" customFormat="false" ht="18" hidden="false" customHeight="true" outlineLevel="0" collapsed="false">
      <c r="A25" s="5"/>
      <c r="B25" s="10" t="s">
        <v>168</v>
      </c>
      <c r="C25" s="206" t="n">
        <v>176063.834236726</v>
      </c>
      <c r="D25" s="206" t="n">
        <v>0.929764492753623</v>
      </c>
      <c r="E25" s="12"/>
    </row>
    <row r="26" customFormat="false" ht="18" hidden="false" customHeight="true" outlineLevel="0" collapsed="false">
      <c r="A26" s="5"/>
      <c r="B26" s="10" t="s">
        <v>169</v>
      </c>
      <c r="C26" s="206" t="n">
        <v>153067122.345367</v>
      </c>
      <c r="D26" s="206" t="n">
        <v>19.3212620772947</v>
      </c>
      <c r="E26" s="12"/>
    </row>
    <row r="27" customFormat="false" ht="18" hidden="false" customHeight="true" outlineLevel="0" collapsed="false">
      <c r="A27" s="5"/>
      <c r="B27" s="10" t="s">
        <v>179</v>
      </c>
      <c r="C27" s="206" t="n">
        <v>9910.80039606616</v>
      </c>
      <c r="D27" s="206" t="n">
        <v>0.0446859903381643</v>
      </c>
      <c r="E27" s="12"/>
    </row>
    <row r="28" customFormat="false" ht="18" hidden="false" customHeight="true" outlineLevel="0" collapsed="false">
      <c r="A28" s="5"/>
      <c r="B28" s="10" t="s">
        <v>170</v>
      </c>
      <c r="C28" s="206" t="n">
        <v>35655140.7220987</v>
      </c>
      <c r="D28" s="206" t="n">
        <v>179.987858695652</v>
      </c>
      <c r="E28" s="12"/>
    </row>
    <row r="29" customFormat="false" ht="18" hidden="false" customHeight="true" outlineLevel="0" collapsed="false">
      <c r="A29" s="5"/>
      <c r="B29" s="10" t="s">
        <v>171</v>
      </c>
      <c r="C29" s="206" t="n">
        <v>1844525.82021761</v>
      </c>
      <c r="D29" s="206" t="n">
        <v>8.35728260869565</v>
      </c>
      <c r="E29" s="12"/>
    </row>
    <row r="30" customFormat="false" ht="18" hidden="false" customHeight="true" outlineLevel="0" collapsed="false">
      <c r="A30" s="5"/>
      <c r="B30" s="10" t="s">
        <v>172</v>
      </c>
      <c r="C30" s="206" t="n">
        <v>4771094.03381824</v>
      </c>
      <c r="D30" s="206" t="n">
        <v>21.6014311594203</v>
      </c>
      <c r="E30" s="12"/>
    </row>
    <row r="31" customFormat="false" ht="18" hidden="false" customHeight="true" outlineLevel="0" collapsed="false">
      <c r="A31" s="5"/>
      <c r="B31" s="10" t="s">
        <v>173</v>
      </c>
      <c r="C31" s="206" t="n">
        <v>27242757.5830851</v>
      </c>
      <c r="D31" s="206" t="n">
        <v>238.781597101449</v>
      </c>
      <c r="E31" s="12"/>
    </row>
    <row r="32" customFormat="false" ht="18" hidden="false" customHeight="true" outlineLevel="0" collapsed="false">
      <c r="A32" s="5"/>
      <c r="B32" s="10" t="s">
        <v>175</v>
      </c>
      <c r="C32" s="206" t="n">
        <v>16899607.2649547</v>
      </c>
      <c r="D32" s="206" t="n">
        <v>126.337065217391</v>
      </c>
      <c r="E32" s="12"/>
    </row>
    <row r="33" customFormat="false" ht="18" hidden="false" customHeight="true" outlineLevel="0" collapsed="false">
      <c r="A33" s="5"/>
      <c r="B33" s="10" t="s">
        <v>176</v>
      </c>
      <c r="C33" s="206" t="n">
        <v>21391294.9223533</v>
      </c>
      <c r="D33" s="206" t="n">
        <v>143.949496376812</v>
      </c>
      <c r="E33" s="12"/>
    </row>
    <row r="34" customFormat="false" ht="18" hidden="false" customHeight="true" outlineLevel="0" collapsed="false">
      <c r="A34" s="5"/>
      <c r="B34" s="15" t="s">
        <v>127</v>
      </c>
      <c r="C34" s="207" t="n">
        <f aca="false">SUM(C7:C33)</f>
        <v>563495982.972547</v>
      </c>
      <c r="D34" s="207" t="n">
        <f aca="false">SUM(D7:D33)</f>
        <v>2178.25</v>
      </c>
      <c r="E34" s="18"/>
    </row>
  </sheetData>
  <mergeCells count="1">
    <mergeCell ref="A6:A34"/>
  </mergeCells>
  <printOptions headings="false" gridLines="false" gridLinesSet="true" horizontalCentered="true" verticalCentered="false"/>
  <pageMargins left="0.354166666666667" right="0.39375" top="0.551388888888889" bottom="0.354166666666667" header="0.511811023622047" footer="0.1576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&amp;L&amp;8Enron Europe Confidential&amp;C&amp;8Source : Financial Planning Analysis&amp;R&amp;8Printed : &amp;D 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1" ySplit="2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25.28"/>
    <col collapsed="false" customWidth="true" hidden="false" outlineLevel="0" max="3" min="3" style="0" width="11.28"/>
    <col collapsed="false" customWidth="true" hidden="false" outlineLevel="0" max="4" min="4" style="0" width="13.99"/>
    <col collapsed="false" customWidth="true" hidden="false" outlineLevel="0" max="5" min="5" style="0" width="12.14"/>
    <col collapsed="false" customWidth="true" hidden="false" outlineLevel="0" max="6" min="6" style="0" width="14.7"/>
    <col collapsed="false" customWidth="true" hidden="false" outlineLevel="0" max="7" min="7" style="0" width="3.85"/>
    <col collapsed="false" customWidth="true" hidden="false" outlineLevel="0" max="9" min="9" style="0" width="16.13"/>
    <col collapsed="false" customWidth="true" hidden="false" outlineLevel="0" max="10" min="10" style="0" width="14.56"/>
  </cols>
  <sheetData>
    <row r="1" customFormat="false" ht="23.25" hidden="false" customHeight="true" outlineLevel="0" collapsed="false">
      <c r="A1" s="1"/>
      <c r="B1" s="1"/>
      <c r="C1" s="1"/>
      <c r="D1" s="1"/>
      <c r="E1" s="1"/>
      <c r="F1" s="1"/>
      <c r="G1" s="1"/>
      <c r="H1" s="2"/>
      <c r="I1" s="2"/>
      <c r="J1" s="2"/>
    </row>
    <row r="2" customFormat="false" ht="23.25" hidden="false" customHeight="true" outlineLevel="0" collapsed="false">
      <c r="A2" s="1"/>
      <c r="B2" s="1"/>
      <c r="C2" s="1"/>
      <c r="D2" s="1"/>
      <c r="E2" s="1"/>
      <c r="F2" s="1"/>
      <c r="G2" s="1"/>
      <c r="H2" s="2"/>
      <c r="I2" s="2"/>
      <c r="J2" s="2"/>
    </row>
    <row r="3" customFormat="false" ht="23.25" hidden="false" customHeight="true" outlineLevel="0" collapsed="false">
      <c r="A3" s="3"/>
      <c r="B3" s="201" t="s">
        <v>19</v>
      </c>
      <c r="C3" s="3"/>
      <c r="D3" s="3"/>
      <c r="E3" s="3"/>
      <c r="F3" s="3"/>
      <c r="G3" s="3"/>
      <c r="H3" s="2"/>
      <c r="I3" s="2"/>
      <c r="J3" s="2"/>
    </row>
    <row r="4" customFormat="false" ht="18" hidden="false" customHeight="true" outlineLevel="0" collapsed="false">
      <c r="A4" s="4"/>
      <c r="B4" s="202" t="s">
        <v>38</v>
      </c>
      <c r="C4" s="202" t="s">
        <v>181</v>
      </c>
      <c r="D4" s="3"/>
      <c r="E4" s="3"/>
      <c r="F4" s="3"/>
      <c r="G4" s="3"/>
      <c r="H4" s="2"/>
      <c r="I4" s="2"/>
      <c r="J4" s="2"/>
    </row>
    <row r="5" customFormat="false" ht="18" hidden="false" customHeight="false" outlineLevel="0" collapsed="false">
      <c r="A5" s="3"/>
      <c r="B5" s="3"/>
      <c r="C5" s="3"/>
      <c r="D5" s="3"/>
      <c r="E5" s="3"/>
      <c r="F5" s="3"/>
      <c r="G5" s="3"/>
    </row>
    <row r="6" customFormat="false" ht="46.5" hidden="false" customHeight="true" outlineLevel="0" collapsed="false">
      <c r="A6" s="5" t="s">
        <v>22</v>
      </c>
      <c r="B6" s="6"/>
      <c r="C6" s="204" t="s">
        <v>48</v>
      </c>
      <c r="D6" s="204" t="s">
        <v>182</v>
      </c>
      <c r="E6" s="205" t="s">
        <v>183</v>
      </c>
      <c r="F6" s="7" t="s">
        <v>184</v>
      </c>
      <c r="G6" s="8"/>
      <c r="H6" s="9"/>
      <c r="I6" s="9"/>
      <c r="J6" s="9"/>
    </row>
    <row r="7" customFormat="false" ht="18" hidden="false" customHeight="true" outlineLevel="0" collapsed="false">
      <c r="A7" s="5"/>
      <c r="B7" s="10" t="s">
        <v>185</v>
      </c>
      <c r="C7" s="206" t="n">
        <v>945</v>
      </c>
      <c r="D7" s="208" t="n">
        <v>223242515.764925</v>
      </c>
      <c r="E7" s="208" t="n">
        <v>165403.909914712</v>
      </c>
      <c r="F7" s="11" t="n">
        <f aca="false">D7/250</f>
        <v>892970.063059701</v>
      </c>
      <c r="G7" s="12"/>
    </row>
    <row r="8" customFormat="false" ht="18" hidden="false" customHeight="true" outlineLevel="0" collapsed="false">
      <c r="A8" s="5"/>
      <c r="B8" s="10" t="s">
        <v>186</v>
      </c>
      <c r="C8" s="206" t="n">
        <v>1273.5</v>
      </c>
      <c r="D8" s="208" t="n">
        <v>201643077.072761</v>
      </c>
      <c r="E8" s="208" t="n">
        <v>136979.967920996</v>
      </c>
      <c r="F8" s="11" t="n">
        <f aca="false">D8/250</f>
        <v>806572.308291046</v>
      </c>
      <c r="G8" s="12"/>
    </row>
    <row r="9" customFormat="false" ht="18" hidden="false" customHeight="true" outlineLevel="0" collapsed="false">
      <c r="A9" s="5"/>
      <c r="B9" s="209" t="s">
        <v>187</v>
      </c>
      <c r="C9" s="206" t="n">
        <v>11871</v>
      </c>
      <c r="D9" s="208" t="n">
        <v>1340738872.41891</v>
      </c>
      <c r="E9" s="208" t="n">
        <v>79225.3818952585</v>
      </c>
      <c r="F9" s="11" t="n">
        <f aca="false">D9/250</f>
        <v>5362955.48967565</v>
      </c>
      <c r="G9" s="12"/>
    </row>
    <row r="10" customFormat="false" ht="18" hidden="false" customHeight="true" outlineLevel="0" collapsed="false">
      <c r="A10" s="5"/>
      <c r="B10" s="209" t="s">
        <v>28</v>
      </c>
      <c r="C10" s="206" t="n">
        <v>1377</v>
      </c>
      <c r="D10" s="208" t="n">
        <v>191565273.274254</v>
      </c>
      <c r="E10" s="208" t="n">
        <v>109788.141095991</v>
      </c>
      <c r="F10" s="11" t="n">
        <f aca="false">D10/250</f>
        <v>766261.093097015</v>
      </c>
      <c r="G10" s="12"/>
    </row>
    <row r="11" customFormat="false" ht="18" hidden="false" customHeight="true" outlineLevel="0" collapsed="false">
      <c r="A11" s="5"/>
      <c r="B11" s="209" t="s">
        <v>188</v>
      </c>
      <c r="C11" s="206" t="n">
        <v>1703.25</v>
      </c>
      <c r="D11" s="208" t="n">
        <v>149354098.320896</v>
      </c>
      <c r="E11" s="208" t="n">
        <v>72685.2412310968</v>
      </c>
      <c r="F11" s="11" t="n">
        <f aca="false">D11/250</f>
        <v>597416.393283582</v>
      </c>
      <c r="G11" s="12"/>
    </row>
    <row r="12" customFormat="false" ht="18" hidden="false" customHeight="true" outlineLevel="0" collapsed="false">
      <c r="A12" s="5"/>
      <c r="B12" s="209" t="s">
        <v>189</v>
      </c>
      <c r="C12" s="206" t="n">
        <v>1296</v>
      </c>
      <c r="D12" s="208" t="n">
        <v>207317219.734142</v>
      </c>
      <c r="E12" s="208" t="n">
        <v>128339.78282416</v>
      </c>
      <c r="F12" s="11" t="n">
        <f aca="false">D12/250</f>
        <v>829268.878936567</v>
      </c>
      <c r="G12" s="12"/>
    </row>
    <row r="13" customFormat="false" ht="18" hidden="false" customHeight="true" outlineLevel="0" collapsed="false">
      <c r="A13" s="5"/>
      <c r="B13" s="10"/>
      <c r="C13" s="11"/>
      <c r="D13" s="162"/>
      <c r="E13" s="162"/>
      <c r="F13" s="11"/>
      <c r="G13" s="12"/>
    </row>
    <row r="14" customFormat="false" ht="18" hidden="false" customHeight="true" outlineLevel="0" collapsed="false">
      <c r="A14" s="5"/>
      <c r="B14" s="10"/>
      <c r="C14" s="11"/>
      <c r="D14" s="162"/>
      <c r="E14" s="162"/>
      <c r="F14" s="11"/>
      <c r="G14" s="12"/>
    </row>
    <row r="15" customFormat="false" ht="18" hidden="false" customHeight="true" outlineLevel="0" collapsed="false">
      <c r="A15" s="5"/>
      <c r="B15" s="10"/>
      <c r="C15" s="11"/>
      <c r="D15" s="162"/>
      <c r="E15" s="162"/>
      <c r="F15" s="11"/>
      <c r="G15" s="12"/>
    </row>
    <row r="16" customFormat="false" ht="18" hidden="false" customHeight="true" outlineLevel="0" collapsed="false">
      <c r="A16" s="5"/>
      <c r="B16" s="10"/>
      <c r="C16" s="11"/>
      <c r="D16" s="162"/>
      <c r="E16" s="162"/>
      <c r="F16" s="11"/>
      <c r="G16" s="12"/>
    </row>
    <row r="17" customFormat="false" ht="18" hidden="false" customHeight="true" outlineLevel="0" collapsed="false">
      <c r="A17" s="5"/>
      <c r="B17" s="10"/>
      <c r="C17" s="11"/>
      <c r="D17" s="162"/>
      <c r="E17" s="162"/>
      <c r="F17" s="11"/>
      <c r="G17" s="12"/>
    </row>
    <row r="18" customFormat="false" ht="18" hidden="false" customHeight="true" outlineLevel="0" collapsed="false">
      <c r="A18" s="5"/>
      <c r="B18" s="10"/>
      <c r="C18" s="11"/>
      <c r="D18" s="162"/>
      <c r="E18" s="162"/>
      <c r="F18" s="11"/>
      <c r="G18" s="12"/>
    </row>
    <row r="19" customFormat="false" ht="18" hidden="false" customHeight="true" outlineLevel="0" collapsed="false">
      <c r="A19" s="5"/>
      <c r="B19" s="10"/>
      <c r="C19" s="11"/>
      <c r="D19" s="162"/>
      <c r="E19" s="162"/>
      <c r="F19" s="11"/>
      <c r="G19" s="12"/>
    </row>
    <row r="20" customFormat="false" ht="18" hidden="false" customHeight="true" outlineLevel="0" collapsed="false">
      <c r="A20" s="5"/>
      <c r="B20" s="10"/>
      <c r="C20" s="11"/>
      <c r="D20" s="162"/>
      <c r="E20" s="162"/>
      <c r="F20" s="11"/>
      <c r="G20" s="12"/>
    </row>
    <row r="21" customFormat="false" ht="18" hidden="false" customHeight="true" outlineLevel="0" collapsed="false">
      <c r="A21" s="5"/>
      <c r="B21" s="10"/>
      <c r="C21" s="11"/>
      <c r="D21" s="162"/>
      <c r="E21" s="162"/>
      <c r="F21" s="11"/>
      <c r="G21" s="12"/>
    </row>
    <row r="22" customFormat="false" ht="18" hidden="false" customHeight="true" outlineLevel="0" collapsed="false">
      <c r="A22" s="5"/>
      <c r="B22" s="10"/>
      <c r="C22" s="11"/>
      <c r="D22" s="162"/>
      <c r="E22" s="162"/>
      <c r="F22" s="11"/>
      <c r="G22" s="12"/>
    </row>
    <row r="23" customFormat="false" ht="18" hidden="false" customHeight="true" outlineLevel="0" collapsed="false">
      <c r="A23" s="5"/>
      <c r="B23" s="10"/>
      <c r="C23" s="11"/>
      <c r="D23" s="162"/>
      <c r="E23" s="162"/>
      <c r="F23" s="11"/>
      <c r="G23" s="12"/>
    </row>
    <row r="24" customFormat="false" ht="18" hidden="false" customHeight="true" outlineLevel="0" collapsed="false">
      <c r="A24" s="5"/>
      <c r="B24" s="10"/>
      <c r="C24" s="11"/>
      <c r="D24" s="162"/>
      <c r="E24" s="162"/>
      <c r="F24" s="11"/>
      <c r="G24" s="12"/>
    </row>
    <row r="25" customFormat="false" ht="18" hidden="false" customHeight="true" outlineLevel="0" collapsed="false">
      <c r="A25" s="5"/>
      <c r="B25" s="10"/>
      <c r="C25" s="11"/>
      <c r="D25" s="162"/>
      <c r="E25" s="162"/>
      <c r="F25" s="11"/>
      <c r="G25" s="12"/>
    </row>
    <row r="26" customFormat="false" ht="18" hidden="false" customHeight="true" outlineLevel="0" collapsed="false">
      <c r="A26" s="5"/>
      <c r="B26" s="10"/>
      <c r="C26" s="11"/>
      <c r="D26" s="162"/>
      <c r="E26" s="162"/>
      <c r="F26" s="11"/>
      <c r="G26" s="12"/>
    </row>
    <row r="27" customFormat="false" ht="18" hidden="false" customHeight="true" outlineLevel="0" collapsed="false">
      <c r="A27" s="5"/>
      <c r="B27" s="10"/>
      <c r="C27" s="11"/>
      <c r="D27" s="162"/>
      <c r="E27" s="162"/>
      <c r="F27" s="11"/>
      <c r="G27" s="12"/>
    </row>
    <row r="28" customFormat="false" ht="18" hidden="false" customHeight="true" outlineLevel="0" collapsed="false">
      <c r="A28" s="5"/>
      <c r="B28" s="10"/>
      <c r="C28" s="11"/>
      <c r="D28" s="162"/>
      <c r="E28" s="162"/>
      <c r="F28" s="11"/>
      <c r="G28" s="12"/>
    </row>
    <row r="29" customFormat="false" ht="18" hidden="false" customHeight="true" outlineLevel="0" collapsed="false">
      <c r="A29" s="5"/>
      <c r="B29" s="10"/>
      <c r="C29" s="11"/>
      <c r="D29" s="162"/>
      <c r="E29" s="162"/>
      <c r="F29" s="11"/>
      <c r="G29" s="12"/>
    </row>
    <row r="30" customFormat="false" ht="18" hidden="false" customHeight="true" outlineLevel="0" collapsed="false">
      <c r="A30" s="5"/>
      <c r="B30" s="10"/>
      <c r="C30" s="11"/>
      <c r="D30" s="162"/>
      <c r="E30" s="162"/>
      <c r="F30" s="11"/>
      <c r="G30" s="12"/>
    </row>
    <row r="31" customFormat="false" ht="18" hidden="false" customHeight="true" outlineLevel="0" collapsed="false">
      <c r="A31" s="5"/>
      <c r="B31" s="10"/>
      <c r="C31" s="11"/>
      <c r="D31" s="162"/>
      <c r="E31" s="162"/>
      <c r="F31" s="11"/>
      <c r="G31" s="12"/>
    </row>
    <row r="32" customFormat="false" ht="18" hidden="false" customHeight="true" outlineLevel="0" collapsed="false">
      <c r="A32" s="5"/>
      <c r="B32" s="10"/>
      <c r="C32" s="11"/>
      <c r="D32" s="162"/>
      <c r="E32" s="162"/>
      <c r="F32" s="11"/>
      <c r="G32" s="12"/>
    </row>
    <row r="33" customFormat="false" ht="18" hidden="false" customHeight="true" outlineLevel="0" collapsed="false">
      <c r="A33" s="5"/>
      <c r="B33" s="10"/>
      <c r="C33" s="11"/>
      <c r="D33" s="162"/>
      <c r="E33" s="162"/>
      <c r="F33" s="11"/>
      <c r="G33" s="12"/>
    </row>
    <row r="34" customFormat="false" ht="18" hidden="false" customHeight="true" outlineLevel="0" collapsed="false">
      <c r="A34" s="5"/>
      <c r="B34" s="10"/>
      <c r="C34" s="11"/>
      <c r="D34" s="162"/>
      <c r="E34" s="162"/>
      <c r="F34" s="11"/>
      <c r="G34" s="12"/>
    </row>
    <row r="35" customFormat="false" ht="18" hidden="false" customHeight="true" outlineLevel="0" collapsed="false">
      <c r="A35" s="5"/>
      <c r="B35" s="10"/>
      <c r="C35" s="11"/>
      <c r="D35" s="162"/>
      <c r="E35" s="162"/>
      <c r="F35" s="11"/>
      <c r="G35" s="12"/>
    </row>
    <row r="36" customFormat="false" ht="18" hidden="false" customHeight="true" outlineLevel="0" collapsed="false">
      <c r="A36" s="5"/>
      <c r="B36" s="10"/>
      <c r="C36" s="11"/>
      <c r="D36" s="162"/>
      <c r="E36" s="162"/>
      <c r="F36" s="11"/>
      <c r="G36" s="12"/>
    </row>
    <row r="37" customFormat="false" ht="18" hidden="false" customHeight="true" outlineLevel="0" collapsed="false">
      <c r="A37" s="5"/>
      <c r="B37" s="10"/>
      <c r="C37" s="11"/>
      <c r="D37" s="162"/>
      <c r="E37" s="162"/>
      <c r="F37" s="11"/>
      <c r="G37" s="12"/>
    </row>
    <row r="38" customFormat="false" ht="18" hidden="false" customHeight="true" outlineLevel="0" collapsed="false">
      <c r="A38" s="5"/>
      <c r="B38" s="10"/>
      <c r="C38" s="11"/>
      <c r="D38" s="162"/>
      <c r="E38" s="162"/>
      <c r="F38" s="11"/>
      <c r="G38" s="12"/>
    </row>
    <row r="39" customFormat="false" ht="18" hidden="false" customHeight="true" outlineLevel="0" collapsed="false">
      <c r="A39" s="5"/>
      <c r="B39" s="10"/>
      <c r="C39" s="11"/>
      <c r="D39" s="162"/>
      <c r="E39" s="162"/>
      <c r="F39" s="11"/>
      <c r="G39" s="12"/>
    </row>
    <row r="40" customFormat="false" ht="18" hidden="false" customHeight="true" outlineLevel="0" collapsed="false">
      <c r="A40" s="5"/>
      <c r="B40" s="15" t="s">
        <v>127</v>
      </c>
      <c r="C40" s="16" t="n">
        <f aca="false">SUM(C7:C39)</f>
        <v>18465.75</v>
      </c>
      <c r="D40" s="16" t="n">
        <f aca="false">SUM(D7:D39)</f>
        <v>2313861056.58589</v>
      </c>
      <c r="E40" s="16" t="n">
        <f aca="false">SUM(E7:E39)</f>
        <v>692422.424882214</v>
      </c>
      <c r="F40" s="16" t="n">
        <f aca="false">SUM(F7:F39)</f>
        <v>9255444.22634356</v>
      </c>
      <c r="G40" s="18"/>
    </row>
  </sheetData>
  <mergeCells count="1">
    <mergeCell ref="A6:A40"/>
  </mergeCells>
  <printOptions headings="false" gridLines="false" gridLinesSet="true" horizontalCentered="true" verticalCentered="false"/>
  <pageMargins left="0.354166666666667" right="0.39375" top="0.551388888888889" bottom="0.354166666666667" header="0.511811023622047" footer="0.1576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&amp;L&amp;8Enron Europe Confidential&amp;C&amp;8Source : Financial Planning Analysis&amp;R&amp;8Printed : &amp;D &amp;T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4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25.7"/>
    <col collapsed="false" customWidth="true" hidden="false" outlineLevel="0" max="3" min="3" style="0" width="13.7"/>
    <col collapsed="false" customWidth="true" hidden="false" outlineLevel="0" max="7" min="4" style="0" width="14.7"/>
    <col collapsed="false" customWidth="true" hidden="false" outlineLevel="0" max="8" min="8" style="0" width="11.28"/>
    <col collapsed="false" customWidth="true" hidden="false" outlineLevel="0" max="10" min="9" style="0" width="13.14"/>
    <col collapsed="false" customWidth="true" hidden="false" outlineLevel="0" max="11" min="11" style="0" width="8.85"/>
    <col collapsed="false" customWidth="true" hidden="false" outlineLevel="0" max="12" min="12" style="0" width="13.7"/>
    <col collapsed="false" customWidth="true" hidden="false" outlineLevel="0" max="14" min="13" style="0" width="10.41"/>
    <col collapsed="false" customWidth="true" hidden="false" outlineLevel="0" max="16" min="15" style="0" width="14.7"/>
    <col collapsed="false" customWidth="true" hidden="false" outlineLevel="0" max="18" min="17" style="0" width="13.99"/>
    <col collapsed="false" customWidth="true" hidden="false" outlineLevel="0" max="19" min="19" style="0" width="12.7"/>
    <col collapsed="false" customWidth="true" hidden="false" outlineLevel="0" max="20" min="20" style="0" width="5.13"/>
    <col collapsed="false" customWidth="true" hidden="false" outlineLevel="0" max="21" min="21" style="0" width="14.7"/>
    <col collapsed="false" customWidth="true" hidden="false" outlineLevel="0" max="22" min="22" style="0" width="3.85"/>
    <col collapsed="false" customWidth="true" hidden="false" outlineLevel="0" max="24" min="24" style="0" width="16.13"/>
    <col collapsed="false" customWidth="true" hidden="false" outlineLevel="0" max="25" min="25" style="0" width="14.56"/>
  </cols>
  <sheetData>
    <row r="1" customFormat="false" ht="23.2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</row>
    <row r="2" customFormat="false" ht="23.2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</row>
    <row r="3" customFormat="false" ht="23.2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"/>
      <c r="X3" s="2"/>
      <c r="Y3" s="2"/>
    </row>
    <row r="4" customFormat="false" ht="18" hidden="false" customHeight="false" outlineLevel="0" collapsed="false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2"/>
      <c r="X4" s="2"/>
      <c r="Y4" s="2"/>
    </row>
    <row r="5" customFormat="false" ht="18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customFormat="false" ht="46.5" hidden="false" customHeight="true" outlineLevel="0" collapsed="false">
      <c r="A6" s="5" t="s">
        <v>22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9"/>
      <c r="X6" s="9"/>
      <c r="Y6" s="9"/>
    </row>
    <row r="7" customFormat="false" ht="18" hidden="false" customHeight="true" outlineLevel="0" collapsed="false">
      <c r="A7" s="5"/>
      <c r="B7" s="10"/>
      <c r="C7" s="1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3"/>
      <c r="T7" s="11"/>
      <c r="U7" s="11"/>
      <c r="V7" s="12"/>
    </row>
    <row r="8" customFormat="false" ht="18" hidden="false" customHeight="true" outlineLevel="0" collapsed="false">
      <c r="A8" s="5"/>
      <c r="B8" s="10"/>
      <c r="C8" s="1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3"/>
      <c r="T8" s="11"/>
      <c r="U8" s="11"/>
      <c r="V8" s="12"/>
    </row>
    <row r="9" customFormat="false" ht="18" hidden="false" customHeight="true" outlineLevel="0" collapsed="false">
      <c r="A9" s="5"/>
      <c r="B9" s="10"/>
      <c r="C9" s="1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3"/>
      <c r="T9" s="11"/>
      <c r="U9" s="11"/>
      <c r="V9" s="12"/>
    </row>
    <row r="10" customFormat="false" ht="18" hidden="false" customHeight="true" outlineLevel="0" collapsed="false">
      <c r="A10" s="5"/>
      <c r="B10" s="10"/>
      <c r="C10" s="1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3"/>
      <c r="T10" s="11"/>
      <c r="U10" s="11"/>
      <c r="V10" s="12"/>
    </row>
    <row r="11" customFormat="false" ht="18" hidden="false" customHeight="true" outlineLevel="0" collapsed="false">
      <c r="A11" s="5"/>
      <c r="B11" s="10"/>
      <c r="C11" s="11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3"/>
      <c r="T11" s="11"/>
      <c r="U11" s="11"/>
      <c r="V11" s="12"/>
    </row>
    <row r="12" customFormat="false" ht="18" hidden="false" customHeight="true" outlineLevel="0" collapsed="false">
      <c r="A12" s="5"/>
      <c r="B12" s="10"/>
      <c r="C12" s="1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3"/>
      <c r="T12" s="11"/>
      <c r="U12" s="11"/>
      <c r="V12" s="12"/>
    </row>
    <row r="13" customFormat="false" ht="18" hidden="false" customHeight="true" outlineLevel="0" collapsed="false">
      <c r="A13" s="5"/>
      <c r="B13" s="10"/>
      <c r="C13" s="1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3"/>
      <c r="T13" s="11"/>
      <c r="U13" s="11"/>
      <c r="V13" s="12"/>
    </row>
    <row r="14" customFormat="false" ht="18" hidden="false" customHeight="true" outlineLevel="0" collapsed="false">
      <c r="A14" s="5"/>
      <c r="B14" s="10"/>
      <c r="C14" s="1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3"/>
      <c r="T14" s="11"/>
      <c r="U14" s="11"/>
      <c r="V14" s="12"/>
    </row>
    <row r="15" customFormat="false" ht="18" hidden="false" customHeight="true" outlineLevel="0" collapsed="false">
      <c r="A15" s="5"/>
      <c r="B15" s="10"/>
      <c r="C15" s="11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3"/>
      <c r="T15" s="11"/>
      <c r="U15" s="11"/>
      <c r="V15" s="12"/>
    </row>
    <row r="16" customFormat="false" ht="18" hidden="false" customHeight="true" outlineLevel="0" collapsed="false">
      <c r="A16" s="5"/>
      <c r="B16" s="10"/>
      <c r="C16" s="11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3"/>
      <c r="T16" s="11"/>
      <c r="U16" s="11"/>
      <c r="V16" s="12"/>
    </row>
    <row r="17" customFormat="false" ht="18" hidden="false" customHeight="true" outlineLevel="0" collapsed="false">
      <c r="A17" s="5"/>
      <c r="B17" s="10"/>
      <c r="C17" s="11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3"/>
      <c r="T17" s="11"/>
      <c r="U17" s="11"/>
      <c r="V17" s="12"/>
    </row>
    <row r="18" customFormat="false" ht="18" hidden="false" customHeight="true" outlineLevel="0" collapsed="false">
      <c r="A18" s="5"/>
      <c r="B18" s="10"/>
      <c r="C18" s="11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3"/>
      <c r="T18" s="11"/>
      <c r="U18" s="11"/>
      <c r="V18" s="12"/>
    </row>
    <row r="19" customFormat="false" ht="18" hidden="false" customHeight="true" outlineLevel="0" collapsed="false">
      <c r="A19" s="5"/>
      <c r="B19" s="10"/>
      <c r="C19" s="11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3"/>
      <c r="T19" s="11"/>
      <c r="U19" s="11"/>
      <c r="V19" s="12"/>
    </row>
    <row r="20" customFormat="false" ht="18" hidden="false" customHeight="true" outlineLevel="0" collapsed="false">
      <c r="A20" s="5"/>
      <c r="B20" s="10"/>
      <c r="C20" s="11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3"/>
      <c r="T20" s="11"/>
      <c r="U20" s="11"/>
      <c r="V20" s="12"/>
    </row>
    <row r="21" customFormat="false" ht="18" hidden="false" customHeight="true" outlineLevel="0" collapsed="false">
      <c r="A21" s="5"/>
      <c r="B21" s="10"/>
      <c r="C21" s="11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3"/>
      <c r="T21" s="11"/>
      <c r="U21" s="11"/>
      <c r="V21" s="12"/>
    </row>
    <row r="22" customFormat="false" ht="18" hidden="false" customHeight="true" outlineLevel="0" collapsed="false">
      <c r="A22" s="5"/>
      <c r="B22" s="10"/>
      <c r="C22" s="11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3"/>
      <c r="T22" s="11"/>
      <c r="U22" s="11"/>
      <c r="V22" s="12"/>
    </row>
    <row r="23" customFormat="false" ht="18" hidden="false" customHeight="true" outlineLevel="0" collapsed="false">
      <c r="A23" s="5"/>
      <c r="B23" s="10"/>
      <c r="C23" s="11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3"/>
      <c r="T23" s="11"/>
      <c r="U23" s="11"/>
      <c r="V23" s="12"/>
    </row>
    <row r="24" customFormat="false" ht="18" hidden="false" customHeight="true" outlineLevel="0" collapsed="false">
      <c r="A24" s="5"/>
      <c r="B24" s="10"/>
      <c r="C24" s="11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3"/>
      <c r="T24" s="11"/>
      <c r="U24" s="11"/>
      <c r="V24" s="12"/>
    </row>
    <row r="25" customFormat="false" ht="18" hidden="false" customHeight="true" outlineLevel="0" collapsed="false">
      <c r="A25" s="5"/>
      <c r="B25" s="10"/>
      <c r="C25" s="11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3"/>
      <c r="T25" s="11"/>
      <c r="U25" s="11"/>
      <c r="V25" s="12"/>
    </row>
    <row r="26" customFormat="false" ht="18" hidden="false" customHeight="true" outlineLevel="0" collapsed="false">
      <c r="A26" s="5"/>
      <c r="B26" s="10"/>
      <c r="C26" s="11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3"/>
      <c r="T26" s="11"/>
      <c r="U26" s="11"/>
      <c r="V26" s="12"/>
    </row>
    <row r="27" customFormat="false" ht="18" hidden="false" customHeight="true" outlineLevel="0" collapsed="false">
      <c r="A27" s="5"/>
      <c r="B27" s="10"/>
      <c r="C27" s="11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3"/>
      <c r="T27" s="11"/>
      <c r="U27" s="11"/>
      <c r="V27" s="12"/>
    </row>
    <row r="28" customFormat="false" ht="18" hidden="false" customHeight="true" outlineLevel="0" collapsed="false">
      <c r="A28" s="5"/>
      <c r="B28" s="10"/>
      <c r="C28" s="11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3"/>
      <c r="T28" s="11"/>
      <c r="U28" s="11"/>
      <c r="V28" s="12"/>
    </row>
    <row r="29" customFormat="false" ht="18" hidden="false" customHeight="true" outlineLevel="0" collapsed="false">
      <c r="A29" s="5"/>
      <c r="B29" s="10"/>
      <c r="C29" s="1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3"/>
      <c r="T29" s="11"/>
      <c r="U29" s="11"/>
      <c r="V29" s="12"/>
    </row>
    <row r="30" customFormat="false" ht="18" hidden="false" customHeight="true" outlineLevel="0" collapsed="false">
      <c r="A30" s="5"/>
      <c r="B30" s="10"/>
      <c r="C30" s="11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3"/>
      <c r="T30" s="11"/>
      <c r="U30" s="11"/>
      <c r="V30" s="12"/>
    </row>
    <row r="31" customFormat="false" ht="18" hidden="false" customHeight="true" outlineLevel="0" collapsed="false">
      <c r="A31" s="5"/>
      <c r="B31" s="10"/>
      <c r="C31" s="1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3"/>
      <c r="T31" s="11"/>
      <c r="U31" s="11"/>
      <c r="V31" s="12"/>
    </row>
    <row r="32" customFormat="false" ht="18" hidden="false" customHeight="true" outlineLevel="0" collapsed="false">
      <c r="A32" s="5"/>
      <c r="B32" s="10"/>
      <c r="C32" s="11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3"/>
      <c r="T32" s="11"/>
      <c r="U32" s="11"/>
      <c r="V32" s="12"/>
    </row>
    <row r="33" customFormat="false" ht="18" hidden="false" customHeight="true" outlineLevel="0" collapsed="false">
      <c r="A33" s="5"/>
      <c r="B33" s="10"/>
      <c r="C33" s="1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3"/>
      <c r="T33" s="11"/>
      <c r="U33" s="11"/>
      <c r="V33" s="12"/>
    </row>
    <row r="34" customFormat="false" ht="18" hidden="false" customHeight="true" outlineLevel="0" collapsed="false">
      <c r="A34" s="5"/>
      <c r="B34" s="10"/>
      <c r="C34" s="1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3"/>
      <c r="T34" s="11"/>
      <c r="U34" s="11"/>
      <c r="V34" s="12"/>
    </row>
    <row r="35" customFormat="false" ht="18" hidden="false" customHeight="true" outlineLevel="0" collapsed="false">
      <c r="A35" s="5"/>
      <c r="B35" s="10"/>
      <c r="C35" s="11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  <c r="T35" s="11"/>
      <c r="U35" s="11"/>
      <c r="V35" s="12"/>
    </row>
    <row r="36" customFormat="false" ht="18" hidden="false" customHeight="true" outlineLevel="0" collapsed="false">
      <c r="A36" s="5"/>
      <c r="B36" s="10"/>
      <c r="C36" s="11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3"/>
      <c r="T36" s="11"/>
      <c r="U36" s="11"/>
      <c r="V36" s="12"/>
    </row>
    <row r="37" customFormat="false" ht="18" hidden="false" customHeight="true" outlineLevel="0" collapsed="false">
      <c r="A37" s="5"/>
      <c r="B37" s="10"/>
      <c r="C37" s="11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3"/>
      <c r="T37" s="11"/>
      <c r="U37" s="11"/>
      <c r="V37" s="12"/>
    </row>
    <row r="38" customFormat="false" ht="18" hidden="false" customHeight="true" outlineLevel="0" collapsed="false">
      <c r="A38" s="5"/>
      <c r="B38" s="10"/>
      <c r="C38" s="11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3"/>
      <c r="T38" s="11"/>
      <c r="U38" s="11"/>
      <c r="V38" s="12"/>
    </row>
    <row r="39" customFormat="false" ht="18" hidden="false" customHeight="true" outlineLevel="0" collapsed="false">
      <c r="A39" s="5"/>
      <c r="B39" s="10"/>
      <c r="C39" s="11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3"/>
      <c r="T39" s="11"/>
      <c r="U39" s="11"/>
      <c r="V39" s="12"/>
    </row>
    <row r="40" customFormat="false" ht="18" hidden="false" customHeight="true" outlineLevel="0" collapsed="false">
      <c r="A40" s="5"/>
      <c r="B40" s="15" t="s">
        <v>127</v>
      </c>
      <c r="C40" s="16" t="n">
        <f aca="false">SUM(C7:C39)</f>
        <v>0</v>
      </c>
      <c r="D40" s="16" t="n">
        <f aca="false">SUM(D7:D39)</f>
        <v>0</v>
      </c>
      <c r="E40" s="16" t="n">
        <f aca="false">SUM(E7:E39)</f>
        <v>0</v>
      </c>
      <c r="F40" s="16" t="n">
        <f aca="false">SUM(F7:F39)</f>
        <v>0</v>
      </c>
      <c r="G40" s="16" t="n">
        <f aca="false">SUM(G7:G39)</f>
        <v>0</v>
      </c>
      <c r="H40" s="16" t="n">
        <f aca="false">SUM(H7:H39)</f>
        <v>0</v>
      </c>
      <c r="I40" s="16" t="n">
        <f aca="false">SUM(I7:I39)</f>
        <v>0</v>
      </c>
      <c r="J40" s="16" t="n">
        <f aca="false">SUM(J7:J39)</f>
        <v>0</v>
      </c>
      <c r="K40" s="16" t="n">
        <f aca="false">SUM(K7:K39)</f>
        <v>0</v>
      </c>
      <c r="L40" s="16" t="n">
        <f aca="false">SUM(L7:L39)</f>
        <v>0</v>
      </c>
      <c r="M40" s="16" t="n">
        <f aca="false">SUM(M7:M39)</f>
        <v>0</v>
      </c>
      <c r="N40" s="16" t="n">
        <f aca="false">SUM(N7:N39)</f>
        <v>0</v>
      </c>
      <c r="O40" s="16" t="n">
        <f aca="false">SUM(O7:O39)</f>
        <v>0</v>
      </c>
      <c r="P40" s="16" t="n">
        <f aca="false">SUM(P7:P39)</f>
        <v>0</v>
      </c>
      <c r="Q40" s="16" t="n">
        <f aca="false">SUM(Q7:Q39)</f>
        <v>0</v>
      </c>
      <c r="R40" s="16" t="n">
        <f aca="false">SUM(R7:R39)</f>
        <v>0</v>
      </c>
      <c r="S40" s="16" t="n">
        <f aca="false">SUM(S7:S39)</f>
        <v>0</v>
      </c>
      <c r="T40" s="16"/>
      <c r="U40" s="16" t="n">
        <f aca="false">SUM(U7:U39)</f>
        <v>0</v>
      </c>
      <c r="V40" s="18"/>
    </row>
  </sheetData>
  <mergeCells count="1">
    <mergeCell ref="A6:A40"/>
  </mergeCells>
  <printOptions headings="false" gridLines="false" gridLinesSet="true" horizontalCentered="true" verticalCentered="false"/>
  <pageMargins left="0.354166666666667" right="0.39375" top="0.551388888888889" bottom="0.354166666666667" header="0.511811023622047" footer="0.1576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&amp;L&amp;8Enron Europe Confidential&amp;C&amp;8Source : Financial Planning Analysis&amp;R&amp;8Printed : 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2000-10-04T04:43:05Z</dcterms:created>
  <dc:creator>IMorse</dc:creator>
  <dc:description/>
  <dc:language>en-US</dc:language>
  <cp:lastModifiedBy>cburke1</cp:lastModifiedBy>
  <cp:lastPrinted>2000-12-06T12:30:39Z</cp:lastPrinted>
  <dcterms:modified xsi:type="dcterms:W3CDTF">2000-12-06T07:54:29Z</dcterms:modified>
  <cp:revision>0</cp:revision>
  <dc:subject/>
  <dc:title/>
</cp:coreProperties>
</file>