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comments2.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rimary Proposal" sheetId="1" state="visible" r:id="rId3"/>
    <sheet name="Alternative for Tiering" sheetId="2" state="visible" r:id="rId4"/>
    <sheet name="E-19 Billing Det." sheetId="3" state="visible" r:id="rId5"/>
    <sheet name="E-20 Billing Det." sheetId="4" state="visible" r:id="rId6"/>
  </sheets>
  <definedNames>
    <definedName function="false" hidden="false" localSheetId="1" name="_xlnm.Print_Area" vbProcedure="false">'Alternative for Tiering'!$A$1:$AF$185</definedName>
    <definedName function="false" hidden="false" localSheetId="1" name="_xlnm.Print_Titles" vbProcedure="false">'Alternative for Tiering'!$A:$D,'Alternative for Tiering'!$1:$4</definedName>
    <definedName function="false" hidden="false" localSheetId="2" name="_xlnm.Print_Area" vbProcedure="false">'E-19 Billing Det.'!$A$1:$S$27</definedName>
    <definedName function="false" hidden="false" localSheetId="3" name="_xlnm.Print_Area" vbProcedure="false">'E-20 Billing Det.'!$A$1:$M$25</definedName>
    <definedName function="false" hidden="false" localSheetId="0" name="_xlnm.Print_Area" vbProcedure="false">'Primary Proposal'!$A$1:$W$643</definedName>
    <definedName function="false" hidden="false" localSheetId="0" name="_xlnm.Print_Titles" vbProcedure="false">'Primary Proposal'!$A:$D,'Primary Proposal'!$1:$4</definedName>
    <definedName function="false" hidden="false" localSheetId="0" name="solver_adj" vbProcedure="false">#REF!</definedName>
    <definedName function="false" hidden="false" localSheetId="0" name="solver_cvg" vbProcedure="false">0.0001</definedName>
    <definedName function="false" hidden="false" localSheetId="0" name="solver_drv" vbProcedure="false">1</definedName>
    <definedName function="false" hidden="false" localSheetId="0" name="solver_est" vbProcedure="false">1</definedName>
    <definedName function="false" hidden="false" localSheetId="0" name="solver_itr" vbProcedure="false">100</definedName>
    <definedName function="false" hidden="false" localSheetId="0" name="solver_lhs1" vbProcedure="false">#REF!</definedName>
    <definedName function="false" hidden="false" localSheetId="0" name="solver_lhs2" vbProcedure="false">#REF!</definedName>
    <definedName function="false" hidden="false" localSheetId="0" name="solver_lhs3" vbProcedure="false">#REF!</definedName>
    <definedName function="false" hidden="false" localSheetId="0" name="solver_lhs4" vbProcedure="false">#REF!</definedName>
    <definedName function="false" hidden="false" localSheetId="0" name="solver_lin" vbProcedure="false">2</definedName>
    <definedName function="false" hidden="false" localSheetId="0" name="solver_neg" vbProcedure="false">2</definedName>
    <definedName function="false" hidden="false" localSheetId="0" name="solver_num" vbProcedure="false">0</definedName>
    <definedName function="false" hidden="false" localSheetId="0" name="solver_nwt" vbProcedure="false">1</definedName>
    <definedName function="false" hidden="false" localSheetId="0" name="solver_opt" vbProcedure="false">#REF!</definedName>
    <definedName function="false" hidden="false" localSheetId="0" name="solver_pre" vbProcedure="false">0.000001</definedName>
    <definedName function="false" hidden="false" localSheetId="0" name="solver_rel1" vbProcedure="false">2</definedName>
    <definedName function="false" hidden="false" localSheetId="0" name="solver_rel2" vbProcedure="false">2</definedName>
    <definedName function="false" hidden="false" localSheetId="0" name="solver_rel3" vbProcedure="false">1</definedName>
    <definedName function="false" hidden="false" localSheetId="0" name="solver_rel4" vbProcedure="false">1</definedName>
    <definedName function="false" hidden="false" localSheetId="0" name="solver_rhs1" vbProcedure="false">#REF!</definedName>
    <definedName function="false" hidden="false" localSheetId="0" name="solver_rhs2" vbProcedure="false">74525137</definedName>
    <definedName function="false" hidden="false" localSheetId="0" name="solver_rhs3" vbProcedure="false">1.1</definedName>
    <definedName function="false" hidden="false" localSheetId="0" name="solver_rhs4" vbProcedure="false">1.5</definedName>
    <definedName function="false" hidden="false" localSheetId="0" name="solver_scl" vbProcedure="false">2</definedName>
    <definedName function="false" hidden="false" localSheetId="0" name="solver_sho" vbProcedure="false">2</definedName>
    <definedName function="false" hidden="false" localSheetId="0" name="solver_tim" vbProcedure="false">100</definedName>
    <definedName function="false" hidden="false" localSheetId="0" name="solver_tol" vbProcedure="false">0.05</definedName>
    <definedName function="false" hidden="false" localSheetId="0" name="solver_typ" vbProcedure="false">3</definedName>
    <definedName function="false" hidden="false" localSheetId="0" name="solver_val" vbProcedure="false">308991132</definedName>
    <definedName function="false" hidden="false" localSheetId="1" name="solver_adj" vbProcedure="false">#REF!</definedName>
    <definedName function="false" hidden="false" localSheetId="1" name="solver_cvg" vbProcedure="false">0.0001</definedName>
    <definedName function="false" hidden="false" localSheetId="1" name="solver_drv" vbProcedure="false">1</definedName>
    <definedName function="false" hidden="false" localSheetId="1" name="solver_est" vbProcedure="false">1</definedName>
    <definedName function="false" hidden="false" localSheetId="1" name="solver_itr" vbProcedure="false">100</definedName>
    <definedName function="false" hidden="false" localSheetId="1" name="solver_lhs1" vbProcedure="false">#REF!</definedName>
    <definedName function="false" hidden="false" localSheetId="1" name="solver_lhs2" vbProcedure="false">#REF!</definedName>
    <definedName function="false" hidden="false" localSheetId="1" name="solver_lhs3" vbProcedure="false">#REF!</definedName>
    <definedName function="false" hidden="false" localSheetId="1" name="solver_lhs4" vbProcedure="false">#REF!</definedName>
    <definedName function="false" hidden="false" localSheetId="1" name="solver_lin" vbProcedure="false">2</definedName>
    <definedName function="false" hidden="false" localSheetId="1" name="solver_neg" vbProcedure="false">2</definedName>
    <definedName function="false" hidden="false" localSheetId="1" name="solver_num" vbProcedure="false">0</definedName>
    <definedName function="false" hidden="false" localSheetId="1" name="solver_nwt" vbProcedure="false">1</definedName>
    <definedName function="false" hidden="false" localSheetId="1" name="solver_opt" vbProcedure="false">#REF!</definedName>
    <definedName function="false" hidden="false" localSheetId="1" name="solver_pre" vbProcedure="false">0.000001</definedName>
    <definedName function="false" hidden="false" localSheetId="1" name="solver_rel1" vbProcedure="false">2</definedName>
    <definedName function="false" hidden="false" localSheetId="1" name="solver_rel2" vbProcedure="false">2</definedName>
    <definedName function="false" hidden="false" localSheetId="1" name="solver_rel3" vbProcedure="false">1</definedName>
    <definedName function="false" hidden="false" localSheetId="1" name="solver_rel4" vbProcedure="false">1</definedName>
    <definedName function="false" hidden="false" localSheetId="1" name="solver_rhs1" vbProcedure="false">#REF!</definedName>
    <definedName function="false" hidden="false" localSheetId="1" name="solver_rhs2" vbProcedure="false">74525137</definedName>
    <definedName function="false" hidden="false" localSheetId="1" name="solver_rhs3" vbProcedure="false">1.1</definedName>
    <definedName function="false" hidden="false" localSheetId="1" name="solver_rhs4" vbProcedure="false">1.5</definedName>
    <definedName function="false" hidden="false" localSheetId="1" name="solver_scl" vbProcedure="false">2</definedName>
    <definedName function="false" hidden="false" localSheetId="1" name="solver_sho" vbProcedure="false">2</definedName>
    <definedName function="false" hidden="false" localSheetId="1" name="solver_tim" vbProcedure="false">100</definedName>
    <definedName function="false" hidden="false" localSheetId="1" name="solver_tol" vbProcedure="false">0.05</definedName>
    <definedName function="false" hidden="false" localSheetId="1" name="solver_typ" vbProcedure="false">3</definedName>
    <definedName function="false" hidden="false" localSheetId="1" name="solver_val" vbProcedure="false">308991132</definedName>
  </definedNames>
  <calcPr iterateCount="100" refMode="A1" iterate="tru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520" authorId="0">
      <text>
        <r>
          <rPr>
            <b val="true"/>
            <sz val="8"/>
            <color rgb="FF000000"/>
            <rFont val="Tahoma"/>
            <family val="0"/>
          </rPr>
          <t xml:space="preserve">uses AG-5B Billing Determinants
</t>
        </r>
      </text>
      <mc:AlternateContent>
        <mc:Choice Requires="v2">
          <commentPr autoFill="true" autoScale="false" colHidden="false" locked="false" rowHidden="false" textHAlign="justify" textVAlign="top">
            <anchor moveWithCells="false" sizeWithCells="false">
              <xdr:from>
                <xdr:col>1</xdr:col>
                <xdr:colOff>1</xdr:colOff>
                <xdr:row>518</xdr:row>
                <xdr:rowOff>7</xdr:rowOff>
              </xdr:from>
              <xdr:to>
                <xdr:col>3</xdr:col>
                <xdr:colOff>30</xdr:colOff>
                <xdr:row>522</xdr:row>
                <xdr:rowOff>12</xdr:rowOff>
              </xdr:to>
            </anchor>
          </commentPr>
        </mc:Choice>
        <mc:Fallback/>
      </mc:AlternateContent>
    </comment>
    <comment ref="A531" authorId="0">
      <text>
        <r>
          <rPr>
            <b val="true"/>
            <sz val="8"/>
            <color rgb="FF000000"/>
            <rFont val="Tahoma"/>
            <family val="0"/>
          </rPr>
          <t xml:space="preserve">uses AG-5B Billing Determinants
</t>
        </r>
      </text>
      <mc:AlternateContent>
        <mc:Choice Requires="v2">
          <commentPr autoFill="true" autoScale="false" colHidden="false" locked="false" rowHidden="false" textHAlign="justify" textVAlign="top">
            <anchor moveWithCells="false" sizeWithCells="false">
              <xdr:from>
                <xdr:col>1</xdr:col>
                <xdr:colOff>1</xdr:colOff>
                <xdr:row>529</xdr:row>
                <xdr:rowOff>7</xdr:rowOff>
              </xdr:from>
              <xdr:to>
                <xdr:col>3</xdr:col>
                <xdr:colOff>30</xdr:colOff>
                <xdr:row>533</xdr:row>
                <xdr:rowOff>12</xdr:rowOff>
              </xdr:to>
            </anchor>
          </commentPr>
        </mc:Choice>
        <mc:Fallback/>
      </mc:AlternateContent>
    </comment>
    <comment ref="A551" authorId="0">
      <text>
        <r>
          <rPr>
            <b val="true"/>
            <sz val="8"/>
            <color rgb="FF000000"/>
            <rFont val="Tahoma"/>
            <family val="0"/>
          </rPr>
          <t xml:space="preserve">uses AG-5A billing determinants</t>
        </r>
      </text>
      <mc:AlternateContent>
        <mc:Choice Requires="v2">
          <commentPr autoFill="true" autoScale="false" colHidden="false" locked="false" rowHidden="false" textHAlign="justify" textVAlign="top">
            <anchor moveWithCells="false" sizeWithCells="false">
              <xdr:from>
                <xdr:col>1</xdr:col>
                <xdr:colOff>1</xdr:colOff>
                <xdr:row>549</xdr:row>
                <xdr:rowOff>7</xdr:rowOff>
              </xdr:from>
              <xdr:to>
                <xdr:col>3</xdr:col>
                <xdr:colOff>30</xdr:colOff>
                <xdr:row>553</xdr:row>
                <xdr:rowOff>12</xdr:rowOff>
              </xdr:to>
            </anchor>
          </commentPr>
        </mc:Choice>
        <mc:Fallback/>
      </mc:AlternateContent>
    </comment>
    <comment ref="A565" authorId="0">
      <text>
        <r>
          <rPr>
            <b val="true"/>
            <sz val="8"/>
            <color rgb="FF000000"/>
            <rFont val="Tahoma"/>
            <family val="0"/>
          </rPr>
          <t xml:space="preserve">uses AG-5B billing determinants</t>
        </r>
      </text>
      <mc:AlternateContent>
        <mc:Choice Requires="v2">
          <commentPr autoFill="true" autoScale="false" colHidden="false" locked="false" rowHidden="false" textHAlign="justify" textVAlign="top">
            <anchor moveWithCells="false" sizeWithCells="false">
              <xdr:from>
                <xdr:col>1</xdr:col>
                <xdr:colOff>1</xdr:colOff>
                <xdr:row>563</xdr:row>
                <xdr:rowOff>7</xdr:rowOff>
              </xdr:from>
              <xdr:to>
                <xdr:col>3</xdr:col>
                <xdr:colOff>30</xdr:colOff>
                <xdr:row>567</xdr:row>
                <xdr:rowOff>12</xdr:rowOff>
              </xdr:to>
            </anchor>
          </commentPr>
        </mc:Choice>
        <mc:Fallback/>
      </mc:AlternateContent>
    </comment>
    <comment ref="A583" authorId="0">
      <text>
        <r>
          <rPr>
            <b val="true"/>
            <sz val="8"/>
            <color rgb="FF000000"/>
            <rFont val="Tahoma"/>
            <family val="0"/>
          </rPr>
          <t xml:space="preserve">uses AG-1A plus AG-4A billing determinants</t>
        </r>
      </text>
      <mc:AlternateContent>
        <mc:Choice Requires="v2">
          <commentPr autoFill="true" autoScale="false" colHidden="false" locked="false" rowHidden="false" textHAlign="justify" textVAlign="top">
            <anchor moveWithCells="false" sizeWithCells="false">
              <xdr:from>
                <xdr:col>1</xdr:col>
                <xdr:colOff>1</xdr:colOff>
                <xdr:row>581</xdr:row>
                <xdr:rowOff>7</xdr:rowOff>
              </xdr:from>
              <xdr:to>
                <xdr:col>3</xdr:col>
                <xdr:colOff>30</xdr:colOff>
                <xdr:row>585</xdr:row>
                <xdr:rowOff>12</xdr:rowOff>
              </xdr:to>
            </anchor>
          </commentPr>
        </mc:Choice>
        <mc:Fallback/>
      </mc:AlternateContent>
    </comment>
    <comment ref="A597" authorId="0">
      <text>
        <r>
          <rPr>
            <b val="true"/>
            <sz val="8"/>
            <color rgb="FF000000"/>
            <rFont val="Tahoma"/>
            <family val="0"/>
          </rPr>
          <t xml:space="preserve">uses AG-5A billing determinants</t>
        </r>
      </text>
      <mc:AlternateContent>
        <mc:Choice Requires="v2">
          <commentPr autoFill="true" autoScale="false" colHidden="false" locked="false" rowHidden="false" textHAlign="justify" textVAlign="top">
            <anchor moveWithCells="false" sizeWithCells="false">
              <xdr:from>
                <xdr:col>1</xdr:col>
                <xdr:colOff>1</xdr:colOff>
                <xdr:row>595</xdr:row>
                <xdr:rowOff>7</xdr:rowOff>
              </xdr:from>
              <xdr:to>
                <xdr:col>3</xdr:col>
                <xdr:colOff>30</xdr:colOff>
                <xdr:row>599</xdr:row>
                <xdr:rowOff>12</xdr:rowOff>
              </xdr:to>
            </anchor>
          </commentPr>
        </mc:Choice>
        <mc:Fallback/>
      </mc:AlternateContent>
    </comment>
    <comment ref="A611" authorId="0">
      <text>
        <r>
          <rPr>
            <b val="true"/>
            <sz val="8"/>
            <color rgb="FF000000"/>
            <rFont val="Tahoma"/>
            <family val="0"/>
          </rPr>
          <t xml:space="preserve">uses AG-1B plus AG-4B billing determinants</t>
        </r>
      </text>
      <mc:AlternateContent>
        <mc:Choice Requires="v2">
          <commentPr autoFill="true" autoScale="false" colHidden="false" locked="false" rowHidden="false" textHAlign="justify" textVAlign="top">
            <anchor moveWithCells="false" sizeWithCells="false">
              <xdr:from>
                <xdr:col>1</xdr:col>
                <xdr:colOff>1</xdr:colOff>
                <xdr:row>609</xdr:row>
                <xdr:rowOff>7</xdr:rowOff>
              </xdr:from>
              <xdr:to>
                <xdr:col>3</xdr:col>
                <xdr:colOff>30</xdr:colOff>
                <xdr:row>613</xdr:row>
                <xdr:rowOff>12</xdr:rowOff>
              </xdr:to>
            </anchor>
          </commentPr>
        </mc:Choice>
        <mc:Fallback/>
      </mc:AlternateContent>
    </comment>
    <comment ref="A629" authorId="0">
      <text>
        <r>
          <rPr>
            <b val="true"/>
            <sz val="8"/>
            <color rgb="FF000000"/>
            <rFont val="Tahoma"/>
            <family val="0"/>
          </rPr>
          <t xml:space="preserve">uses AG-5B billing determinants</t>
        </r>
      </text>
      <mc:AlternateContent>
        <mc:Choice Requires="v2">
          <commentPr autoFill="true" autoScale="false" colHidden="false" locked="false" rowHidden="false" textHAlign="justify" textVAlign="top">
            <anchor moveWithCells="false" sizeWithCells="false">
              <xdr:from>
                <xdr:col>1</xdr:col>
                <xdr:colOff>1</xdr:colOff>
                <xdr:row>627</xdr:row>
                <xdr:rowOff>7</xdr:rowOff>
              </xdr:from>
              <xdr:to>
                <xdr:col>3</xdr:col>
                <xdr:colOff>30</xdr:colOff>
                <xdr:row>631</xdr:row>
                <xdr:rowOff>12</xdr:rowOff>
              </xdr:to>
            </anchor>
          </commentPr>
        </mc:Choice>
        <mc:Fallback/>
      </mc:AlternateContent>
    </comment>
    <comment ref="E6" authorId="0">
      <text>
        <r>
          <rPr>
            <b val="true"/>
            <sz val="8"/>
            <color rgb="FF000000"/>
            <rFont val="Tahoma"/>
            <family val="0"/>
          </rPr>
          <t xml:space="preserve">njb:  uses KS numbers from RSP-PGE-Edtemplate-revised.xls
(KS used monthly EH sheet info for CARE and backed out of totals on a seasonal basis)</t>
        </r>
      </text>
      <mc:AlternateContent>
        <mc:Choice Requires="v2">
          <commentPr autoFill="true" autoScale="false" colHidden="false" locked="false" rowHidden="false" textHAlign="justify" textVAlign="top">
            <anchor moveWithCells="false" sizeWithCells="false">
              <xdr:from>
                <xdr:col>3</xdr:col>
                <xdr:colOff>184</xdr:colOff>
                <xdr:row>4</xdr:row>
                <xdr:rowOff>7</xdr:rowOff>
              </xdr:from>
              <xdr:to>
                <xdr:col>5</xdr:col>
                <xdr:colOff>5</xdr:colOff>
                <xdr:row>8</xdr:row>
                <xdr:rowOff>12</xdr:rowOff>
              </xdr:to>
            </anchor>
          </commentPr>
        </mc:Choice>
        <mc:Fallback/>
      </mc:AlternateContent>
    </comment>
    <comment ref="E27" authorId="0">
      <text>
        <r>
          <rPr>
            <b val="true"/>
            <sz val="8"/>
            <color rgb="FF000000"/>
            <rFont val="Tahoma"/>
            <family val="0"/>
          </rPr>
          <t xml:space="preserve">njb:  uses KS numbers from RSP-PGE-Edtemplate-revised.xls
(KS used monthly EH sheet info for CARE and backed out of totals on a seasonal basis)</t>
        </r>
      </text>
      <mc:AlternateContent>
        <mc:Choice Requires="v2">
          <commentPr autoFill="true" autoScale="false" colHidden="false" locked="false" rowHidden="false" textHAlign="justify" textVAlign="top">
            <anchor moveWithCells="false" sizeWithCells="false">
              <xdr:from>
                <xdr:col>3</xdr:col>
                <xdr:colOff>184</xdr:colOff>
                <xdr:row>28</xdr:row>
                <xdr:rowOff>7</xdr:rowOff>
              </xdr:from>
              <xdr:to>
                <xdr:col>5</xdr:col>
                <xdr:colOff>5</xdr:colOff>
                <xdr:row>32</xdr:row>
                <xdr:rowOff>12</xdr:rowOff>
              </xdr:to>
            </anchor>
          </commentPr>
        </mc:Choice>
        <mc:Fallback/>
      </mc:AlternateContent>
    </comment>
    <comment ref="G234" authorId="0">
      <text>
        <r>
          <rPr>
            <b val="true"/>
            <sz val="8"/>
            <color rgb="FF000000"/>
            <rFont val="Tahoma"/>
            <family val="0"/>
          </rPr>
          <t xml:space="preserve">85% * tariffed rate</t>
        </r>
      </text>
      <mc:AlternateContent>
        <mc:Choice Requires="v2">
          <commentPr autoFill="true" autoScale="false" colHidden="false" locked="false" rowHidden="false" textHAlign="justify" textVAlign="top">
            <anchor moveWithCells="false" sizeWithCells="false">
              <xdr:from>
                <xdr:col>5</xdr:col>
                <xdr:colOff>2</xdr:colOff>
                <xdr:row>235</xdr:row>
                <xdr:rowOff>7</xdr:rowOff>
              </xdr:from>
              <xdr:to>
                <xdr:col>7</xdr:col>
                <xdr:colOff>14</xdr:colOff>
                <xdr:row>239</xdr:row>
                <xdr:rowOff>11</xdr:rowOff>
              </xdr:to>
            </anchor>
          </commentPr>
        </mc:Choice>
        <mc:Fallback/>
      </mc:AlternateContent>
    </comment>
    <comment ref="G257" authorId="0">
      <text>
        <r>
          <rPr>
            <b val="true"/>
            <sz val="8"/>
            <color rgb="FF000000"/>
            <rFont val="Tahoma"/>
            <family val="0"/>
          </rPr>
          <t xml:space="preserve">85% * tariffed rate</t>
        </r>
      </text>
      <mc:AlternateContent>
        <mc:Choice Requires="v2">
          <commentPr autoFill="true" autoScale="false" colHidden="false" locked="false" rowHidden="false" textHAlign="justify" textVAlign="top">
            <anchor moveWithCells="false" sizeWithCells="false">
              <xdr:from>
                <xdr:col>5</xdr:col>
                <xdr:colOff>2</xdr:colOff>
                <xdr:row>258</xdr:row>
                <xdr:rowOff>7</xdr:rowOff>
              </xdr:from>
              <xdr:to>
                <xdr:col>7</xdr:col>
                <xdr:colOff>14</xdr:colOff>
                <xdr:row>262</xdr:row>
                <xdr:rowOff>11</xdr:rowOff>
              </xdr:to>
            </anchor>
          </commentPr>
        </mc:Choice>
        <mc:Fallback/>
      </mc:AlternateContent>
    </comment>
    <comment ref="G280" authorId="0">
      <text>
        <r>
          <rPr>
            <b val="true"/>
            <sz val="8"/>
            <color rgb="FF000000"/>
            <rFont val="Tahoma"/>
            <family val="0"/>
          </rPr>
          <t xml:space="preserve">85% * tariffed rate</t>
        </r>
      </text>
      <mc:AlternateContent>
        <mc:Choice Requires="v2">
          <commentPr autoFill="true" autoScale="false" colHidden="false" locked="false" rowHidden="false" textHAlign="justify" textVAlign="top">
            <anchor moveWithCells="false" sizeWithCells="false">
              <xdr:from>
                <xdr:col>5</xdr:col>
                <xdr:colOff>2</xdr:colOff>
                <xdr:row>279</xdr:row>
                <xdr:rowOff>16</xdr:rowOff>
              </xdr:from>
              <xdr:to>
                <xdr:col>7</xdr:col>
                <xdr:colOff>14</xdr:colOff>
                <xdr:row>282</xdr:row>
                <xdr:rowOff>11</xdr:rowOff>
              </xdr:to>
            </anchor>
          </commentPr>
        </mc:Choice>
        <mc:Fallback/>
      </mc:AlternateContent>
    </comment>
    <comment ref="M3" authorId="0">
      <text>
        <r>
          <rPr>
            <b val="true"/>
            <sz val="8"/>
            <color rgb="FF000000"/>
            <rFont val="Tahoma"/>
            <family val="0"/>
          </rPr>
          <t xml:space="preserve">Gen rates effective 5/6/01</t>
        </r>
      </text>
      <mc:AlternateContent>
        <mc:Choice Requires="v2">
          <commentPr autoFill="true" autoScale="false" colHidden="false" locked="false" rowHidden="false" textHAlign="justify" textVAlign="top">
            <anchor moveWithCells="false" sizeWithCells="false">
              <xdr:from>
                <xdr:col>12</xdr:col>
                <xdr:colOff>60</xdr:colOff>
                <xdr:row>1</xdr:row>
                <xdr:rowOff>7</xdr:rowOff>
              </xdr:from>
              <xdr:to>
                <xdr:col>14</xdr:col>
                <xdr:colOff>49</xdr:colOff>
                <xdr:row>5</xdr:row>
                <xdr:rowOff>11</xdr:rowOff>
              </xdr:to>
            </anchor>
          </commentPr>
        </mc:Choice>
        <mc:Fallback/>
      </mc:AlternateContent>
    </comment>
    <comment ref="M234" authorId="0">
      <text>
        <r>
          <rPr>
            <b val="true"/>
            <sz val="8"/>
            <color rgb="FF000000"/>
            <rFont val="Tahoma"/>
            <family val="0"/>
          </rPr>
          <t xml:space="preserve">85% * tariffed gen rate</t>
        </r>
      </text>
      <mc:AlternateContent>
        <mc:Choice Requires="v2">
          <commentPr autoFill="true" autoScale="false" colHidden="false" locked="false" rowHidden="false" textHAlign="justify" textVAlign="top">
            <anchor moveWithCells="false" sizeWithCells="false">
              <xdr:from>
                <xdr:col>10</xdr:col>
                <xdr:colOff>66</xdr:colOff>
                <xdr:row>235</xdr:row>
                <xdr:rowOff>7</xdr:rowOff>
              </xdr:from>
              <xdr:to>
                <xdr:col>12</xdr:col>
                <xdr:colOff>60</xdr:colOff>
                <xdr:row>239</xdr:row>
                <xdr:rowOff>11</xdr:rowOff>
              </xdr:to>
            </anchor>
          </commentPr>
        </mc:Choice>
        <mc:Fallback/>
      </mc:AlternateContent>
    </comment>
    <comment ref="M257" authorId="0">
      <text>
        <r>
          <rPr>
            <b val="true"/>
            <sz val="8"/>
            <color rgb="FF000000"/>
            <rFont val="Tahoma"/>
            <family val="0"/>
          </rPr>
          <t xml:space="preserve">85% * tariffed gen rate</t>
        </r>
      </text>
      <mc:AlternateContent>
        <mc:Choice Requires="v2">
          <commentPr autoFill="true" autoScale="false" colHidden="false" locked="false" rowHidden="false" textHAlign="justify" textVAlign="top">
            <anchor moveWithCells="false" sizeWithCells="false">
              <xdr:from>
                <xdr:col>10</xdr:col>
                <xdr:colOff>66</xdr:colOff>
                <xdr:row>258</xdr:row>
                <xdr:rowOff>7</xdr:rowOff>
              </xdr:from>
              <xdr:to>
                <xdr:col>12</xdr:col>
                <xdr:colOff>60</xdr:colOff>
                <xdr:row>262</xdr:row>
                <xdr:rowOff>11</xdr:rowOff>
              </xdr:to>
            </anchor>
          </commentPr>
        </mc:Choice>
        <mc:Fallback/>
      </mc:AlternateContent>
    </comment>
    <comment ref="M280" authorId="0">
      <text>
        <r>
          <rPr>
            <b val="true"/>
            <sz val="8"/>
            <color rgb="FF000000"/>
            <rFont val="Tahoma"/>
            <family val="0"/>
          </rPr>
          <t xml:space="preserve">85% * tariffed gen rate</t>
        </r>
      </text>
      <mc:AlternateContent>
        <mc:Choice Requires="v2">
          <commentPr autoFill="true" autoScale="false" colHidden="false" locked="false" rowHidden="false" textHAlign="justify" textVAlign="top">
            <anchor moveWithCells="false" sizeWithCells="false">
              <xdr:from>
                <xdr:col>10</xdr:col>
                <xdr:colOff>66</xdr:colOff>
                <xdr:row>281</xdr:row>
                <xdr:rowOff>7</xdr:rowOff>
              </xdr:from>
              <xdr:to>
                <xdr:col>12</xdr:col>
                <xdr:colOff>60</xdr:colOff>
                <xdr:row>285</xdr:row>
                <xdr:rowOff>11</xdr:rowOff>
              </xdr:to>
            </anchor>
          </commentPr>
        </mc:Choice>
        <mc:Fallback/>
      </mc:AlternateContent>
    </comment>
    <comment ref="T528" authorId="0">
      <text>
        <r>
          <rPr>
            <b val="true"/>
            <sz val="8"/>
            <color rgb="FF000000"/>
            <rFont val="Tahoma"/>
            <family val="0"/>
          </rPr>
          <t xml:space="preserve">AG-5B increase scaled by ratio of E-36 avg rate to AG-5B avg rate</t>
        </r>
      </text>
      <mc:AlternateContent>
        <mc:Choice Requires="v2">
          <commentPr autoFill="true" autoScale="false" colHidden="false" locked="false" rowHidden="false" textHAlign="justify" textVAlign="top">
            <anchor moveWithCells="false" sizeWithCells="false">
              <xdr:from>
                <xdr:col>18</xdr:col>
                <xdr:colOff>82</xdr:colOff>
                <xdr:row>526</xdr:row>
                <xdr:rowOff>7</xdr:rowOff>
              </xdr:from>
              <xdr:to>
                <xdr:col>20</xdr:col>
                <xdr:colOff>8</xdr:colOff>
                <xdr:row>530</xdr:row>
                <xdr:rowOff>12</xdr:rowOff>
              </xdr:to>
            </anchor>
          </commentPr>
        </mc:Choice>
        <mc:Fallback/>
      </mc:AlternateContent>
    </comment>
    <comment ref="T548" authorId="0">
      <text>
        <r>
          <rPr>
            <b val="true"/>
            <sz val="8"/>
            <color rgb="FF000000"/>
            <rFont val="Tahoma"/>
            <family val="0"/>
          </rPr>
          <t xml:space="preserve">AG-5B increase scaled by ratio of E-37 avg rate to AG-5B avg rate</t>
        </r>
      </text>
      <mc:AlternateContent>
        <mc:Choice Requires="v2">
          <commentPr autoFill="true" autoScale="false" colHidden="false" locked="false" rowHidden="false" textHAlign="justify" textVAlign="top">
            <anchor moveWithCells="false" sizeWithCells="false">
              <xdr:from>
                <xdr:col>18</xdr:col>
                <xdr:colOff>82</xdr:colOff>
                <xdr:row>546</xdr:row>
                <xdr:rowOff>7</xdr:rowOff>
              </xdr:from>
              <xdr:to>
                <xdr:col>20</xdr:col>
                <xdr:colOff>8</xdr:colOff>
                <xdr:row>550</xdr:row>
                <xdr:rowOff>12</xdr:rowOff>
              </xdr:to>
            </anchor>
          </commentPr>
        </mc:Choice>
        <mc:Fallback/>
      </mc:AlternateContent>
    </comment>
    <comment ref="Y527" authorId="0">
      <text>
        <r>
          <rPr>
            <b val="true"/>
            <sz val="8"/>
            <color rgb="FF000000"/>
            <rFont val="Tahoma"/>
            <family val="0"/>
          </rPr>
          <t xml:space="preserve">Rev @ PR w/ TY 2001 sales</t>
        </r>
      </text>
      <mc:AlternateContent>
        <mc:Choice Requires="v2">
          <commentPr autoFill="true" autoScale="false" colHidden="false" locked="false" rowHidden="false" textHAlign="justify" textVAlign="top">
            <anchor moveWithCells="false" sizeWithCells="false">
              <xdr:from>
                <xdr:col>21</xdr:col>
                <xdr:colOff>8</xdr:colOff>
                <xdr:row>525</xdr:row>
                <xdr:rowOff>7</xdr:rowOff>
              </xdr:from>
              <xdr:to>
                <xdr:col>23</xdr:col>
                <xdr:colOff>56</xdr:colOff>
                <xdr:row>529</xdr:row>
                <xdr:rowOff>12</xdr:rowOff>
              </xdr:to>
            </anchor>
          </commentPr>
        </mc:Choice>
        <mc:Fallback/>
      </mc:AlternateContent>
    </comment>
    <comment ref="Y547" authorId="0">
      <text>
        <r>
          <rPr>
            <b val="true"/>
            <sz val="8"/>
            <color rgb="FF000000"/>
            <rFont val="Tahoma"/>
            <family val="0"/>
          </rPr>
          <t xml:space="preserve">Rev @ PR with TY 2001 sales</t>
        </r>
      </text>
      <mc:AlternateContent>
        <mc:Choice Requires="v2">
          <commentPr autoFill="true" autoScale="false" colHidden="false" locked="false" rowHidden="false" textHAlign="justify" textVAlign="top">
            <anchor moveWithCells="false" sizeWithCells="false">
              <xdr:from>
                <xdr:col>21</xdr:col>
                <xdr:colOff>8</xdr:colOff>
                <xdr:row>545</xdr:row>
                <xdr:rowOff>7</xdr:rowOff>
              </xdr:from>
              <xdr:to>
                <xdr:col>23</xdr:col>
                <xdr:colOff>56</xdr:colOff>
                <xdr:row>549</xdr:row>
                <xdr:rowOff>12</xdr:rowOff>
              </xdr:to>
            </anchor>
          </commentPr>
        </mc:Choice>
        <mc:Fallback/>
      </mc:AlternateContent>
    </comment>
    <comment ref="Y561" authorId="0">
      <text>
        <r>
          <rPr>
            <b val="true"/>
            <sz val="8"/>
            <color rgb="FF000000"/>
            <rFont val="Tahoma"/>
            <family val="0"/>
          </rPr>
          <t xml:space="preserve">Rev @ PR with TY 2001 sales</t>
        </r>
      </text>
      <mc:AlternateContent>
        <mc:Choice Requires="v2">
          <commentPr autoFill="true" autoScale="false" colHidden="false" locked="false" rowHidden="false" textHAlign="justify" textVAlign="top">
            <anchor moveWithCells="false" sizeWithCells="false">
              <xdr:from>
                <xdr:col>23</xdr:col>
                <xdr:colOff>12</xdr:colOff>
                <xdr:row>559</xdr:row>
                <xdr:rowOff>7</xdr:rowOff>
              </xdr:from>
              <xdr:to>
                <xdr:col>24</xdr:col>
                <xdr:colOff>81</xdr:colOff>
                <xdr:row>563</xdr:row>
                <xdr:rowOff>12</xdr:rowOff>
              </xdr:to>
            </anchor>
          </commentPr>
        </mc:Choice>
        <mc:Fallback/>
      </mc:AlternateContent>
    </comment>
    <comment ref="Y578" authorId="0">
      <text>
        <r>
          <rPr>
            <b val="true"/>
            <sz val="8"/>
            <color rgb="FF000000"/>
            <rFont val="Tahoma"/>
            <family val="0"/>
          </rPr>
          <t xml:space="preserve">Rev @ PR with TY 2001 sales</t>
        </r>
      </text>
      <mc:AlternateContent>
        <mc:Choice Requires="v2">
          <commentPr autoFill="true" autoScale="false" colHidden="false" locked="false" rowHidden="false" textHAlign="justify" textVAlign="top">
            <anchor moveWithCells="false" sizeWithCells="false">
              <xdr:from>
                <xdr:col>23</xdr:col>
                <xdr:colOff>12</xdr:colOff>
                <xdr:row>576</xdr:row>
                <xdr:rowOff>7</xdr:rowOff>
              </xdr:from>
              <xdr:to>
                <xdr:col>24</xdr:col>
                <xdr:colOff>81</xdr:colOff>
                <xdr:row>580</xdr:row>
                <xdr:rowOff>12</xdr:rowOff>
              </xdr:to>
            </anchor>
          </commentPr>
        </mc:Choice>
        <mc:Fallback/>
      </mc:AlternateContent>
    </comment>
  </commentList>
</comments>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46" authorId="0">
      <text>
        <r>
          <rPr>
            <b val="true"/>
            <sz val="8"/>
            <color rgb="FF000000"/>
            <rFont val="Tahoma"/>
            <family val="0"/>
          </rPr>
          <t xml:space="preserve">uses AG-5B Billing Determinants
</t>
        </r>
      </text>
      <mc:AlternateContent>
        <mc:Choice Requires="v2">
          <commentPr autoFill="true" autoScale="false" colHidden="false" locked="false" rowHidden="false" textHAlign="justify" textVAlign="top">
            <anchor moveWithCells="false" sizeWithCells="false">
              <xdr:from>
                <xdr:col>1</xdr:col>
                <xdr:colOff>2</xdr:colOff>
                <xdr:row>144</xdr:row>
                <xdr:rowOff>7</xdr:rowOff>
              </xdr:from>
              <xdr:to>
                <xdr:col>2</xdr:col>
                <xdr:colOff>8</xdr:colOff>
                <xdr:row>148</xdr:row>
                <xdr:rowOff>12</xdr:rowOff>
              </xdr:to>
            </anchor>
          </commentPr>
        </mc:Choice>
        <mc:Fallback/>
      </mc:AlternateContent>
    </comment>
    <comment ref="A157" authorId="0">
      <text>
        <r>
          <rPr>
            <b val="true"/>
            <sz val="8"/>
            <color rgb="FF000000"/>
            <rFont val="Tahoma"/>
            <family val="0"/>
          </rPr>
          <t xml:space="preserve">uses AG-5A billing determinants</t>
        </r>
      </text>
      <mc:AlternateContent>
        <mc:Choice Requires="v2">
          <commentPr autoFill="true" autoScale="false" colHidden="false" locked="false" rowHidden="false" textHAlign="justify" textVAlign="top">
            <anchor moveWithCells="false" sizeWithCells="false">
              <xdr:from>
                <xdr:col>1</xdr:col>
                <xdr:colOff>2</xdr:colOff>
                <xdr:row>155</xdr:row>
                <xdr:rowOff>7</xdr:rowOff>
              </xdr:from>
              <xdr:to>
                <xdr:col>2</xdr:col>
                <xdr:colOff>8</xdr:colOff>
                <xdr:row>159</xdr:row>
                <xdr:rowOff>12</xdr:rowOff>
              </xdr:to>
            </anchor>
          </commentPr>
        </mc:Choice>
        <mc:Fallback/>
      </mc:AlternateContent>
    </comment>
    <comment ref="A171" authorId="0">
      <text>
        <r>
          <rPr>
            <b val="true"/>
            <sz val="8"/>
            <color rgb="FF000000"/>
            <rFont val="Tahoma"/>
            <family val="0"/>
          </rPr>
          <t xml:space="preserve">uses AG-5B billing determinants</t>
        </r>
      </text>
      <mc:AlternateContent>
        <mc:Choice Requires="v2">
          <commentPr autoFill="true" autoScale="false" colHidden="false" locked="false" rowHidden="false" textHAlign="justify" textVAlign="top">
            <anchor moveWithCells="false" sizeWithCells="false">
              <xdr:from>
                <xdr:col>1</xdr:col>
                <xdr:colOff>2</xdr:colOff>
                <xdr:row>169</xdr:row>
                <xdr:rowOff>7</xdr:rowOff>
              </xdr:from>
              <xdr:to>
                <xdr:col>2</xdr:col>
                <xdr:colOff>8</xdr:colOff>
                <xdr:row>173</xdr:row>
                <xdr:rowOff>12</xdr:rowOff>
              </xdr:to>
            </anchor>
          </commentPr>
        </mc:Choice>
        <mc:Fallback/>
      </mc:AlternateContent>
    </comment>
    <comment ref="E6" authorId="0">
      <text>
        <r>
          <rPr>
            <b val="true"/>
            <sz val="8"/>
            <color rgb="FF000000"/>
            <rFont val="Tahoma"/>
            <family val="0"/>
          </rPr>
          <t xml:space="preserve">njb:  uses KS numbers from RSP-PGE-Edtemplate-revised.xls
(KS used monthly EH sheet info for CARE and backed out of totals on a seasonal basis)</t>
        </r>
      </text>
      <mc:AlternateContent>
        <mc:Choice Requires="v2">
          <commentPr autoFill="true" autoScale="false" colHidden="false" locked="false" rowHidden="false" textHAlign="justify" textVAlign="top">
            <anchor moveWithCells="false" sizeWithCells="false">
              <xdr:from>
                <xdr:col>4</xdr:col>
                <xdr:colOff>46</xdr:colOff>
                <xdr:row>4</xdr:row>
                <xdr:rowOff>7</xdr:rowOff>
              </xdr:from>
              <xdr:to>
                <xdr:col>6</xdr:col>
                <xdr:colOff>5</xdr:colOff>
                <xdr:row>8</xdr:row>
                <xdr:rowOff>12</xdr:rowOff>
              </xdr:to>
            </anchor>
          </commentPr>
        </mc:Choice>
        <mc:Fallback/>
      </mc:AlternateContent>
    </comment>
    <comment ref="M3" authorId="0">
      <text>
        <r>
          <rPr>
            <b val="true"/>
            <sz val="8"/>
            <color rgb="FF000000"/>
            <rFont val="Tahoma"/>
            <family val="0"/>
          </rPr>
          <t xml:space="preserve">Gen rates effective 5/6/01</t>
        </r>
      </text>
      <mc:AlternateContent>
        <mc:Choice Requires="v2">
          <commentPr autoFill="true" autoScale="false" colHidden="false" locked="false" rowHidden="false" textHAlign="justify" textVAlign="top">
            <anchor moveWithCells="false" sizeWithCells="false">
              <xdr:from>
                <xdr:col>13</xdr:col>
                <xdr:colOff>11</xdr:colOff>
                <xdr:row>1</xdr:row>
                <xdr:rowOff>7</xdr:rowOff>
              </xdr:from>
              <xdr:to>
                <xdr:col>14</xdr:col>
                <xdr:colOff>67</xdr:colOff>
                <xdr:row>5</xdr:row>
                <xdr:rowOff>11</xdr:rowOff>
              </xdr:to>
            </anchor>
          </commentPr>
        </mc:Choice>
        <mc:Fallback/>
      </mc:AlternateContent>
    </comment>
    <comment ref="S154" authorId="0">
      <text>
        <r>
          <rPr>
            <b val="true"/>
            <sz val="8"/>
            <color rgb="FF000000"/>
            <rFont val="Tahoma"/>
            <family val="0"/>
          </rPr>
          <t xml:space="preserve">FROM 2000 EH SHEETS</t>
        </r>
      </text>
      <mc:AlternateContent>
        <mc:Choice Requires="v2">
          <commentPr autoFill="true" autoScale="false" colHidden="false" locked="false" rowHidden="false" textHAlign="justify" textVAlign="top">
            <anchor moveWithCells="false" sizeWithCells="false">
              <xdr:from>
                <xdr:col>18</xdr:col>
                <xdr:colOff>52</xdr:colOff>
                <xdr:row>152</xdr:row>
                <xdr:rowOff>7</xdr:rowOff>
              </xdr:from>
              <xdr:to>
                <xdr:col>20</xdr:col>
                <xdr:colOff>61</xdr:colOff>
                <xdr:row>156</xdr:row>
                <xdr:rowOff>12</xdr:rowOff>
              </xdr:to>
            </anchor>
          </commentPr>
        </mc:Choice>
        <mc:Fallback/>
      </mc:AlternateContent>
    </comment>
    <comment ref="U154" authorId="0">
      <text>
        <r>
          <rPr>
            <b val="true"/>
            <sz val="8"/>
            <color rgb="FF000000"/>
            <rFont val="Tahoma"/>
            <family val="0"/>
          </rPr>
          <t xml:space="preserve">Use A-1 RDA report for T1/T2 sales</t>
        </r>
      </text>
      <mc:AlternateContent>
        <mc:Choice Requires="v2">
          <commentPr autoFill="true" autoScale="false" colHidden="false" locked="false" rowHidden="false" textHAlign="justify" textVAlign="top">
            <anchor moveWithCells="false" sizeWithCells="false">
              <xdr:from>
                <xdr:col>20</xdr:col>
                <xdr:colOff>61</xdr:colOff>
                <xdr:row>152</xdr:row>
                <xdr:rowOff>7</xdr:rowOff>
              </xdr:from>
              <xdr:to>
                <xdr:col>24</xdr:col>
                <xdr:colOff>20</xdr:colOff>
                <xdr:row>156</xdr:row>
                <xdr:rowOff>12</xdr:rowOff>
              </xdr:to>
            </anchor>
          </commentPr>
        </mc:Choice>
        <mc:Fallback/>
      </mc:AlternateContent>
    </comment>
    <comment ref="Y146" authorId="0">
      <text>
        <r>
          <rPr>
            <b val="true"/>
            <sz val="8"/>
            <color rgb="FF000000"/>
            <rFont val="Tahoma"/>
            <family val="0"/>
          </rPr>
          <t xml:space="preserve">taken from RDA A-1 report</t>
        </r>
      </text>
      <mc:AlternateContent>
        <mc:Choice Requires="v2">
          <commentPr autoFill="true" autoScale="false" colHidden="false" locked="false" rowHidden="false" textHAlign="justify" textVAlign="top">
            <anchor moveWithCells="false" sizeWithCells="false">
              <xdr:from>
                <xdr:col>24</xdr:col>
                <xdr:colOff>111</xdr:colOff>
                <xdr:row>144</xdr:row>
                <xdr:rowOff>7</xdr:rowOff>
              </xdr:from>
              <xdr:to>
                <xdr:col>26</xdr:col>
                <xdr:colOff>48</xdr:colOff>
                <xdr:row>148</xdr:row>
                <xdr:rowOff>12</xdr:rowOff>
              </xdr:to>
            </anchor>
          </commentPr>
        </mc:Choice>
        <mc:Fallback/>
      </mc:AlternateContent>
    </comment>
  </commentList>
</comments>
</file>

<file path=xl/sharedStrings.xml><?xml version="1.0" encoding="utf-8"?>
<sst xmlns="http://schemas.openxmlformats.org/spreadsheetml/2006/main" count="1265" uniqueCount="152">
  <si>
    <t xml:space="preserve">Total</t>
  </si>
  <si>
    <t xml:space="preserve">Peak Gen Target</t>
  </si>
  <si>
    <t xml:space="preserve">Billing</t>
  </si>
  <si>
    <t xml:space="preserve">Seasonal</t>
  </si>
  <si>
    <t xml:space="preserve">Gen Revenue</t>
  </si>
  <si>
    <t xml:space="preserve">(En + Cap)</t>
  </si>
  <si>
    <t xml:space="preserve">Equal cents</t>
  </si>
  <si>
    <t xml:space="preserve">Determinants</t>
  </si>
  <si>
    <t xml:space="preserve">Total Rate</t>
  </si>
  <si>
    <t xml:space="preserve">Total Revenue</t>
  </si>
  <si>
    <t xml:space="preserve">Gen Rate</t>
  </si>
  <si>
    <t xml:space="preserve">$/kWh</t>
  </si>
  <si>
    <t xml:space="preserve">With EEPS</t>
  </si>
  <si>
    <t xml:space="preserve">TOU Gen</t>
  </si>
  <si>
    <t xml:space="preserve">Proposed Gen</t>
  </si>
  <si>
    <t xml:space="preserve">Proposed</t>
  </si>
  <si>
    <t xml:space="preserve">TY2001</t>
  </si>
  <si>
    <t xml:space="preserve">No EEPS</t>
  </si>
  <si>
    <t xml:space="preserve">Max Dmd</t>
  </si>
  <si>
    <t xml:space="preserve">by TOU Period</t>
  </si>
  <si>
    <t xml:space="preserve">Peak Adders</t>
  </si>
  <si>
    <t xml:space="preserve">(T2 adder)</t>
  </si>
  <si>
    <t xml:space="preserve">(En &amp; Cap) rates</t>
  </si>
  <si>
    <t xml:space="preserve">Rates</t>
  </si>
  <si>
    <t xml:space="preserve">A-1</t>
  </si>
  <si>
    <t xml:space="preserve">Energy</t>
  </si>
  <si>
    <t xml:space="preserve">Smr</t>
  </si>
  <si>
    <t xml:space="preserve">NonCARE</t>
  </si>
  <si>
    <t xml:space="preserve">Wtr</t>
  </si>
  <si>
    <t xml:space="preserve">CARE</t>
  </si>
  <si>
    <t xml:space="preserve">TOTAL</t>
  </si>
  <si>
    <t xml:space="preserve">Customer</t>
  </si>
  <si>
    <t xml:space="preserve">Singlephase</t>
  </si>
  <si>
    <t xml:space="preserve">Polyphase</t>
  </si>
  <si>
    <t xml:space="preserve">Total (CARE + NonCARE)</t>
  </si>
  <si>
    <t xml:space="preserve">kWh</t>
  </si>
  <si>
    <t xml:space="preserve">A-6</t>
  </si>
  <si>
    <t xml:space="preserve">On Peak</t>
  </si>
  <si>
    <t xml:space="preserve">Part Peak</t>
  </si>
  <si>
    <t xml:space="preserve">Off Peak</t>
  </si>
  <si>
    <t xml:space="preserve">A-15</t>
  </si>
  <si>
    <t xml:space="preserve">TC-1</t>
  </si>
  <si>
    <t xml:space="preserve">A-10T</t>
  </si>
  <si>
    <t xml:space="preserve">Demand</t>
  </si>
  <si>
    <t xml:space="preserve">Maximum</t>
  </si>
  <si>
    <t xml:space="preserve">A-10P</t>
  </si>
  <si>
    <t xml:space="preserve">A-10S</t>
  </si>
  <si>
    <t xml:space="preserve">A-10 Total T1</t>
  </si>
  <si>
    <t xml:space="preserve">A-10 Total T2</t>
  </si>
  <si>
    <t xml:space="preserve">A-10 Total</t>
  </si>
  <si>
    <t xml:space="preserve">E-19T</t>
  </si>
  <si>
    <t xml:space="preserve">E-25 On Peak</t>
  </si>
  <si>
    <t xml:space="preserve">E-19 On Peak</t>
  </si>
  <si>
    <t xml:space="preserve">&gt; 499 kW</t>
  </si>
  <si>
    <t xml:space="preserve">&lt; 500 kW</t>
  </si>
  <si>
    <t xml:space="preserve">E-19P</t>
  </si>
  <si>
    <t xml:space="preserve">E-19S</t>
  </si>
  <si>
    <t xml:space="preserve">E-20T</t>
  </si>
  <si>
    <t xml:space="preserve">E-20P</t>
  </si>
  <si>
    <t xml:space="preserve">E-20S</t>
  </si>
  <si>
    <t xml:space="preserve">Stby</t>
  </si>
  <si>
    <t xml:space="preserve">Res. Chrg</t>
  </si>
  <si>
    <t xml:space="preserve">T</t>
  </si>
  <si>
    <t xml:space="preserve">Res</t>
  </si>
  <si>
    <t xml:space="preserve">Small Singlephase</t>
  </si>
  <si>
    <t xml:space="preserve">Small Polyphase</t>
  </si>
  <si>
    <t xml:space="preserve">Medium ( &gt; 50 kW &amp; &lt; 500 kW)</t>
  </si>
  <si>
    <t xml:space="preserve">Medium (&gt; 500 kW &amp; &lt; 1000 kW)</t>
  </si>
  <si>
    <t xml:space="preserve">Large (&gt; 1000 kW)</t>
  </si>
  <si>
    <t xml:space="preserve">Reduced</t>
  </si>
  <si>
    <t xml:space="preserve">P</t>
  </si>
  <si>
    <t xml:space="preserve">S</t>
  </si>
  <si>
    <t xml:space="preserve">LS-1,2</t>
  </si>
  <si>
    <t xml:space="preserve">LS-3</t>
  </si>
  <si>
    <t xml:space="preserve">OL-1</t>
  </si>
  <si>
    <t xml:space="preserve">AG-1A</t>
  </si>
  <si>
    <t xml:space="preserve">Con Ld</t>
  </si>
  <si>
    <t xml:space="preserve">Total </t>
  </si>
  <si>
    <t xml:space="preserve">AG-1B</t>
  </si>
  <si>
    <t xml:space="preserve">Pri. Volt. Disc.</t>
  </si>
  <si>
    <t xml:space="preserve">AG-RA</t>
  </si>
  <si>
    <t xml:space="preserve">Partial Peak</t>
  </si>
  <si>
    <t xml:space="preserve">AG-RB</t>
  </si>
  <si>
    <t xml:space="preserve">AG-VA</t>
  </si>
  <si>
    <t xml:space="preserve">AG-VB</t>
  </si>
  <si>
    <t xml:space="preserve">AG-4A</t>
  </si>
  <si>
    <t xml:space="preserve">AG-4B</t>
  </si>
  <si>
    <t xml:space="preserve">AG-4C</t>
  </si>
  <si>
    <t xml:space="preserve">AG-5A</t>
  </si>
  <si>
    <t xml:space="preserve">AG-5B</t>
  </si>
  <si>
    <t xml:space="preserve">Tran. Volt. Disc.</t>
  </si>
  <si>
    <t xml:space="preserve">Total kWh</t>
  </si>
  <si>
    <t xml:space="preserve">AG-5C</t>
  </si>
  <si>
    <t xml:space="preserve">Revenue Neutral Schedules</t>
  </si>
  <si>
    <t xml:space="preserve">E-36</t>
  </si>
  <si>
    <t xml:space="preserve">E-36 avg rate</t>
  </si>
  <si>
    <t xml:space="preserve">AG-5B avg rate</t>
  </si>
  <si>
    <t xml:space="preserve">E-37</t>
  </si>
  <si>
    <t xml:space="preserve">E-37 avg rate</t>
  </si>
  <si>
    <t xml:space="preserve">AG-6A</t>
  </si>
  <si>
    <t xml:space="preserve">AG-6A avg rate</t>
  </si>
  <si>
    <t xml:space="preserve">AG-5A avg rate</t>
  </si>
  <si>
    <t xml:space="preserve">AG-6B</t>
  </si>
  <si>
    <t xml:space="preserve">AG-6B avg rate</t>
  </si>
  <si>
    <t xml:space="preserve">AG-7A</t>
  </si>
  <si>
    <t xml:space="preserve">Tier 1</t>
  </si>
  <si>
    <t xml:space="preserve">Functional Revenue</t>
  </si>
  <si>
    <t xml:space="preserve">Total Functional Revenue</t>
  </si>
  <si>
    <t xml:space="preserve">Wtd. Avg.</t>
  </si>
  <si>
    <t xml:space="preserve">Functional Rate per kWh</t>
  </si>
  <si>
    <t xml:space="preserve">Tier 2</t>
  </si>
  <si>
    <t xml:space="preserve">AG-7B</t>
  </si>
  <si>
    <t xml:space="preserve">RDA</t>
  </si>
  <si>
    <t xml:space="preserve">Forecast</t>
  </si>
  <si>
    <t xml:space="preserve">RDA T2</t>
  </si>
  <si>
    <t xml:space="preserve">Tiered use based</t>
  </si>
  <si>
    <t xml:space="preserve">Tiered or</t>
  </si>
  <si>
    <t xml:space="preserve">avg use</t>
  </si>
  <si>
    <t xml:space="preserve">of avg use</t>
  </si>
  <si>
    <t xml:space="preserve">threshold</t>
  </si>
  <si>
    <t xml:space="preserve">on threshold</t>
  </si>
  <si>
    <t xml:space="preserve">TOU usage</t>
  </si>
  <si>
    <t xml:space="preserve">(uses A-1 comb)</t>
  </si>
  <si>
    <t xml:space="preserve">LS-3 only</t>
  </si>
  <si>
    <t xml:space="preserve">Total - LS3</t>
  </si>
  <si>
    <t xml:space="preserve">2001 Billing Determinants</t>
  </si>
  <si>
    <t xml:space="preserve">E-19V</t>
  </si>
  <si>
    <t xml:space="preserve">E-19 Firm</t>
  </si>
  <si>
    <t xml:space="preserve">E-19 Nonfirm</t>
  </si>
  <si>
    <t xml:space="preserve">Totals for E-19</t>
  </si>
  <si>
    <t xml:space="preserve">Firm and Nonfirm Only</t>
  </si>
  <si>
    <t xml:space="preserve">Transmission</t>
  </si>
  <si>
    <t xml:space="preserve">Primary</t>
  </si>
  <si>
    <t xml:space="preserve">Secondary</t>
  </si>
  <si>
    <t xml:space="preserve">Summer</t>
  </si>
  <si>
    <t xml:space="preserve">Peak</t>
  </si>
  <si>
    <t xml:space="preserve">Ppeak</t>
  </si>
  <si>
    <t xml:space="preserve">Max</t>
  </si>
  <si>
    <t xml:space="preserve">Winter</t>
  </si>
  <si>
    <t xml:space="preserve">PPeak</t>
  </si>
  <si>
    <t xml:space="preserve">Opeak</t>
  </si>
  <si>
    <t xml:space="preserve">OPeak</t>
  </si>
  <si>
    <t xml:space="preserve">Cust</t>
  </si>
  <si>
    <t xml:space="preserve">&gt; 499</t>
  </si>
  <si>
    <t xml:space="preserve">&lt; 500</t>
  </si>
  <si>
    <t xml:space="preserve">Curtailable</t>
  </si>
  <si>
    <t xml:space="preserve">Interruptible</t>
  </si>
  <si>
    <t xml:space="preserve">UFR sales</t>
  </si>
  <si>
    <t xml:space="preserve">Total sales</t>
  </si>
  <si>
    <t xml:space="preserve">E-20 Firm</t>
  </si>
  <si>
    <t xml:space="preserve">E-20 Nonfirm</t>
  </si>
  <si>
    <t xml:space="preserve">Totals for E-20</t>
  </si>
</sst>
</file>

<file path=xl/styles.xml><?xml version="1.0" encoding="utf-8"?>
<styleSheet xmlns="http://schemas.openxmlformats.org/spreadsheetml/2006/main">
  <numFmts count="28">
    <numFmt numFmtId="164" formatCode="General"/>
    <numFmt numFmtId="165" formatCode="mm/dd/yy"/>
    <numFmt numFmtId="166" formatCode="\$#,##0.000"/>
    <numFmt numFmtId="167" formatCode="0.00000_);\(0.00000\)"/>
    <numFmt numFmtId="168" formatCode="0.00000"/>
    <numFmt numFmtId="169" formatCode="_(* #,##0.00_);_(* \(#,##0.00\);_(* \-??_);_(@_)"/>
    <numFmt numFmtId="170" formatCode="_(* #,##0_);_(* \(#,##0\);_(* \-??_);_(@_)"/>
    <numFmt numFmtId="171" formatCode="\$#,##0_);&quot;($&quot;#,##0\)"/>
    <numFmt numFmtId="172" formatCode="_(* #,##0.00000_);_(* \(#,##0.00000\);_(* \-??_);_(@_)"/>
    <numFmt numFmtId="173" formatCode="0.00_);\(0.00\)"/>
    <numFmt numFmtId="174" formatCode="#,##0.00000_);\(#,##0.00000\)"/>
    <numFmt numFmtId="175" formatCode="[$-409]#,##0_);\(#,##0\)"/>
    <numFmt numFmtId="176" formatCode="#,##0"/>
    <numFmt numFmtId="177" formatCode="\$#,##0.00_);&quot;($&quot;#,##0.00\)"/>
    <numFmt numFmtId="178" formatCode="\$#,##0.00000_);&quot;($&quot;#,##0.00000\)"/>
    <numFmt numFmtId="179" formatCode="[$-409]#,##0.00_);\(#,##0.00\)"/>
    <numFmt numFmtId="180" formatCode="#,##0.00000"/>
    <numFmt numFmtId="181" formatCode="#,##0.00"/>
    <numFmt numFmtId="182" formatCode="\$#,##0.00_);[RED]&quot;($&quot;#,##0.00\)"/>
    <numFmt numFmtId="183" formatCode="_(\$* #,##0.00_);_(\$* \(#,##0.00\);_(\$* \-??_);_(@_)"/>
    <numFmt numFmtId="184" formatCode="\$#,##0"/>
    <numFmt numFmtId="185" formatCode="\$#,##0.00"/>
    <numFmt numFmtId="186" formatCode="0"/>
    <numFmt numFmtId="187" formatCode="_(\$* #,##0.00000_);_(\$* \(#,##0.00000\);_(\$* \-??_);_(@_)"/>
    <numFmt numFmtId="188" formatCode="_(* #,##0.0000000_);_(* \(#,##0.0000000\);_(* \-??_);_(@_)"/>
    <numFmt numFmtId="189" formatCode="\$#,##0.00000"/>
    <numFmt numFmtId="190" formatCode="\$#,##0.000000_);&quot;($&quot;#,##0.000000\)"/>
    <numFmt numFmtId="191" formatCode="0%"/>
  </numFmts>
  <fonts count="26">
    <font>
      <sz val="10"/>
      <name val="Arial"/>
      <family val="0"/>
    </font>
    <font>
      <sz val="10"/>
      <name val="Arial"/>
      <family val="0"/>
    </font>
    <font>
      <sz val="10"/>
      <name val="Arial"/>
      <family val="0"/>
    </font>
    <font>
      <sz val="10"/>
      <name val="Arial"/>
      <family val="0"/>
    </font>
    <font>
      <sz val="10"/>
      <name val="Times New Roman"/>
      <family val="0"/>
    </font>
    <font>
      <b val="true"/>
      <sz val="10"/>
      <name val="Arial"/>
      <family val="2"/>
    </font>
    <font>
      <sz val="10"/>
      <name val="Arial"/>
      <family val="2"/>
    </font>
    <font>
      <b val="true"/>
      <sz val="10"/>
      <color rgb="FF008000"/>
      <name val="Arial"/>
      <family val="2"/>
    </font>
    <font>
      <sz val="10"/>
      <color rgb="FF008000"/>
      <name val="Arial"/>
      <family val="2"/>
    </font>
    <font>
      <sz val="10"/>
      <color rgb="FF0000FF"/>
      <name val="Arial"/>
      <family val="2"/>
    </font>
    <font>
      <u val="single"/>
      <sz val="10"/>
      <name val="Arial"/>
      <family val="2"/>
    </font>
    <font>
      <sz val="10"/>
      <color rgb="FF800080"/>
      <name val="Arial"/>
      <family val="2"/>
    </font>
    <font>
      <sz val="10"/>
      <color rgb="FFFF00FF"/>
      <name val="Arial"/>
      <family val="2"/>
    </font>
    <font>
      <b val="true"/>
      <sz val="10"/>
      <color rgb="FF0000FF"/>
      <name val="Arial"/>
      <family val="2"/>
    </font>
    <font>
      <sz val="8"/>
      <name val="Arial"/>
      <family val="2"/>
    </font>
    <font>
      <i val="true"/>
      <sz val="10"/>
      <color rgb="FF0000FF"/>
      <name val="Arial"/>
      <family val="2"/>
    </font>
    <font>
      <sz val="10"/>
      <color rgb="FFFF0000"/>
      <name val="Arial"/>
      <family val="2"/>
    </font>
    <font>
      <i val="true"/>
      <sz val="10"/>
      <color rgb="FF008000"/>
      <name val="Arial"/>
      <family val="2"/>
    </font>
    <font>
      <b val="true"/>
      <sz val="8"/>
      <color rgb="FF000000"/>
      <name val="Tahoma"/>
      <family val="0"/>
    </font>
    <font>
      <sz val="10"/>
      <name val="Times New Roman"/>
      <family val="1"/>
    </font>
    <font>
      <sz val="10"/>
      <color rgb="FFFF00FF"/>
      <name val="Times New Roman"/>
      <family val="1"/>
    </font>
    <font>
      <sz val="10"/>
      <color rgb="FFFF0000"/>
      <name val="Times New Roman"/>
      <family val="1"/>
    </font>
    <font>
      <sz val="10"/>
      <color rgb="FF008000"/>
      <name val="Times New Roman"/>
      <family val="1"/>
    </font>
    <font>
      <u val="single"/>
      <sz val="10"/>
      <name val="Times New Roman"/>
      <family val="1"/>
    </font>
    <font>
      <sz val="10"/>
      <color rgb="FF0000FF"/>
      <name val="Times New Roman"/>
      <family val="1"/>
    </font>
    <font>
      <sz val="10"/>
      <color rgb="FF000000"/>
      <name val="Times New Roman"/>
      <family val="1"/>
    </font>
  </fonts>
  <fills count="6">
    <fill>
      <patternFill patternType="none"/>
    </fill>
    <fill>
      <patternFill patternType="gray125"/>
    </fill>
    <fill>
      <patternFill patternType="solid">
        <fgColor rgb="FFCCFFCC"/>
        <bgColor rgb="FFCCFFFF"/>
      </patternFill>
    </fill>
    <fill>
      <patternFill patternType="solid">
        <fgColor rgb="FFCCFFFF"/>
        <bgColor rgb="FFCCFFFF"/>
      </patternFill>
    </fill>
    <fill>
      <patternFill patternType="solid">
        <fgColor rgb="FFFFFF00"/>
        <bgColor rgb="FFFFFF00"/>
      </patternFill>
    </fill>
    <fill>
      <patternFill patternType="solid">
        <fgColor rgb="FFFFFF99"/>
        <bgColor rgb="FFFFFFCC"/>
      </patternFill>
    </fill>
  </fills>
  <borders count="8">
    <border diagonalUp="false" diagonalDown="false">
      <left/>
      <right/>
      <top/>
      <bottom/>
      <diagonal/>
    </border>
    <border diagonalUp="false" diagonalDown="false">
      <left style="thin"/>
      <right style="thin"/>
      <top style="thin"/>
      <bottom style="thin"/>
      <diagonal/>
    </border>
    <border diagonalUp="false" diagonalDown="false">
      <left/>
      <right/>
      <top/>
      <bottom style="medium"/>
      <diagonal/>
    </border>
    <border diagonalUp="false" diagonalDown="false">
      <left style="medium"/>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183"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63">
    <xf numFmtId="164" fontId="0" fillId="0" borderId="0" xfId="0" applyFont="fals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6"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7" fontId="5" fillId="3" borderId="0" xfId="0" applyFont="true" applyBorder="false" applyAlignment="false" applyProtection="false">
      <alignment horizontal="general" vertical="bottom" textRotation="0" wrapText="false" indent="0" shrinkToFit="false"/>
      <protection locked="true" hidden="false"/>
    </xf>
    <xf numFmtId="167" fontId="6"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7" fontId="5" fillId="2" borderId="1" xfId="0" applyFont="true" applyBorder="true" applyAlignment="true" applyProtection="false">
      <alignment horizontal="right" vertical="bottom" textRotation="0" wrapText="false" indent="0" shrinkToFit="false"/>
      <protection locked="true" hidden="false"/>
    </xf>
    <xf numFmtId="167" fontId="6" fillId="3" borderId="0" xfId="0" applyFont="tru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2" borderId="0" xfId="0" applyFont="true" applyBorder="false" applyAlignment="true" applyProtection="false">
      <alignment horizontal="right" vertical="bottom" textRotation="0" wrapText="false" indent="0" shrinkToFit="false"/>
      <protection locked="true" hidden="false"/>
    </xf>
    <xf numFmtId="164" fontId="6" fillId="2" borderId="0" xfId="0" applyFont="true" applyBorder="false" applyAlignment="true" applyProtection="false">
      <alignment horizontal="right" vertical="bottom" textRotation="0" wrapText="false" indent="0" shrinkToFit="false"/>
      <protection locked="true" hidden="false"/>
    </xf>
    <xf numFmtId="164" fontId="6" fillId="0" borderId="0" xfId="0" applyFont="true" applyBorder="true" applyAlignment="true" applyProtection="false">
      <alignment horizontal="right" vertical="bottom" textRotation="0" wrapText="false" indent="0" shrinkToFit="false"/>
      <protection locked="true" hidden="false"/>
    </xf>
    <xf numFmtId="167" fontId="5" fillId="3" borderId="0" xfId="0" applyFont="true" applyBorder="false" applyAlignment="true" applyProtection="false">
      <alignment horizontal="right" vertical="bottom" textRotation="0" wrapText="false" indent="0" shrinkToFit="false"/>
      <protection locked="true" hidden="false"/>
    </xf>
    <xf numFmtId="168" fontId="7" fillId="0" borderId="1" xfId="0" applyFont="true" applyBorder="true" applyAlignment="true" applyProtection="false">
      <alignment horizontal="right" vertical="bottom" textRotation="0" wrapText="false" indent="0" shrinkToFit="false"/>
      <protection locked="true" hidden="false"/>
    </xf>
    <xf numFmtId="167" fontId="6" fillId="0" borderId="0" xfId="0" applyFont="true" applyBorder="false" applyAlignment="true" applyProtection="false">
      <alignment horizontal="right" vertical="bottom" textRotation="0" wrapText="false" indent="0" shrinkToFit="false"/>
      <protection locked="true" hidden="false"/>
    </xf>
    <xf numFmtId="165" fontId="5" fillId="0" borderId="2" xfId="0" applyFont="true" applyBorder="true" applyAlignment="false" applyProtection="false">
      <alignment horizontal="general" vertical="bottom" textRotation="0" wrapText="false" indent="0" shrinkToFit="false"/>
      <protection locked="true" hidden="false"/>
    </xf>
    <xf numFmtId="165" fontId="6" fillId="0" borderId="2" xfId="0" applyFont="true" applyBorder="true" applyAlignment="false" applyProtection="false">
      <alignment horizontal="general" vertical="bottom" textRotation="0" wrapText="false" indent="0" shrinkToFit="false"/>
      <protection locked="true" hidden="false"/>
    </xf>
    <xf numFmtId="166" fontId="6" fillId="0" borderId="2" xfId="0" applyFont="true" applyBorder="true" applyAlignment="true" applyProtection="false">
      <alignment horizontal="left"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true" applyProtection="false">
      <alignment horizontal="right" vertical="bottom" textRotation="0" wrapText="false" indent="0" shrinkToFit="false"/>
      <protection locked="true" hidden="false"/>
    </xf>
    <xf numFmtId="164" fontId="5" fillId="0" borderId="2" xfId="0" applyFont="true" applyBorder="true" applyAlignment="true" applyProtection="false">
      <alignment horizontal="right" vertical="bottom" textRotation="0" wrapText="false" indent="0" shrinkToFit="false"/>
      <protection locked="true" hidden="false"/>
    </xf>
    <xf numFmtId="164" fontId="6" fillId="2" borderId="2" xfId="0" applyFont="true" applyBorder="true" applyAlignment="true" applyProtection="false">
      <alignment horizontal="right" vertical="bottom" textRotation="0" wrapText="false" indent="0" shrinkToFit="false"/>
      <protection locked="true" hidden="false"/>
    </xf>
    <xf numFmtId="167" fontId="5" fillId="3" borderId="2" xfId="0" applyFont="true" applyBorder="true" applyAlignment="true" applyProtection="false">
      <alignment horizontal="right" vertical="bottom" textRotation="0" wrapText="false" indent="0" shrinkToFit="false"/>
      <protection locked="true" hidden="false"/>
    </xf>
    <xf numFmtId="167" fontId="6" fillId="3" borderId="2" xfId="0" applyFont="true" applyBorder="true" applyAlignment="true" applyProtection="false">
      <alignment horizontal="right" vertical="bottom" textRotation="0" wrapText="false" indent="0" shrinkToFit="false"/>
      <protection locked="true" hidden="false"/>
    </xf>
    <xf numFmtId="167" fontId="6" fillId="0" borderId="2" xfId="0" applyFont="true" applyBorder="true" applyAlignment="true" applyProtection="false">
      <alignment horizontal="right" vertical="bottom" textRotation="0" wrapText="false" indent="0" shrinkToFit="false"/>
      <protection locked="true" hidden="false"/>
    </xf>
    <xf numFmtId="164" fontId="0" fillId="2" borderId="2" xfId="0" applyFont="true" applyBorder="true" applyAlignment="true" applyProtection="false">
      <alignment horizontal="right" vertical="bottom" textRotation="0" wrapText="false" indent="0" shrinkToFit="false"/>
      <protection locked="true" hidden="false"/>
    </xf>
    <xf numFmtId="164" fontId="5" fillId="2" borderId="0" xfId="0" applyFont="true" applyBorder="false" applyAlignment="true" applyProtection="false">
      <alignment horizontal="right" vertical="bottom" textRotation="0" wrapText="false" indent="0" shrinkToFit="false"/>
      <protection locked="true" hidden="false"/>
    </xf>
    <xf numFmtId="164" fontId="6" fillId="0" borderId="0" xfId="2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70" fontId="8" fillId="0" borderId="0" xfId="15" applyFont="true" applyBorder="true" applyAlignment="true" applyProtection="tru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8" fillId="0" borderId="0" xfId="15" applyFont="true" applyBorder="true" applyAlignment="true" applyProtection="true">
      <alignment horizontal="general" vertical="bottom" textRotation="0" wrapText="false" indent="0" shrinkToFit="false"/>
      <protection locked="true" hidden="false"/>
    </xf>
    <xf numFmtId="171" fontId="6" fillId="0" borderId="0" xfId="15" applyFont="true" applyBorder="true" applyAlignment="true" applyProtection="true">
      <alignment horizontal="general" vertical="bottom" textRotation="0" wrapText="false" indent="0" shrinkToFit="false"/>
      <protection locked="true" hidden="false"/>
    </xf>
    <xf numFmtId="167" fontId="6" fillId="2"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right" vertical="bottom" textRotation="0" wrapText="false" indent="0" shrinkToFit="false"/>
      <protection locked="true" hidden="false"/>
    </xf>
    <xf numFmtId="171" fontId="6" fillId="0" borderId="0" xfId="0" applyFont="true" applyBorder="false" applyAlignment="false" applyProtection="false">
      <alignment horizontal="general" vertical="bottom" textRotation="0" wrapText="false" indent="0" shrinkToFit="false"/>
      <protection locked="true" hidden="false"/>
    </xf>
    <xf numFmtId="171" fontId="6" fillId="0" borderId="0" xfId="0" applyFont="true" applyBorder="false" applyAlignment="true" applyProtection="false">
      <alignment horizontal="right" vertical="bottom" textRotation="0" wrapText="false" indent="0" shrinkToFit="false"/>
      <protection locked="true" hidden="false"/>
    </xf>
    <xf numFmtId="170" fontId="6" fillId="0" borderId="0" xfId="0" applyFont="true" applyBorder="false" applyAlignment="false" applyProtection="false">
      <alignment horizontal="general" vertical="bottom" textRotation="0" wrapText="false" indent="0" shrinkToFit="false"/>
      <protection locked="true" hidden="false"/>
    </xf>
    <xf numFmtId="167" fontId="6" fillId="0" borderId="1" xfId="0" applyFont="true" applyBorder="tru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5" fillId="4" borderId="0" xfId="0" applyFont="true" applyBorder="false" applyAlignment="false" applyProtection="false">
      <alignment horizontal="general" vertical="bottom" textRotation="0" wrapText="false" indent="0" shrinkToFit="false"/>
      <protection locked="true" hidden="false"/>
    </xf>
    <xf numFmtId="170" fontId="6" fillId="0" borderId="0" xfId="15" applyFont="true" applyBorder="true" applyAlignment="true" applyProtection="true">
      <alignment horizontal="general" vertical="bottom" textRotation="0" wrapText="false" indent="0" shrinkToFit="false"/>
      <protection locked="true" hidden="false"/>
    </xf>
    <xf numFmtId="170" fontId="6" fillId="2"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false" applyProtection="false">
      <alignment horizontal="general" vertical="bottom" textRotation="0" wrapText="false" indent="0" shrinkToFit="false"/>
      <protection locked="true" hidden="false"/>
    </xf>
    <xf numFmtId="171" fontId="6" fillId="0" borderId="0" xfId="0" applyFont="true" applyBorder="true" applyAlignment="false" applyProtection="false">
      <alignment horizontal="general" vertical="bottom" textRotation="0" wrapText="false" indent="0" shrinkToFit="false"/>
      <protection locked="true" hidden="false"/>
    </xf>
    <xf numFmtId="171" fontId="10" fillId="0" borderId="0" xfId="0" applyFont="true" applyBorder="false" applyAlignment="false" applyProtection="false">
      <alignment horizontal="general" vertical="bottom" textRotation="0" wrapText="false" indent="0" shrinkToFit="false"/>
      <protection locked="true" hidden="false"/>
    </xf>
    <xf numFmtId="171" fontId="10" fillId="0" borderId="0" xfId="0" applyFont="true" applyBorder="false" applyAlignment="true" applyProtection="false">
      <alignment horizontal="right" vertical="bottom" textRotation="0" wrapText="false" indent="0" shrinkToFit="false"/>
      <protection locked="true" hidden="false"/>
    </xf>
    <xf numFmtId="172" fontId="6" fillId="0" borderId="0" xfId="15" applyFont="true" applyBorder="true" applyAlignment="true" applyProtection="true">
      <alignment horizontal="general" vertical="bottom" textRotation="0" wrapText="false" indent="0" shrinkToFit="false"/>
      <protection locked="true" hidden="false"/>
    </xf>
    <xf numFmtId="172" fontId="6" fillId="2" borderId="0" xfId="15" applyFont="true" applyBorder="true" applyAlignment="true" applyProtection="true">
      <alignment horizontal="general" vertical="bottom" textRotation="0" wrapText="false" indent="0" shrinkToFit="false"/>
      <protection locked="true" hidden="false"/>
    </xf>
    <xf numFmtId="172" fontId="0" fillId="2" borderId="0" xfId="0" applyFont="false" applyBorder="false" applyAlignment="false" applyProtection="false">
      <alignment horizontal="general" vertical="bottom" textRotation="0" wrapText="false" indent="0" shrinkToFit="false"/>
      <protection locked="true" hidden="false"/>
    </xf>
    <xf numFmtId="173" fontId="8" fillId="0" borderId="0" xfId="15" applyFont="true" applyBorder="true" applyAlignment="true" applyProtection="true">
      <alignment horizontal="general" vertical="bottom" textRotation="0" wrapText="false" indent="0" shrinkToFit="false"/>
      <protection locked="true" hidden="false"/>
    </xf>
    <xf numFmtId="173" fontId="6" fillId="2" borderId="0" xfId="15" applyFont="true" applyBorder="true" applyAlignment="true" applyProtection="true">
      <alignment horizontal="general" vertical="bottom" textRotation="0" wrapText="false" indent="0" shrinkToFit="false"/>
      <protection locked="true" hidden="false"/>
    </xf>
    <xf numFmtId="173" fontId="0" fillId="2" borderId="0" xfId="0" applyFont="false" applyBorder="false" applyAlignment="false" applyProtection="false">
      <alignment horizontal="general" vertical="bottom" textRotation="0" wrapText="false" indent="0" shrinkToFit="false"/>
      <protection locked="true" hidden="false"/>
    </xf>
    <xf numFmtId="171" fontId="10" fillId="0" borderId="0" xfId="15" applyFont="true" applyBorder="true" applyAlignment="true" applyProtection="true">
      <alignment horizontal="general" vertical="bottom" textRotation="0" wrapText="false" indent="0" shrinkToFit="false"/>
      <protection locked="true" hidden="false"/>
    </xf>
    <xf numFmtId="170" fontId="5" fillId="0" borderId="0" xfId="0" applyFont="true" applyBorder="false" applyAlignment="true" applyProtection="false">
      <alignment horizontal="right" vertical="bottom" textRotation="0" wrapText="false" indent="0" shrinkToFit="false"/>
      <protection locked="true" hidden="false"/>
    </xf>
    <xf numFmtId="170" fontId="5" fillId="0" borderId="0" xfId="0" applyFont="true" applyBorder="false" applyAlignment="true" applyProtection="false">
      <alignment horizontal="left" vertical="bottom" textRotation="0" wrapText="false" indent="0" shrinkToFit="false"/>
      <protection locked="true" hidden="false"/>
    </xf>
    <xf numFmtId="170" fontId="6" fillId="0" borderId="0" xfId="0" applyFont="true" applyBorder="false" applyAlignment="true" applyProtection="false">
      <alignment horizontal="right" vertical="bottom" textRotation="0" wrapText="false" indent="0" shrinkToFit="false"/>
      <protection locked="true" hidden="false"/>
    </xf>
    <xf numFmtId="171" fontId="5" fillId="0" borderId="0" xfId="0" applyFont="true" applyBorder="false" applyAlignment="true" applyProtection="false">
      <alignment horizontal="right" vertical="bottom" textRotation="0" wrapText="false" indent="0" shrinkToFit="false"/>
      <protection locked="true" hidden="false"/>
    </xf>
    <xf numFmtId="170" fontId="5" fillId="2" borderId="0" xfId="0" applyFont="true" applyBorder="false" applyAlignment="true" applyProtection="false">
      <alignment horizontal="right" vertical="bottom" textRotation="0" wrapText="false" indent="0" shrinkToFit="false"/>
      <protection locked="true" hidden="false"/>
    </xf>
    <xf numFmtId="171" fontId="9" fillId="0" borderId="0" xfId="0" applyFont="true" applyBorder="false" applyAlignment="false" applyProtection="false">
      <alignment horizontal="general" vertical="bottom" textRotation="0" wrapText="false" indent="0" shrinkToFit="false"/>
      <protection locked="true" hidden="false"/>
    </xf>
    <xf numFmtId="164" fontId="6" fillId="0" borderId="0" xfId="22"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6" fillId="0" borderId="0" xfId="23" applyFont="true" applyBorder="true" applyAlignment="false" applyProtection="false">
      <alignment horizontal="general" vertical="bottom" textRotation="0" wrapText="false" indent="0" shrinkToFit="false"/>
      <protection locked="true" hidden="false"/>
    </xf>
    <xf numFmtId="174" fontId="6" fillId="0" borderId="0" xfId="0" applyFont="true" applyBorder="false" applyAlignment="false" applyProtection="false">
      <alignment horizontal="general" vertical="bottom" textRotation="0" wrapText="false" indent="0" shrinkToFit="false"/>
      <protection locked="true" hidden="false"/>
    </xf>
    <xf numFmtId="167" fontId="6" fillId="0" borderId="0" xfId="0" applyFont="true" applyBorder="true" applyAlignment="false" applyProtection="false">
      <alignment horizontal="general" vertical="bottom" textRotation="0" wrapText="false" indent="0" shrinkToFit="false"/>
      <protection locked="true" hidden="false"/>
    </xf>
    <xf numFmtId="164" fontId="6" fillId="0" borderId="0" xfId="22" applyFont="true" applyBorder="true" applyAlignment="true" applyProtection="false">
      <alignment horizontal="left" vertical="bottom" textRotation="0" wrapText="false" indent="0" shrinkToFit="false"/>
      <protection locked="true" hidden="false"/>
    </xf>
    <xf numFmtId="175" fontId="6" fillId="0" borderId="0" xfId="0" applyFont="true" applyBorder="false" applyAlignment="false" applyProtection="false">
      <alignment horizontal="general" vertical="bottom" textRotation="0" wrapText="false" indent="0" shrinkToFit="false"/>
      <protection locked="true" hidden="false"/>
    </xf>
    <xf numFmtId="174" fontId="6" fillId="0" borderId="1" xfId="0" applyFont="true" applyBorder="true" applyAlignment="false" applyProtection="false">
      <alignment horizontal="general" vertical="bottom" textRotation="0" wrapText="false" indent="0" shrinkToFit="false"/>
      <protection locked="true" hidden="false"/>
    </xf>
    <xf numFmtId="167" fontId="6" fillId="0" borderId="0" xfId="15" applyFont="true" applyBorder="true" applyAlignment="true" applyProtection="true">
      <alignment horizontal="general" vertical="bottom" textRotation="0" wrapText="false" indent="0" shrinkToFit="false"/>
      <protection locked="true" hidden="false"/>
    </xf>
    <xf numFmtId="164" fontId="6" fillId="0" borderId="0" xfId="21" applyFont="true" applyBorder="true" applyAlignment="false" applyProtection="false">
      <alignment horizontal="general" vertical="bottom" textRotation="0" wrapText="false" indent="0" shrinkToFit="false"/>
      <protection locked="true" hidden="false"/>
    </xf>
    <xf numFmtId="164" fontId="6" fillId="0" borderId="0" xfId="21" applyFont="true" applyBorder="true" applyAlignment="true" applyProtection="false">
      <alignment horizontal="left" vertical="bottom" textRotation="0" wrapText="false" indent="0" shrinkToFit="false"/>
      <protection locked="true" hidden="false"/>
    </xf>
    <xf numFmtId="172" fontId="6" fillId="0" borderId="1" xfId="0" applyFont="true" applyBorder="true" applyAlignment="false" applyProtection="false">
      <alignment horizontal="general" vertical="bottom" textRotation="0" wrapText="false" indent="0" shrinkToFit="false"/>
      <protection locked="true" hidden="false"/>
    </xf>
    <xf numFmtId="172"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right"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right" vertical="bottom" textRotation="0" wrapText="false" indent="0" shrinkToFit="false"/>
      <protection locked="true" hidden="false"/>
    </xf>
    <xf numFmtId="164" fontId="5" fillId="2" borderId="0" xfId="0" applyFont="true" applyBorder="true" applyAlignment="true" applyProtection="false">
      <alignment horizontal="right" vertical="bottom" textRotation="0" wrapText="false" indent="0" shrinkToFit="false"/>
      <protection locked="true" hidden="false"/>
    </xf>
    <xf numFmtId="176" fontId="8" fillId="0" borderId="0" xfId="23" applyFont="true" applyBorder="true" applyAlignment="false" applyProtection="false">
      <alignment horizontal="general" vertical="bottom" textRotation="0" wrapText="false" indent="0" shrinkToFit="false"/>
      <protection locked="true" hidden="false"/>
    </xf>
    <xf numFmtId="176" fontId="9" fillId="0" borderId="0" xfId="23" applyFont="true" applyBorder="true" applyAlignment="false" applyProtection="false">
      <alignment horizontal="general" vertical="bottom" textRotation="0" wrapText="false" indent="0" shrinkToFit="false"/>
      <protection locked="true" hidden="false"/>
    </xf>
    <xf numFmtId="173" fontId="8" fillId="0" borderId="0" xfId="23" applyFont="true" applyBorder="true" applyAlignment="false" applyProtection="false">
      <alignment horizontal="general" vertical="bottom" textRotation="0" wrapText="false" indent="0" shrinkToFit="false"/>
      <protection locked="true" hidden="false"/>
    </xf>
    <xf numFmtId="173" fontId="8" fillId="0" borderId="0" xfId="0" applyFont="true" applyBorder="false" applyAlignment="true" applyProtection="false">
      <alignment horizontal="right" vertical="bottom" textRotation="0" wrapText="false" indent="0" shrinkToFit="false"/>
      <protection locked="true" hidden="false"/>
    </xf>
    <xf numFmtId="173" fontId="6" fillId="0" borderId="0" xfId="0" applyFont="true" applyBorder="false" applyAlignment="true" applyProtection="false">
      <alignment horizontal="right" vertical="bottom" textRotation="0" wrapText="false" indent="0" shrinkToFit="false"/>
      <protection locked="true" hidden="false"/>
    </xf>
    <xf numFmtId="177" fontId="6" fillId="0" borderId="0" xfId="0" applyFont="true" applyBorder="false" applyAlignment="false" applyProtection="false">
      <alignment horizontal="general" vertical="bottom" textRotation="0" wrapText="false" indent="0" shrinkToFit="false"/>
      <protection locked="true" hidden="false"/>
    </xf>
    <xf numFmtId="176" fontId="6" fillId="2" borderId="0" xfId="23" applyFont="true" applyBorder="true" applyAlignment="fals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right" vertical="bottom" textRotation="0" wrapText="false" indent="0" shrinkToFit="false"/>
      <protection locked="true" hidden="false"/>
    </xf>
    <xf numFmtId="164" fontId="6" fillId="0" borderId="0" xfId="23" applyFont="true" applyBorder="false" applyAlignment="false" applyProtection="false">
      <alignment horizontal="general" vertical="bottom" textRotation="0" wrapText="false" indent="0" shrinkToFit="false"/>
      <protection locked="true" hidden="false"/>
    </xf>
    <xf numFmtId="174" fontId="8" fillId="0" borderId="0" xfId="23" applyFont="true" applyBorder="true" applyAlignment="false" applyProtection="false">
      <alignment horizontal="general" vertical="bottom" textRotation="0" wrapText="false" indent="0" shrinkToFit="false"/>
      <protection locked="true" hidden="false"/>
    </xf>
    <xf numFmtId="167" fontId="8" fillId="0" borderId="0" xfId="0" applyFont="true" applyBorder="false" applyAlignment="false" applyProtection="false">
      <alignment horizontal="general" vertical="bottom" textRotation="0" wrapText="false" indent="0" shrinkToFit="false"/>
      <protection locked="true" hidden="false"/>
    </xf>
    <xf numFmtId="176" fontId="5" fillId="0" borderId="0" xfId="0" applyFont="true" applyBorder="false" applyAlignment="true" applyProtection="false">
      <alignment horizontal="right" vertical="bottom" textRotation="0" wrapText="false" indent="0" shrinkToFit="false"/>
      <protection locked="true" hidden="false"/>
    </xf>
    <xf numFmtId="176" fontId="5" fillId="2" borderId="0" xfId="0" applyFont="true" applyBorder="false" applyAlignment="true" applyProtection="false">
      <alignment horizontal="right" vertical="bottom" textRotation="0" wrapText="false" indent="0" shrinkToFit="false"/>
      <protection locked="true" hidden="false"/>
    </xf>
    <xf numFmtId="164" fontId="7" fillId="0" borderId="0" xfId="0" applyFont="true" applyBorder="true" applyAlignment="true" applyProtection="false">
      <alignment horizontal="right" vertical="bottom" textRotation="0" wrapText="false" indent="0" shrinkToFit="false"/>
      <protection locked="true" hidden="false"/>
    </xf>
    <xf numFmtId="178" fontId="6" fillId="0" borderId="0" xfId="0" applyFont="true" applyBorder="false" applyAlignment="true" applyProtection="false">
      <alignment horizontal="right" vertical="bottom" textRotation="0" wrapText="false" indent="0" shrinkToFit="false"/>
      <protection locked="true" hidden="false"/>
    </xf>
    <xf numFmtId="164" fontId="6" fillId="0" borderId="0" xfId="23" applyFont="true" applyBorder="true" applyAlignment="true" applyProtection="false">
      <alignment horizontal="left" vertical="bottom" textRotation="0" wrapText="false" indent="0" shrinkToFit="false"/>
      <protection locked="true" hidden="false"/>
    </xf>
    <xf numFmtId="175" fontId="11" fillId="0" borderId="0" xfId="0" applyFont="true" applyBorder="false" applyAlignment="true" applyProtection="false">
      <alignment horizontal="right" vertical="bottom" textRotation="0" wrapText="false" indent="0" shrinkToFit="false"/>
      <protection locked="true" hidden="false"/>
    </xf>
    <xf numFmtId="179" fontId="8" fillId="0" borderId="0" xfId="0" applyFont="true" applyBorder="false" applyAlignment="true" applyProtection="false">
      <alignment horizontal="right" vertical="bottom" textRotation="0" wrapText="false" indent="0" shrinkToFit="false"/>
      <protection locked="true" hidden="false"/>
    </xf>
    <xf numFmtId="175" fontId="7" fillId="0" borderId="0" xfId="0" applyFont="true" applyBorder="false" applyAlignment="true" applyProtection="false">
      <alignment horizontal="right" vertical="bottom" textRotation="0" wrapText="false" indent="0" shrinkToFit="false"/>
      <protection locked="true" hidden="false"/>
    </xf>
    <xf numFmtId="178" fontId="6"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right" vertical="bottom" textRotation="0" wrapText="false" indent="0" shrinkToFit="false"/>
      <protection locked="true" hidden="false"/>
    </xf>
    <xf numFmtId="174" fontId="12" fillId="0" borderId="0" xfId="0" applyFont="true" applyBorder="false" applyAlignment="true" applyProtection="false">
      <alignment horizontal="right" vertical="bottom" textRotation="0" wrapText="false" indent="0" shrinkToFit="false"/>
      <protection locked="true" hidden="false"/>
    </xf>
    <xf numFmtId="167" fontId="12" fillId="2" borderId="0" xfId="0" applyFont="true" applyBorder="false" applyAlignment="false" applyProtection="false">
      <alignment horizontal="general" vertical="bottom" textRotation="0" wrapText="false" indent="0" shrinkToFit="false"/>
      <protection locked="true" hidden="false"/>
    </xf>
    <xf numFmtId="174" fontId="8" fillId="0" borderId="0" xfId="0" applyFont="true" applyBorder="false" applyAlignment="true" applyProtection="false">
      <alignment horizontal="right" vertical="bottom" textRotation="0" wrapText="false" indent="0" shrinkToFit="false"/>
      <protection locked="true" hidden="false"/>
    </xf>
    <xf numFmtId="174" fontId="6" fillId="0" borderId="0" xfId="0" applyFont="true" applyBorder="true" applyAlignment="false" applyProtection="false">
      <alignment horizontal="general" vertical="bottom" textRotation="0" wrapText="false" indent="0" shrinkToFit="false"/>
      <protection locked="true" hidden="false"/>
    </xf>
    <xf numFmtId="175" fontId="8" fillId="0" borderId="0" xfId="0" applyFont="true" applyBorder="false" applyAlignment="true" applyProtection="false">
      <alignment horizontal="right" vertical="bottom" textRotation="0" wrapText="false" indent="0" shrinkToFit="false"/>
      <protection locked="true" hidden="false"/>
    </xf>
    <xf numFmtId="175" fontId="5" fillId="2" borderId="0" xfId="0" applyFont="true" applyBorder="false" applyAlignment="true" applyProtection="false">
      <alignment horizontal="right" vertical="bottom" textRotation="0" wrapText="false" indent="0" shrinkToFit="false"/>
      <protection locked="true" hidden="false"/>
    </xf>
    <xf numFmtId="175" fontId="5" fillId="0" borderId="0" xfId="0" applyFont="true" applyBorder="false" applyAlignment="true" applyProtection="false">
      <alignment horizontal="right" vertical="bottom" textRotation="0" wrapText="false" indent="0" shrinkToFit="false"/>
      <protection locked="true" hidden="false"/>
    </xf>
    <xf numFmtId="175" fontId="6" fillId="0" borderId="0" xfId="0" applyFont="true" applyBorder="false" applyAlignment="true" applyProtection="false">
      <alignment horizontal="right" vertical="bottom" textRotation="0" wrapText="false" indent="0" shrinkToFit="false"/>
      <protection locked="true" hidden="false"/>
    </xf>
    <xf numFmtId="177" fontId="6" fillId="0" borderId="0" xfId="0" applyFont="true" applyBorder="false" applyAlignment="true" applyProtection="false">
      <alignment horizontal="right" vertical="bottom" textRotation="0" wrapText="false" indent="0" shrinkToFit="false"/>
      <protection locked="true" hidden="false"/>
    </xf>
    <xf numFmtId="176" fontId="11" fillId="0" borderId="0" xfId="0" applyFont="true" applyBorder="false" applyAlignment="false" applyProtection="false">
      <alignment horizontal="general" vertical="bottom" textRotation="0" wrapText="false" indent="0" shrinkToFit="false"/>
      <protection locked="true" hidden="false"/>
    </xf>
    <xf numFmtId="176" fontId="7" fillId="0" borderId="0" xfId="0" applyFont="true" applyBorder="false" applyAlignment="false" applyProtection="false">
      <alignment horizontal="general" vertical="bottom" textRotation="0" wrapText="false" indent="0" shrinkToFit="false"/>
      <protection locked="true" hidden="false"/>
    </xf>
    <xf numFmtId="179" fontId="8" fillId="0" borderId="0" xfId="0" applyFont="true" applyBorder="false" applyAlignment="false" applyProtection="false">
      <alignment horizontal="general" vertical="bottom" textRotation="0" wrapText="false" indent="0" shrinkToFit="false"/>
      <protection locked="true" hidden="false"/>
    </xf>
    <xf numFmtId="173" fontId="6" fillId="0" borderId="0" xfId="0" applyFont="true" applyBorder="false" applyAlignment="false" applyProtection="false">
      <alignment horizontal="general" vertical="bottom" textRotation="0" wrapText="false" indent="0" shrinkToFit="false"/>
      <protection locked="true" hidden="false"/>
    </xf>
    <xf numFmtId="176" fontId="11" fillId="0" borderId="0" xfId="15" applyFont="true" applyBorder="true" applyAlignment="true" applyProtection="true">
      <alignment horizontal="general" vertical="bottom" textRotation="0" wrapText="false" indent="0" shrinkToFit="false"/>
      <protection locked="true" hidden="false"/>
    </xf>
    <xf numFmtId="176" fontId="13" fillId="0" borderId="0" xfId="15" applyFont="true" applyBorder="true" applyAlignment="true" applyProtection="true">
      <alignment horizontal="general" vertical="bottom" textRotation="0" wrapText="false" indent="0" shrinkToFit="false"/>
      <protection locked="true" hidden="false"/>
    </xf>
    <xf numFmtId="174" fontId="8" fillId="0" borderId="0" xfId="15" applyFont="true" applyBorder="true" applyAlignment="true" applyProtection="true">
      <alignment horizontal="general" vertical="bottom" textRotation="0" wrapText="false" indent="0" shrinkToFit="false"/>
      <protection locked="true" hidden="false"/>
    </xf>
    <xf numFmtId="176" fontId="5" fillId="2" borderId="0" xfId="15" applyFont="true" applyBorder="true" applyAlignment="true" applyProtection="true">
      <alignment horizontal="general" vertical="bottom" textRotation="0" wrapText="false" indent="0" shrinkToFit="false"/>
      <protection locked="true" hidden="false"/>
    </xf>
    <xf numFmtId="171" fontId="5"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73" fontId="8"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80" fontId="8" fillId="0" borderId="0" xfId="15" applyFont="true" applyBorder="true" applyAlignment="true" applyProtection="true">
      <alignment horizontal="general" vertical="bottom" textRotation="0" wrapText="false" indent="0" shrinkToFit="false"/>
      <protection locked="true" hidden="false"/>
    </xf>
    <xf numFmtId="164" fontId="14" fillId="0" borderId="0" xfId="23" applyFont="true" applyBorder="true" applyAlignment="false" applyProtection="false">
      <alignment horizontal="general" vertical="bottom" textRotation="0" wrapText="false" indent="0" shrinkToFit="false"/>
      <protection locked="true" hidden="false"/>
    </xf>
    <xf numFmtId="181" fontId="8" fillId="0" borderId="0" xfId="15" applyFont="true" applyBorder="true" applyAlignment="true" applyProtection="true">
      <alignment horizontal="right"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80" fontId="8" fillId="0" borderId="0" xfId="15" applyFont="true" applyBorder="true" applyAlignment="true" applyProtection="true">
      <alignment horizontal="right" vertical="bottom" textRotation="0" wrapText="false" indent="0" shrinkToFit="false"/>
      <protection locked="true" hidden="false"/>
    </xf>
    <xf numFmtId="180" fontId="6" fillId="2" borderId="0" xfId="15" applyFont="true" applyBorder="true" applyAlignment="true" applyProtection="true">
      <alignment horizontal="right" vertical="bottom" textRotation="0" wrapText="false" indent="0" shrinkToFit="false"/>
      <protection locked="true" hidden="false"/>
    </xf>
    <xf numFmtId="170" fontId="5" fillId="0" borderId="0" xfId="0" applyFont="true" applyBorder="false" applyAlignment="false" applyProtection="false">
      <alignment horizontal="general" vertical="bottom" textRotation="0" wrapText="false" indent="0" shrinkToFit="false"/>
      <protection locked="true" hidden="false"/>
    </xf>
    <xf numFmtId="170" fontId="5" fillId="2" borderId="0" xfId="0" applyFont="true" applyBorder="false" applyAlignment="false" applyProtection="false">
      <alignment horizontal="general" vertical="bottom" textRotation="0" wrapText="false" indent="0" shrinkToFit="false"/>
      <protection locked="true" hidden="false"/>
    </xf>
    <xf numFmtId="182" fontId="8" fillId="0" borderId="0" xfId="0" applyFont="true" applyBorder="false" applyAlignment="false" applyProtection="false">
      <alignment horizontal="general" vertical="bottom" textRotation="0" wrapText="false" indent="0" shrinkToFit="false"/>
      <protection locked="true" hidden="false"/>
    </xf>
    <xf numFmtId="178" fontId="6" fillId="0" borderId="1" xfId="0" applyFont="true" applyBorder="true" applyAlignment="false" applyProtection="false">
      <alignment horizontal="general" vertical="bottom" textRotation="0" wrapText="false" indent="0" shrinkToFit="false"/>
      <protection locked="true" hidden="false"/>
    </xf>
    <xf numFmtId="178" fontId="6"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71" fontId="6" fillId="0" borderId="0" xfId="0" applyFont="true" applyBorder="false" applyAlignment="false" applyProtection="false">
      <alignment horizontal="general" vertical="bottom" textRotation="0" wrapText="false" indent="0" shrinkToFit="false"/>
      <protection locked="true" hidden="false"/>
    </xf>
    <xf numFmtId="171"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73" fontId="8" fillId="0" borderId="0" xfId="15" applyFont="true" applyBorder="true" applyAlignment="true" applyProtection="true">
      <alignment horizontal="right" vertical="bottom" textRotation="0" wrapText="false" indent="0" shrinkToFit="false"/>
      <protection locked="true" hidden="false"/>
    </xf>
    <xf numFmtId="179" fontId="6" fillId="2" borderId="0" xfId="15" applyFont="true" applyBorder="true" applyAlignment="true" applyProtection="true">
      <alignment horizontal="general" vertical="bottom" textRotation="0" wrapText="false" indent="0" shrinkToFit="false"/>
      <protection locked="true" hidden="false"/>
    </xf>
    <xf numFmtId="179" fontId="6" fillId="0" borderId="0" xfId="17" applyFont="true" applyBorder="true" applyAlignment="true" applyProtection="true">
      <alignment horizontal="general" vertical="bottom" textRotation="0" wrapText="false" indent="0" shrinkToFit="false"/>
      <protection locked="true" hidden="false"/>
    </xf>
    <xf numFmtId="184" fontId="6" fillId="0"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78" fontId="6" fillId="2" borderId="0" xfId="15" applyFont="true" applyBorder="true" applyAlignment="true" applyProtection="true">
      <alignment horizontal="general" vertical="bottom" textRotation="0" wrapText="false" indent="0" shrinkToFit="false"/>
      <protection locked="true" hidden="false"/>
    </xf>
    <xf numFmtId="185" fontId="6" fillId="0" borderId="0" xfId="0" applyFont="true" applyBorder="false" applyAlignment="false" applyProtection="false">
      <alignment horizontal="general" vertical="bottom" textRotation="0" wrapText="false" indent="0" shrinkToFit="false"/>
      <protection locked="true" hidden="false"/>
    </xf>
    <xf numFmtId="167" fontId="8" fillId="0" borderId="0" xfId="15" applyFont="true" applyBorder="true" applyAlignment="true" applyProtection="true">
      <alignment horizontal="right" vertical="bottom" textRotation="0" wrapText="false" indent="0" shrinkToFit="false"/>
      <protection locked="true" hidden="false"/>
    </xf>
    <xf numFmtId="174" fontId="6" fillId="2" borderId="0" xfId="15" applyFont="true" applyBorder="true" applyAlignment="true" applyProtection="true">
      <alignment horizontal="general" vertical="bottom" textRotation="0" wrapText="false" indent="0" shrinkToFit="false"/>
      <protection locked="true" hidden="false"/>
    </xf>
    <xf numFmtId="178" fontId="5" fillId="3" borderId="0" xfId="0" applyFont="true" applyBorder="false" applyAlignment="false" applyProtection="false">
      <alignment horizontal="general" vertical="bottom" textRotation="0" wrapText="false" indent="0" shrinkToFit="false"/>
      <protection locked="true" hidden="false"/>
    </xf>
    <xf numFmtId="168" fontId="6" fillId="0" borderId="1" xfId="0" applyFont="true" applyBorder="tru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4" fontId="0" fillId="2" borderId="0" xfId="0" applyFont="false" applyBorder="false" applyAlignment="false" applyProtection="false">
      <alignment horizontal="general" vertical="bottom" textRotation="0" wrapText="false" indent="0" shrinkToFit="false"/>
      <protection locked="true" hidden="false"/>
    </xf>
    <xf numFmtId="173" fontId="7" fillId="0" borderId="0" xfId="0" applyFont="true" applyBorder="false" applyAlignment="true" applyProtection="false">
      <alignment horizontal="right" vertical="bottom" textRotation="0" wrapText="false" indent="0" shrinkToFit="false"/>
      <protection locked="true" hidden="false"/>
    </xf>
    <xf numFmtId="184" fontId="10" fillId="0" borderId="0" xfId="0" applyFont="true" applyBorder="true" applyAlignment="false" applyProtection="false">
      <alignment horizontal="general" vertical="bottom" textRotation="0" wrapText="false" indent="0" shrinkToFit="false"/>
      <protection locked="true" hidden="false"/>
    </xf>
    <xf numFmtId="168"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78" fontId="5" fillId="2" borderId="0" xfId="0" applyFont="true" applyBorder="false" applyAlignment="false" applyProtection="false">
      <alignment horizontal="general" vertical="bottom" textRotation="0" wrapText="false" indent="0" shrinkToFit="false"/>
      <protection locked="true" hidden="false"/>
    </xf>
    <xf numFmtId="177" fontId="6" fillId="0" borderId="0" xfId="17" applyFont="true" applyBorder="true" applyAlignment="true" applyProtection="true">
      <alignment horizontal="general" vertical="bottom" textRotation="0" wrapText="false" indent="0" shrinkToFit="false"/>
      <protection locked="true" hidden="false"/>
    </xf>
    <xf numFmtId="166" fontId="5" fillId="0" borderId="0" xfId="0" applyFont="true" applyBorder="false" applyAlignment="true" applyProtection="false">
      <alignment horizontal="left" vertical="bottom" textRotation="0" wrapText="false" indent="0" shrinkToFit="false"/>
      <protection locked="true" hidden="false"/>
    </xf>
    <xf numFmtId="167" fontId="5" fillId="0" borderId="0" xfId="0" applyFont="true" applyBorder="false" applyAlignment="false" applyProtection="false">
      <alignment horizontal="general" vertical="bottom" textRotation="0" wrapText="false" indent="0" shrinkToFit="false"/>
      <protection locked="true" hidden="false"/>
    </xf>
    <xf numFmtId="184" fontId="5" fillId="0" borderId="0" xfId="0" applyFont="true" applyBorder="false" applyAlignment="false" applyProtection="false">
      <alignment horizontal="general" vertical="bottom" textRotation="0" wrapText="false" indent="0" shrinkToFit="false"/>
      <protection locked="true" hidden="false"/>
    </xf>
    <xf numFmtId="170" fontId="8" fillId="0" borderId="0" xfId="15" applyFont="true" applyBorder="true" applyAlignment="true" applyProtection="true">
      <alignment horizontal="right" vertical="bottom" textRotation="0" wrapText="false" indent="0" shrinkToFit="false"/>
      <protection locked="true" hidden="false"/>
    </xf>
    <xf numFmtId="170" fontId="9" fillId="0" borderId="0" xfId="15" applyFont="true" applyBorder="true" applyAlignment="true" applyProtection="true">
      <alignment horizontal="right" vertical="bottom" textRotation="0" wrapText="false" indent="0" shrinkToFit="false"/>
      <protection locked="true" hidden="false"/>
    </xf>
    <xf numFmtId="171" fontId="6" fillId="0" borderId="0" xfId="15" applyFont="true" applyBorder="true" applyAlignment="true" applyProtection="true">
      <alignment horizontal="right" vertical="bottom" textRotation="0" wrapText="false" indent="0" shrinkToFit="false"/>
      <protection locked="true" hidden="false"/>
    </xf>
    <xf numFmtId="178" fontId="6" fillId="2" borderId="0" xfId="15" applyFont="true" applyBorder="true" applyAlignment="true" applyProtection="true">
      <alignment horizontal="right" vertical="bottom" textRotation="0" wrapText="false" indent="0" shrinkToFit="false"/>
      <protection locked="true" hidden="false"/>
    </xf>
    <xf numFmtId="167" fontId="7" fillId="0" borderId="0" xfId="0" applyFont="true" applyBorder="false" applyAlignment="true" applyProtection="false">
      <alignment horizontal="right" vertical="bottom" textRotation="0" wrapText="false" indent="0" shrinkToFit="false"/>
      <protection locked="true" hidden="false"/>
    </xf>
    <xf numFmtId="174" fontId="6" fillId="2" borderId="0" xfId="15" applyFont="true" applyBorder="true" applyAlignment="true" applyProtection="true">
      <alignment horizontal="right" vertical="bottom" textRotation="0" wrapText="false" indent="0" shrinkToFit="false"/>
      <protection locked="true" hidden="false"/>
    </xf>
    <xf numFmtId="184" fontId="6" fillId="0" borderId="0" xfId="0" applyFont="true" applyBorder="true" applyAlignment="false" applyProtection="false">
      <alignment horizontal="general" vertical="bottom" textRotation="0" wrapText="false" indent="0" shrinkToFit="false"/>
      <protection locked="true" hidden="false"/>
    </xf>
    <xf numFmtId="169" fontId="6" fillId="0" borderId="0" xfId="15" applyFont="true" applyBorder="true" applyAlignment="true" applyProtection="true">
      <alignment horizontal="general" vertical="bottom" textRotation="0" wrapText="false" indent="0" shrinkToFit="false"/>
      <protection locked="true" hidden="false"/>
    </xf>
    <xf numFmtId="170" fontId="15" fillId="0" borderId="0" xfId="15" applyFont="true" applyBorder="true" applyAlignment="true" applyProtection="true">
      <alignment horizontal="general" vertical="bottom" textRotation="0" wrapText="false" indent="0" shrinkToFit="false"/>
      <protection locked="true" hidden="false"/>
    </xf>
    <xf numFmtId="186" fontId="8" fillId="0" borderId="0" xfId="15" applyFont="true" applyBorder="true" applyAlignment="true" applyProtection="true">
      <alignment horizontal="general" vertical="bottom" textRotation="0" wrapText="false" indent="0" shrinkToFit="false"/>
      <protection locked="true" hidden="false"/>
    </xf>
    <xf numFmtId="186" fontId="16" fillId="0" borderId="0" xfId="15" applyFont="true" applyBorder="true" applyAlignment="true" applyProtection="true">
      <alignment horizontal="general" vertical="bottom" textRotation="0" wrapText="false" indent="0" shrinkToFit="false"/>
      <protection locked="true" hidden="false"/>
    </xf>
    <xf numFmtId="177" fontId="6" fillId="2"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73" fontId="6" fillId="0" borderId="0" xfId="17" applyFont="true" applyBorder="true" applyAlignment="true" applyProtection="true">
      <alignment horizontal="general" vertical="bottom" textRotation="0" wrapText="false" indent="0" shrinkToFit="false"/>
      <protection locked="true" hidden="false"/>
    </xf>
    <xf numFmtId="164" fontId="6" fillId="3"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78" fontId="6"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70" fontId="17" fillId="0" borderId="0" xfId="15" applyFont="true" applyBorder="true" applyAlignment="true" applyProtection="true">
      <alignment horizontal="general" vertical="bottom" textRotation="0" wrapText="false" indent="0" shrinkToFit="false"/>
      <protection locked="true" hidden="false"/>
    </xf>
    <xf numFmtId="175" fontId="8" fillId="0" borderId="0" xfId="15" applyFont="true" applyBorder="true" applyAlignment="true" applyProtection="true">
      <alignment horizontal="general" vertical="bottom" textRotation="0" wrapText="false" indent="0" shrinkToFit="false"/>
      <protection locked="true" hidden="false"/>
    </xf>
    <xf numFmtId="185" fontId="10" fillId="0" borderId="0" xfId="0" applyFont="true" applyBorder="true" applyAlignment="false" applyProtection="false">
      <alignment horizontal="general" vertical="bottom" textRotation="0" wrapText="false" indent="0" shrinkToFit="false"/>
      <protection locked="true" hidden="false"/>
    </xf>
    <xf numFmtId="187" fontId="6" fillId="0" borderId="0" xfId="17" applyFont="true" applyBorder="true" applyAlignment="true" applyProtection="tru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73" fontId="7" fillId="0" borderId="0" xfId="15" applyFont="true" applyBorder="true" applyAlignment="true" applyProtection="true">
      <alignment horizontal="right" vertical="bottom" textRotation="0" wrapText="false" indent="0" shrinkToFit="false"/>
      <protection locked="true" hidden="false"/>
    </xf>
    <xf numFmtId="171" fontId="5" fillId="0" borderId="0" xfId="15" applyFont="true" applyBorder="true" applyAlignment="true" applyProtection="true">
      <alignment horizontal="general" vertical="bottom" textRotation="0" wrapText="false" indent="0" shrinkToFit="false"/>
      <protection locked="true" hidden="false"/>
    </xf>
    <xf numFmtId="178" fontId="5" fillId="2" borderId="0" xfId="15" applyFont="true" applyBorder="true" applyAlignment="true" applyProtection="true">
      <alignment horizontal="general" vertical="bottom" textRotation="0" wrapText="false" indent="0" shrinkToFit="false"/>
      <protection locked="true" hidden="false"/>
    </xf>
    <xf numFmtId="173" fontId="5" fillId="2" borderId="0" xfId="15" applyFont="true" applyBorder="true" applyAlignment="true" applyProtection="true">
      <alignment horizontal="general" vertical="bottom" textRotation="0" wrapText="false" indent="0" shrinkToFit="false"/>
      <protection locked="true" hidden="false"/>
    </xf>
    <xf numFmtId="166" fontId="6" fillId="0" borderId="0" xfId="0" applyFont="true" applyBorder="true" applyAlignment="true" applyProtection="false">
      <alignment horizontal="left" vertical="bottom" textRotation="0" wrapText="false" indent="0" shrinkToFit="false"/>
      <protection locked="true" hidden="false"/>
    </xf>
    <xf numFmtId="170" fontId="8" fillId="0" borderId="0" xfId="15" applyFont="true" applyBorder="true" applyAlignment="true" applyProtection="true">
      <alignment horizontal="left" vertical="bottom" textRotation="0" wrapText="false" indent="0" shrinkToFit="false"/>
      <protection locked="true" hidden="false"/>
    </xf>
    <xf numFmtId="170" fontId="9" fillId="0" borderId="0" xfId="15" applyFont="true" applyBorder="true" applyAlignment="true" applyProtection="true">
      <alignment horizontal="left" vertical="bottom" textRotation="0" wrapText="false" indent="0" shrinkToFit="false"/>
      <protection locked="true" hidden="false"/>
    </xf>
    <xf numFmtId="173" fontId="5" fillId="2" borderId="0" xfId="0" applyFont="true" applyBorder="false" applyAlignment="false" applyProtection="false">
      <alignment horizontal="general" vertical="bottom" textRotation="0" wrapText="false" indent="0" shrinkToFit="false"/>
      <protection locked="true" hidden="false"/>
    </xf>
    <xf numFmtId="188" fontId="6" fillId="0" borderId="0" xfId="0" applyFont="true" applyBorder="false" applyAlignment="false" applyProtection="false">
      <alignment horizontal="general" vertical="bottom" textRotation="0" wrapText="fals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79" fontId="6" fillId="0" borderId="0" xfId="0" applyFont="true" applyBorder="false" applyAlignment="false" applyProtection="false">
      <alignment horizontal="general" vertical="bottom" textRotation="0" wrapText="false" indent="0" shrinkToFit="false"/>
      <protection locked="true" hidden="false"/>
    </xf>
    <xf numFmtId="189" fontId="6" fillId="0" borderId="0" xfId="0" applyFont="true" applyBorder="false" applyAlignment="false" applyProtection="false">
      <alignment horizontal="general" vertical="bottom" textRotation="0" wrapText="false" indent="0" shrinkToFit="false"/>
      <protection locked="true" hidden="false"/>
    </xf>
    <xf numFmtId="183" fontId="6" fillId="0" borderId="0" xfId="17" applyFont="true" applyBorder="true" applyAlignment="true" applyProtection="true">
      <alignment horizontal="general" vertical="bottom" textRotation="0" wrapText="false" indent="0" shrinkToFit="false"/>
      <protection locked="true" hidden="false"/>
    </xf>
    <xf numFmtId="165" fontId="5" fillId="5" borderId="0" xfId="0" applyFont="true" applyBorder="false" applyAlignment="false" applyProtection="false">
      <alignment horizontal="general" vertical="bottom" textRotation="0" wrapText="false" indent="0" shrinkToFit="false"/>
      <protection locked="true" hidden="false"/>
    </xf>
    <xf numFmtId="165" fontId="6" fillId="5" borderId="0" xfId="0" applyFont="true" applyBorder="false" applyAlignment="false" applyProtection="false">
      <alignment horizontal="general" vertical="bottom" textRotation="0" wrapText="false" indent="0" shrinkToFit="false"/>
      <protection locked="true" hidden="false"/>
    </xf>
    <xf numFmtId="166" fontId="6" fillId="5" borderId="0" xfId="0" applyFont="true" applyBorder="false" applyAlignment="true" applyProtection="false">
      <alignment horizontal="left" vertical="bottom" textRotation="0" wrapText="false" indent="0" shrinkToFit="false"/>
      <protection locked="true" hidden="false"/>
    </xf>
    <xf numFmtId="164" fontId="6" fillId="5" borderId="0" xfId="0" applyFont="true" applyBorder="false" applyAlignment="false" applyProtection="false">
      <alignment horizontal="general" vertical="bottom" textRotation="0" wrapText="false" indent="0" shrinkToFit="false"/>
      <protection locked="true" hidden="false"/>
    </xf>
    <xf numFmtId="175" fontId="8" fillId="0" borderId="0" xfId="0" applyFont="true" applyBorder="false" applyAlignment="false" applyProtection="false">
      <alignment horizontal="general" vertical="bottom" textRotation="0" wrapText="false" indent="0" shrinkToFit="false"/>
      <protection locked="true" hidden="false"/>
    </xf>
    <xf numFmtId="184" fontId="10" fillId="0" borderId="0" xfId="0" applyFont="true" applyBorder="false" applyAlignment="false" applyProtection="false">
      <alignment horizontal="general" vertical="bottom" textRotation="0" wrapText="false" indent="0" shrinkToFit="false"/>
      <protection locked="true" hidden="false"/>
    </xf>
    <xf numFmtId="168" fontId="8" fillId="0" borderId="0" xfId="0" applyFont="true" applyBorder="false" applyAlignment="false" applyProtection="false">
      <alignment horizontal="general" vertical="bottom" textRotation="0" wrapText="false" indent="0" shrinkToFit="false"/>
      <protection locked="true" hidden="false"/>
    </xf>
    <xf numFmtId="175" fontId="5" fillId="0" borderId="0" xfId="0" applyFont="true" applyBorder="false" applyAlignment="false" applyProtection="false">
      <alignment horizontal="general" vertical="bottom" textRotation="0" wrapText="false" indent="0" shrinkToFit="false"/>
      <protection locked="true" hidden="false"/>
    </xf>
    <xf numFmtId="168" fontId="9" fillId="0" borderId="0" xfId="0" applyFont="true" applyBorder="false" applyAlignment="false" applyProtection="false">
      <alignment horizontal="general" vertical="bottom" textRotation="0" wrapText="false" indent="0" shrinkToFit="false"/>
      <protection locked="true" hidden="false"/>
    </xf>
    <xf numFmtId="180"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5"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8" fontId="0" fillId="0" borderId="0" xfId="0" applyFont="false" applyBorder="false" applyAlignment="false" applyProtection="false">
      <alignment horizontal="general" vertical="bottom" textRotation="0" wrapText="false" indent="0" shrinkToFit="false"/>
      <protection locked="true" hidden="false"/>
    </xf>
    <xf numFmtId="190" fontId="6" fillId="0" borderId="0" xfId="0" applyFont="true" applyBorder="false" applyAlignment="false" applyProtection="false">
      <alignment horizontal="general" vertical="bottom" textRotation="0" wrapText="false" indent="0" shrinkToFit="false"/>
      <protection locked="true" hidden="false"/>
    </xf>
    <xf numFmtId="176" fontId="6" fillId="0" borderId="0" xfId="0" applyFont="true" applyBorder="false" applyAlignment="false" applyProtection="false">
      <alignment horizontal="general" vertical="bottom" textRotation="0" wrapText="false" indent="0" shrinkToFit="false"/>
      <protection locked="true" hidden="false"/>
    </xf>
    <xf numFmtId="191" fontId="7" fillId="0" borderId="1" xfId="0" applyFont="true" applyBorder="true" applyAlignment="true" applyProtection="false">
      <alignment horizontal="right" vertical="bottom" textRotation="0" wrapText="false" indent="0" shrinkToFit="false"/>
      <protection locked="true" hidden="false"/>
    </xf>
    <xf numFmtId="176" fontId="6" fillId="0" borderId="2" xfId="0" applyFont="true" applyBorder="true" applyAlignment="true" applyProtection="false">
      <alignment horizontal="right" vertical="bottom" textRotation="0" wrapText="false" indent="0" shrinkToFit="false"/>
      <protection locked="true" hidden="false"/>
    </xf>
    <xf numFmtId="175" fontId="6" fillId="0" borderId="2" xfId="0" applyFont="true" applyBorder="true" applyAlignment="true" applyProtection="false">
      <alignment horizontal="right" vertical="bottom" textRotation="0" wrapText="false" indent="0" shrinkToFit="false"/>
      <protection locked="true" hidden="false"/>
    </xf>
    <xf numFmtId="175" fontId="6" fillId="0" borderId="2" xfId="0" applyFont="true" applyBorder="true" applyAlignment="true" applyProtection="false">
      <alignment horizontal="right" vertical="bottom" textRotation="0" wrapText="false" indent="0" shrinkToFit="false"/>
      <protection locked="true" hidden="false"/>
    </xf>
    <xf numFmtId="191" fontId="8" fillId="0" borderId="0" xfId="0" applyFont="true" applyBorder="false" applyAlignment="false" applyProtection="false">
      <alignment horizontal="general" vertical="bottom" textRotation="0" wrapText="false" indent="0" shrinkToFit="false"/>
      <protection locked="true" hidden="false"/>
    </xf>
    <xf numFmtId="175" fontId="7" fillId="0" borderId="0" xfId="0" applyFont="true" applyBorder="false" applyAlignment="false" applyProtection="false">
      <alignment horizontal="general" vertical="bottom" textRotation="0" wrapText="false" indent="0" shrinkToFit="false"/>
      <protection locked="true" hidden="false"/>
    </xf>
    <xf numFmtId="171" fontId="6" fillId="3" borderId="0" xfId="0" applyFont="true" applyBorder="false" applyAlignment="false" applyProtection="false">
      <alignment horizontal="general" vertical="bottom" textRotation="0" wrapText="false" indent="0" shrinkToFit="false"/>
      <protection locked="true" hidden="false"/>
    </xf>
    <xf numFmtId="175" fontId="8" fillId="4" borderId="0" xfId="0" applyFont="true" applyBorder="false" applyAlignment="false" applyProtection="false">
      <alignment horizontal="general" vertical="bottom" textRotation="0" wrapText="false" indent="0" shrinkToFit="false"/>
      <protection locked="true" hidden="false"/>
    </xf>
    <xf numFmtId="175" fontId="8" fillId="0" borderId="0" xfId="0" applyFont="true" applyBorder="false" applyAlignment="false" applyProtection="false">
      <alignment horizontal="general" vertical="bottom" textRotation="0" wrapText="false" indent="0" shrinkToFit="false"/>
      <protection locked="true" hidden="false"/>
    </xf>
    <xf numFmtId="175" fontId="7" fillId="4" borderId="0" xfId="0" applyFont="true" applyBorder="false" applyAlignment="false" applyProtection="false">
      <alignment horizontal="general" vertical="bottom" textRotation="0" wrapText="false" indent="0" shrinkToFit="false"/>
      <protection locked="true" hidden="false"/>
    </xf>
    <xf numFmtId="166"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71" fontId="11"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9" fillId="0" borderId="3"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right" vertical="bottom" textRotation="0" wrapText="false" indent="0" shrinkToFit="false"/>
      <protection locked="true" hidden="false"/>
    </xf>
    <xf numFmtId="164" fontId="19" fillId="0" borderId="4" xfId="0" applyFont="true" applyBorder="true" applyAlignment="true" applyProtection="false">
      <alignment horizontal="right" vertical="bottom" textRotation="0" wrapText="false" indent="0" shrinkToFit="false"/>
      <protection locked="true" hidden="false"/>
    </xf>
    <xf numFmtId="164" fontId="19" fillId="0" borderId="0" xfId="0" applyFont="true" applyBorder="true" applyAlignment="true" applyProtection="false">
      <alignment horizontal="right" vertical="bottom" textRotation="0" wrapText="false" indent="0" shrinkToFit="false"/>
      <protection locked="true" hidden="false"/>
    </xf>
    <xf numFmtId="164" fontId="19" fillId="0" borderId="5" xfId="0" applyFont="true" applyBorder="true" applyAlignment="true" applyProtection="false">
      <alignment horizontal="right" vertical="bottom" textRotation="0" wrapText="false" indent="0" shrinkToFit="false"/>
      <protection locked="true" hidden="false"/>
    </xf>
    <xf numFmtId="176" fontId="22" fillId="0" borderId="0" xfId="0" applyFont="true" applyBorder="false" applyAlignment="false" applyProtection="false">
      <alignment horizontal="general" vertical="bottom" textRotation="0" wrapText="false" indent="0" shrinkToFit="false"/>
      <protection locked="true" hidden="false"/>
    </xf>
    <xf numFmtId="176" fontId="19" fillId="0" borderId="4" xfId="0" applyFont="true" applyBorder="true" applyAlignment="false" applyProtection="false">
      <alignment horizontal="general" vertical="bottom" textRotation="0" wrapText="false" indent="0" shrinkToFit="false"/>
      <protection locked="true" hidden="false"/>
    </xf>
    <xf numFmtId="176" fontId="19" fillId="0" borderId="0" xfId="0" applyFont="true" applyBorder="true" applyAlignment="false" applyProtection="false">
      <alignment horizontal="general" vertical="bottom" textRotation="0" wrapText="false" indent="0" shrinkToFit="false"/>
      <protection locked="true" hidden="false"/>
    </xf>
    <xf numFmtId="176" fontId="19" fillId="0" borderId="5" xfId="0" applyFont="true" applyBorder="true" applyAlignment="false" applyProtection="false">
      <alignment horizontal="general" vertical="bottom" textRotation="0" wrapText="false" indent="0" shrinkToFit="false"/>
      <protection locked="true" hidden="false"/>
    </xf>
    <xf numFmtId="176" fontId="19" fillId="0" borderId="0" xfId="0" applyFont="true" applyBorder="false" applyAlignment="false" applyProtection="false">
      <alignment horizontal="general" vertical="bottom" textRotation="0" wrapText="false" indent="0" shrinkToFit="false"/>
      <protection locked="true" hidden="false"/>
    </xf>
    <xf numFmtId="175" fontId="22"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9" fillId="0" borderId="4"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19" fillId="0" borderId="5" xfId="0" applyFont="true" applyBorder="true" applyAlignment="false" applyProtection="false">
      <alignment horizontal="general" vertical="bottom" textRotation="0" wrapText="false" indent="0" shrinkToFit="false"/>
      <protection locked="true" hidden="false"/>
    </xf>
    <xf numFmtId="176" fontId="23" fillId="0" borderId="4" xfId="0" applyFont="true" applyBorder="true" applyAlignment="false" applyProtection="false">
      <alignment horizontal="general" vertical="bottom" textRotation="0" wrapText="false" indent="0" shrinkToFit="false"/>
      <protection locked="true" hidden="false"/>
    </xf>
    <xf numFmtId="176" fontId="23" fillId="0" borderId="0" xfId="0" applyFont="true" applyBorder="true" applyAlignment="false" applyProtection="false">
      <alignment horizontal="general" vertical="bottom" textRotation="0" wrapText="false" indent="0" shrinkToFit="false"/>
      <protection locked="true" hidden="false"/>
    </xf>
    <xf numFmtId="176" fontId="23" fillId="0" borderId="5" xfId="0" applyFont="true" applyBorder="true" applyAlignment="false" applyProtection="false">
      <alignment horizontal="general" vertical="bottom" textRotation="0" wrapText="false" indent="0" shrinkToFit="false"/>
      <protection locked="true" hidden="false"/>
    </xf>
    <xf numFmtId="176" fontId="23" fillId="0" borderId="0" xfId="0" applyFont="true" applyBorder="false" applyAlignment="false" applyProtection="false">
      <alignment horizontal="general" vertical="bottom" textRotation="0" wrapText="false" indent="0" shrinkToFit="false"/>
      <protection locked="true" hidden="false"/>
    </xf>
    <xf numFmtId="176" fontId="24" fillId="0" borderId="0" xfId="0" applyFont="true" applyBorder="false" applyAlignment="false" applyProtection="false">
      <alignment horizontal="general" vertical="bottom" textRotation="0" wrapText="false" indent="0" shrinkToFit="false"/>
      <protection locked="true" hidden="false"/>
    </xf>
    <xf numFmtId="176" fontId="19" fillId="0" borderId="6" xfId="0" applyFont="true" applyBorder="true" applyAlignment="false" applyProtection="false">
      <alignment horizontal="general" vertical="bottom" textRotation="0" wrapText="false" indent="0" shrinkToFit="false"/>
      <protection locked="true" hidden="false"/>
    </xf>
    <xf numFmtId="176" fontId="19" fillId="0" borderId="2" xfId="0" applyFont="true" applyBorder="true" applyAlignment="false" applyProtection="false">
      <alignment horizontal="general" vertical="bottom" textRotation="0" wrapText="false" indent="0" shrinkToFit="false"/>
      <protection locked="true" hidden="false"/>
    </xf>
    <xf numFmtId="176" fontId="19" fillId="0" borderId="7" xfId="0" applyFont="true" applyBorder="true" applyAlignment="false" applyProtection="false">
      <alignment horizontal="general" vertical="bottom" textRotation="0" wrapText="false" indent="0" shrinkToFit="false"/>
      <protection locked="true" hidden="false"/>
    </xf>
    <xf numFmtId="176" fontId="25" fillId="0" borderId="0" xfId="0" applyFont="true" applyBorder="false" applyAlignment="false" applyProtection="false">
      <alignment horizontal="general" vertical="bottom"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Normal_a1-Practice (2)" xfId="20"/>
    <cellStyle name="Normal_A15 - Practice (2)" xfId="21"/>
    <cellStyle name="Normal_A6-Practice" xfId="22"/>
    <cellStyle name="Normal_e-19s Practice" xfId="2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64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12.42"/>
    <col collapsed="false" customWidth="true" hidden="false" outlineLevel="0" max="2" min="2" style="2" width="9.99"/>
    <col collapsed="false" customWidth="true" hidden="false" outlineLevel="0" max="3" min="3" style="3" width="4.56"/>
    <col collapsed="false" customWidth="true" hidden="false" outlineLevel="0" max="4" min="4" style="4" width="25.13"/>
    <col collapsed="false" customWidth="true" hidden="false" outlineLevel="0" max="5" min="5" style="5" width="17.14"/>
    <col collapsed="false" customWidth="true" hidden="false" outlineLevel="0" max="6" min="6" style="5" width="7.14"/>
    <col collapsed="false" customWidth="true" hidden="false" outlineLevel="0" max="7" min="7" style="5" width="9.7"/>
    <col collapsed="false" customWidth="true" hidden="false" outlineLevel="0" max="8" min="8" style="5" width="17.28"/>
    <col collapsed="false" customWidth="true" hidden="false" outlineLevel="0" max="9" min="9" style="5" width="1.7"/>
    <col collapsed="false" customWidth="true" hidden="false" outlineLevel="0" max="10" min="10" style="6" width="10.71"/>
    <col collapsed="false" customWidth="true" hidden="false" outlineLevel="0" max="11" min="11" style="5" width="17.28"/>
    <col collapsed="false" customWidth="true" hidden="false" outlineLevel="0" max="12" min="12" style="5" width="1.7"/>
    <col collapsed="false" customWidth="true" hidden="false" outlineLevel="0" max="13" min="13" style="4" width="8.99"/>
    <col collapsed="false" customWidth="true" hidden="false" outlineLevel="0" max="14" min="14" style="4" width="10.71"/>
    <col collapsed="false" customWidth="true" hidden="false" outlineLevel="0" max="15" min="15" style="4" width="15.41"/>
    <col collapsed="false" customWidth="true" hidden="false" outlineLevel="0" max="16" min="16" style="4" width="11.42"/>
    <col collapsed="false" customWidth="true" hidden="false" outlineLevel="0" max="17" min="17" style="4" width="15.41"/>
    <col collapsed="false" customWidth="true" hidden="false" outlineLevel="0" max="18" min="18" style="7" width="11.13"/>
    <col collapsed="false" customWidth="true" hidden="false" outlineLevel="0" max="19" min="19" style="4" width="15.28"/>
    <col collapsed="false" customWidth="true" hidden="false" outlineLevel="0" max="20" min="20" style="4" width="12.99"/>
    <col collapsed="false" customWidth="true" hidden="false" outlineLevel="0" max="21" min="21" style="8" width="15.13"/>
    <col collapsed="false" customWidth="true" hidden="false" outlineLevel="0" max="22" min="22" style="9" width="1.7"/>
    <col collapsed="false" customWidth="true" hidden="false" outlineLevel="0" max="23" min="23" style="10" width="10.28"/>
    <col collapsed="false" customWidth="true" hidden="false" outlineLevel="0" max="25" min="25" style="0" width="14.41"/>
    <col collapsed="false" customWidth="true" hidden="false" outlineLevel="0" max="26" min="26" style="0" width="13.56"/>
  </cols>
  <sheetData>
    <row r="1" customFormat="false" ht="12.75" hidden="false" customHeight="false" outlineLevel="0" collapsed="false">
      <c r="Q1" s="11" t="s">
        <v>0</v>
      </c>
      <c r="S1" s="11" t="s">
        <v>1</v>
      </c>
    </row>
    <row r="2" customFormat="false" ht="12.75" hidden="false" customHeight="false" outlineLevel="0" collapsed="false">
      <c r="E2" s="11" t="s">
        <v>2</v>
      </c>
      <c r="F2" s="12"/>
      <c r="G2" s="12"/>
      <c r="H2" s="12"/>
      <c r="I2" s="12"/>
      <c r="J2" s="13" t="n">
        <v>0.01</v>
      </c>
      <c r="K2" s="12"/>
      <c r="L2" s="12"/>
      <c r="M2" s="11"/>
      <c r="N2" s="11" t="s">
        <v>0</v>
      </c>
      <c r="O2" s="11" t="s">
        <v>0</v>
      </c>
      <c r="P2" s="11" t="s">
        <v>3</v>
      </c>
      <c r="Q2" s="11" t="s">
        <v>4</v>
      </c>
      <c r="S2" s="11" t="s">
        <v>5</v>
      </c>
      <c r="T2" s="11" t="s">
        <v>6</v>
      </c>
      <c r="U2" s="14" t="s">
        <v>6</v>
      </c>
      <c r="V2" s="15"/>
      <c r="W2" s="16" t="s">
        <v>0</v>
      </c>
    </row>
    <row r="3" customFormat="false" ht="12.75" hidden="false" customHeight="false" outlineLevel="0" collapsed="false">
      <c r="E3" s="11" t="s">
        <v>7</v>
      </c>
      <c r="F3" s="12"/>
      <c r="G3" s="11" t="s">
        <v>8</v>
      </c>
      <c r="H3" s="11" t="s">
        <v>9</v>
      </c>
      <c r="I3" s="11"/>
      <c r="J3" s="17" t="s">
        <v>8</v>
      </c>
      <c r="K3" s="11" t="s">
        <v>9</v>
      </c>
      <c r="L3" s="12"/>
      <c r="M3" s="11" t="s">
        <v>10</v>
      </c>
      <c r="N3" s="11" t="s">
        <v>10</v>
      </c>
      <c r="O3" s="11" t="s">
        <v>4</v>
      </c>
      <c r="P3" s="18" t="s">
        <v>11</v>
      </c>
      <c r="Q3" s="11" t="s">
        <v>12</v>
      </c>
      <c r="R3" s="19" t="s">
        <v>13</v>
      </c>
      <c r="S3" s="20" t="n">
        <v>0.25</v>
      </c>
      <c r="U3" s="14" t="s">
        <v>14</v>
      </c>
      <c r="V3" s="21"/>
      <c r="W3" s="16" t="s">
        <v>15</v>
      </c>
    </row>
    <row r="4" customFormat="false" ht="13.5" hidden="false" customHeight="false" outlineLevel="0" collapsed="false">
      <c r="A4" s="22"/>
      <c r="B4" s="23"/>
      <c r="C4" s="24"/>
      <c r="D4" s="25"/>
      <c r="E4" s="26" t="s">
        <v>16</v>
      </c>
      <c r="F4" s="27"/>
      <c r="G4" s="26" t="s">
        <v>17</v>
      </c>
      <c r="H4" s="26" t="s">
        <v>17</v>
      </c>
      <c r="I4" s="26"/>
      <c r="J4" s="28" t="s">
        <v>12</v>
      </c>
      <c r="K4" s="26" t="s">
        <v>12</v>
      </c>
      <c r="L4" s="27"/>
      <c r="M4" s="26" t="s">
        <v>17</v>
      </c>
      <c r="N4" s="26" t="s">
        <v>12</v>
      </c>
      <c r="O4" s="26" t="s">
        <v>12</v>
      </c>
      <c r="P4" s="26" t="s">
        <v>18</v>
      </c>
      <c r="Q4" s="26" t="s">
        <v>19</v>
      </c>
      <c r="R4" s="29" t="s">
        <v>11</v>
      </c>
      <c r="S4" s="26" t="s">
        <v>20</v>
      </c>
      <c r="T4" s="26" t="s">
        <v>21</v>
      </c>
      <c r="U4" s="30" t="s">
        <v>22</v>
      </c>
      <c r="V4" s="31"/>
      <c r="W4" s="32" t="s">
        <v>23</v>
      </c>
    </row>
    <row r="5" customFormat="false" ht="12.75" hidden="false" customHeight="false" outlineLevel="0" collapsed="false">
      <c r="E5" s="12"/>
      <c r="F5" s="12"/>
      <c r="G5" s="12"/>
      <c r="H5" s="12"/>
      <c r="I5" s="12"/>
      <c r="J5" s="33"/>
      <c r="K5" s="12"/>
      <c r="L5" s="12"/>
      <c r="M5" s="11"/>
      <c r="N5" s="11"/>
      <c r="O5" s="11"/>
      <c r="Q5" s="11"/>
      <c r="R5" s="19"/>
    </row>
    <row r="6" customFormat="false" ht="12.75" hidden="false" customHeight="false" outlineLevel="0" collapsed="false">
      <c r="A6" s="5" t="s">
        <v>24</v>
      </c>
      <c r="B6" s="34" t="s">
        <v>25</v>
      </c>
      <c r="C6" s="35" t="s">
        <v>26</v>
      </c>
      <c r="E6" s="36" t="n">
        <v>3062142295.94957</v>
      </c>
      <c r="F6" s="37"/>
      <c r="G6" s="38" t="n">
        <v>0.1487</v>
      </c>
      <c r="H6" s="39" t="n">
        <f aca="false">E6*G6</f>
        <v>455340559.407701</v>
      </c>
      <c r="I6" s="37"/>
      <c r="J6" s="40" t="n">
        <f aca="false">G6+$J$2</f>
        <v>0.1587</v>
      </c>
      <c r="K6" s="39" t="n">
        <f aca="false">E6*J6</f>
        <v>485961982.367197</v>
      </c>
      <c r="L6" s="37"/>
      <c r="M6" s="38" t="n">
        <v>0.08099</v>
      </c>
      <c r="N6" s="41" t="n">
        <f aca="false">$J$2+M6</f>
        <v>0.09099</v>
      </c>
      <c r="O6" s="42" t="n">
        <f aca="false">E6*N6</f>
        <v>278624327.508451</v>
      </c>
      <c r="Q6" s="43" t="n">
        <f aca="false">O6</f>
        <v>278624327.508451</v>
      </c>
      <c r="R6" s="19" t="n">
        <f aca="false">Q6/E6</f>
        <v>0.09099</v>
      </c>
      <c r="S6" s="44"/>
      <c r="T6" s="45" t="n">
        <f aca="false">T24/(E6+E8)</f>
        <v>0.0382688239654188</v>
      </c>
      <c r="U6" s="8" t="n">
        <f aca="false">R6+T6</f>
        <v>0.129258823965419</v>
      </c>
      <c r="V6" s="46"/>
      <c r="W6" s="47" t="n">
        <f aca="false">J6+T6</f>
        <v>0.196968823965419</v>
      </c>
    </row>
    <row r="7" customFormat="false" ht="12.75" hidden="false" customHeight="false" outlineLevel="0" collapsed="false">
      <c r="A7" s="48" t="s">
        <v>27</v>
      </c>
      <c r="B7" s="34"/>
      <c r="C7" s="35"/>
      <c r="E7" s="49"/>
      <c r="F7" s="37"/>
      <c r="G7" s="38"/>
      <c r="H7" s="37"/>
      <c r="I7" s="37"/>
      <c r="J7" s="50"/>
      <c r="K7" s="37"/>
      <c r="L7" s="37"/>
      <c r="M7" s="38"/>
      <c r="N7" s="41"/>
      <c r="O7" s="11"/>
      <c r="Q7" s="11"/>
      <c r="R7" s="19"/>
      <c r="S7" s="44"/>
      <c r="T7" s="51"/>
      <c r="V7" s="46"/>
      <c r="W7" s="47"/>
    </row>
    <row r="8" customFormat="false" ht="12.75" hidden="false" customHeight="false" outlineLevel="0" collapsed="false">
      <c r="A8" s="5"/>
      <c r="B8" s="34"/>
      <c r="C8" s="35" t="s">
        <v>28</v>
      </c>
      <c r="E8" s="36" t="n">
        <v>2839659336.71183</v>
      </c>
      <c r="F8" s="37"/>
      <c r="G8" s="38" t="n">
        <v>0.10193</v>
      </c>
      <c r="H8" s="39" t="n">
        <f aca="false">E8*G8</f>
        <v>289446476.191037</v>
      </c>
      <c r="I8" s="37"/>
      <c r="J8" s="40" t="n">
        <f aca="false">G8+$J$2</f>
        <v>0.11193</v>
      </c>
      <c r="K8" s="39" t="n">
        <f aca="false">E8*J8</f>
        <v>317843069.558155</v>
      </c>
      <c r="L8" s="37"/>
      <c r="M8" s="38" t="n">
        <v>0.04997</v>
      </c>
      <c r="N8" s="41" t="n">
        <f aca="false">$J$2+M8</f>
        <v>0.05997</v>
      </c>
      <c r="O8" s="52" t="n">
        <f aca="false">E8*N8</f>
        <v>170294370.422608</v>
      </c>
      <c r="Q8" s="43" t="n">
        <f aca="false">O8</f>
        <v>170294370.422608</v>
      </c>
      <c r="R8" s="19" t="n">
        <f aca="false">Q8/E8</f>
        <v>0.05997</v>
      </c>
      <c r="S8" s="44"/>
      <c r="T8" s="51" t="n">
        <f aca="false">T6</f>
        <v>0.0382688239654188</v>
      </c>
      <c r="U8" s="8" t="n">
        <f aca="false">R8+T8</f>
        <v>0.0982388239654188</v>
      </c>
      <c r="V8" s="46"/>
      <c r="W8" s="47" t="n">
        <f aca="false">J8+T8</f>
        <v>0.150198823965419</v>
      </c>
    </row>
    <row r="9" customFormat="false" ht="12.75" hidden="false" customHeight="false" outlineLevel="0" collapsed="false">
      <c r="A9" s="5"/>
      <c r="B9" s="34"/>
      <c r="C9" s="35"/>
      <c r="E9" s="36"/>
      <c r="F9" s="37"/>
      <c r="G9" s="36"/>
      <c r="H9" s="37"/>
      <c r="I9" s="37"/>
      <c r="J9" s="50"/>
      <c r="K9" s="37"/>
      <c r="L9" s="37"/>
      <c r="M9" s="38"/>
      <c r="N9" s="41"/>
      <c r="O9" s="53"/>
      <c r="Q9" s="54"/>
      <c r="R9" s="19"/>
      <c r="S9" s="44"/>
      <c r="V9" s="46"/>
    </row>
    <row r="10" customFormat="false" ht="12.75" hidden="false" customHeight="false" outlineLevel="0" collapsed="false">
      <c r="A10" s="5"/>
      <c r="B10" s="34"/>
      <c r="C10" s="35"/>
      <c r="E10" s="36"/>
      <c r="F10" s="37"/>
      <c r="G10" s="36"/>
      <c r="H10" s="37"/>
      <c r="I10" s="37"/>
      <c r="J10" s="50"/>
      <c r="K10" s="37"/>
      <c r="L10" s="37"/>
      <c r="M10" s="38"/>
      <c r="N10" s="41"/>
      <c r="O10" s="53"/>
      <c r="Q10" s="54"/>
      <c r="R10" s="19"/>
      <c r="S10" s="44"/>
      <c r="T10" s="51"/>
      <c r="V10" s="46"/>
    </row>
    <row r="11" customFormat="false" ht="12.75" hidden="false" customHeight="false" outlineLevel="0" collapsed="false">
      <c r="A11" s="1" t="s">
        <v>24</v>
      </c>
      <c r="B11" s="34" t="s">
        <v>25</v>
      </c>
      <c r="C11" s="35" t="s">
        <v>26</v>
      </c>
      <c r="E11" s="49" t="n">
        <f aca="false">E16-E6</f>
        <v>2151702</v>
      </c>
      <c r="F11" s="37"/>
      <c r="G11" s="55" t="n">
        <f aca="false">G6</f>
        <v>0.1487</v>
      </c>
      <c r="H11" s="39" t="n">
        <f aca="false">E11*G11</f>
        <v>319958.0874</v>
      </c>
      <c r="I11" s="37"/>
      <c r="J11" s="56" t="n">
        <f aca="false">G11</f>
        <v>0.1487</v>
      </c>
      <c r="K11" s="39" t="n">
        <f aca="false">E11*J11</f>
        <v>319958.0874</v>
      </c>
      <c r="L11" s="37"/>
      <c r="M11" s="38" t="n">
        <f aca="false">M6</f>
        <v>0.08099</v>
      </c>
      <c r="N11" s="41" t="n">
        <f aca="false">M11</f>
        <v>0.08099</v>
      </c>
      <c r="O11" s="42" t="n">
        <f aca="false">E11*N11</f>
        <v>174266.34498</v>
      </c>
      <c r="Q11" s="43" t="n">
        <f aca="false">O11</f>
        <v>174266.34498</v>
      </c>
      <c r="R11" s="19" t="n">
        <f aca="false">Q11/E11</f>
        <v>0.08099</v>
      </c>
      <c r="S11" s="44"/>
      <c r="T11" s="51"/>
      <c r="U11" s="8" t="n">
        <f aca="false">R11</f>
        <v>0.08099</v>
      </c>
      <c r="V11" s="46"/>
      <c r="W11" s="57" t="n">
        <f aca="false">J11</f>
        <v>0.1487</v>
      </c>
    </row>
    <row r="12" customFormat="false" ht="12.75" hidden="false" customHeight="false" outlineLevel="0" collapsed="false">
      <c r="B12" s="34"/>
      <c r="C12" s="35"/>
      <c r="E12" s="49"/>
      <c r="F12" s="37"/>
      <c r="G12" s="55"/>
      <c r="H12" s="39"/>
      <c r="I12" s="37"/>
      <c r="J12" s="56"/>
      <c r="K12" s="39"/>
      <c r="L12" s="37"/>
      <c r="M12" s="38"/>
      <c r="N12" s="41"/>
      <c r="O12" s="42"/>
      <c r="Q12" s="43"/>
      <c r="R12" s="19"/>
      <c r="S12" s="44"/>
      <c r="T12" s="51"/>
      <c r="V12" s="46"/>
      <c r="W12" s="57"/>
    </row>
    <row r="13" customFormat="false" ht="12.75" hidden="false" customHeight="false" outlineLevel="0" collapsed="false">
      <c r="A13" s="5" t="s">
        <v>29</v>
      </c>
      <c r="B13" s="34"/>
      <c r="C13" s="35" t="s">
        <v>28</v>
      </c>
      <c r="E13" s="49" t="n">
        <f aca="false">E17-E8</f>
        <v>2437007</v>
      </c>
      <c r="F13" s="37"/>
      <c r="G13" s="55" t="n">
        <f aca="false">G8</f>
        <v>0.10193</v>
      </c>
      <c r="H13" s="39" t="n">
        <f aca="false">E13*G13</f>
        <v>248404.12351</v>
      </c>
      <c r="I13" s="37"/>
      <c r="J13" s="56" t="n">
        <f aca="false">G13</f>
        <v>0.10193</v>
      </c>
      <c r="K13" s="39" t="n">
        <f aca="false">E13*J13</f>
        <v>248404.12351</v>
      </c>
      <c r="L13" s="37"/>
      <c r="M13" s="38" t="n">
        <f aca="false">M8</f>
        <v>0.04997</v>
      </c>
      <c r="N13" s="41" t="n">
        <f aca="false">M13</f>
        <v>0.04997</v>
      </c>
      <c r="O13" s="53" t="n">
        <f aca="false">E13*N13</f>
        <v>121777.23979</v>
      </c>
      <c r="Q13" s="54" t="n">
        <f aca="false">O13</f>
        <v>121777.23979</v>
      </c>
      <c r="R13" s="19" t="n">
        <f aca="false">Q13/E13</f>
        <v>0.04997</v>
      </c>
      <c r="S13" s="44"/>
      <c r="T13" s="51"/>
      <c r="U13" s="8" t="n">
        <f aca="false">R13</f>
        <v>0.04997</v>
      </c>
      <c r="V13" s="46"/>
      <c r="W13" s="57" t="n">
        <f aca="false">J13</f>
        <v>0.10193</v>
      </c>
    </row>
    <row r="14" customFormat="false" ht="12.75" hidden="false" customHeight="false" outlineLevel="0" collapsed="false">
      <c r="A14" s="5"/>
      <c r="B14" s="34"/>
      <c r="C14" s="35"/>
      <c r="E14" s="49"/>
      <c r="F14" s="37"/>
      <c r="G14" s="55"/>
      <c r="H14" s="39"/>
      <c r="I14" s="37"/>
      <c r="J14" s="56"/>
      <c r="K14" s="39"/>
      <c r="L14" s="37"/>
      <c r="M14" s="38"/>
      <c r="N14" s="41"/>
      <c r="O14" s="53"/>
      <c r="Q14" s="54"/>
      <c r="R14" s="19"/>
      <c r="S14" s="44"/>
      <c r="T14" s="51"/>
      <c r="V14" s="46"/>
      <c r="W14" s="57"/>
    </row>
    <row r="15" customFormat="false" ht="12.75" hidden="false" customHeight="false" outlineLevel="0" collapsed="false">
      <c r="A15" s="5"/>
      <c r="B15" s="34"/>
      <c r="C15" s="35"/>
      <c r="E15" s="36"/>
      <c r="F15" s="37"/>
      <c r="G15" s="36"/>
      <c r="H15" s="37"/>
      <c r="I15" s="37"/>
      <c r="J15" s="50"/>
      <c r="K15" s="37"/>
      <c r="L15" s="37"/>
      <c r="M15" s="38"/>
      <c r="N15" s="41"/>
      <c r="O15" s="53"/>
      <c r="Q15" s="54"/>
      <c r="R15" s="19"/>
      <c r="S15" s="44"/>
      <c r="T15" s="51"/>
      <c r="V15" s="46"/>
    </row>
    <row r="16" customFormat="false" ht="12.75" hidden="true" customHeight="false" outlineLevel="0" collapsed="false">
      <c r="A16" s="1" t="s">
        <v>24</v>
      </c>
      <c r="B16" s="34" t="s">
        <v>25</v>
      </c>
      <c r="C16" s="35" t="s">
        <v>26</v>
      </c>
      <c r="E16" s="37" t="n">
        <v>3064293997.94957</v>
      </c>
      <c r="F16" s="37"/>
      <c r="G16" s="36"/>
      <c r="H16" s="37"/>
      <c r="I16" s="37"/>
      <c r="J16" s="50"/>
      <c r="K16" s="37"/>
      <c r="L16" s="37"/>
      <c r="M16" s="38"/>
      <c r="N16" s="41"/>
      <c r="O16" s="53"/>
      <c r="Q16" s="54"/>
      <c r="R16" s="19"/>
      <c r="S16" s="44"/>
      <c r="T16" s="51"/>
      <c r="V16" s="46"/>
    </row>
    <row r="17" customFormat="false" ht="12.75" hidden="true" customHeight="false" outlineLevel="0" collapsed="false">
      <c r="A17" s="5" t="s">
        <v>30</v>
      </c>
      <c r="B17" s="34"/>
      <c r="C17" s="35" t="s">
        <v>28</v>
      </c>
      <c r="E17" s="37" t="n">
        <v>2842096343.71183</v>
      </c>
      <c r="F17" s="37"/>
      <c r="G17" s="36"/>
      <c r="H17" s="37"/>
      <c r="I17" s="37"/>
      <c r="J17" s="50"/>
      <c r="K17" s="37"/>
      <c r="L17" s="37"/>
      <c r="M17" s="38"/>
      <c r="N17" s="41"/>
      <c r="O17" s="53"/>
      <c r="Q17" s="54"/>
      <c r="R17" s="19"/>
      <c r="S17" s="44"/>
      <c r="T17" s="51"/>
      <c r="V17" s="46"/>
    </row>
    <row r="18" customFormat="false" ht="12.75" hidden="true" customHeight="false" outlineLevel="0" collapsed="false">
      <c r="A18" s="5"/>
      <c r="B18" s="34"/>
      <c r="C18" s="35"/>
      <c r="E18" s="36"/>
      <c r="F18" s="37"/>
      <c r="G18" s="36"/>
      <c r="H18" s="37"/>
      <c r="I18" s="37"/>
      <c r="J18" s="50"/>
      <c r="K18" s="37"/>
      <c r="L18" s="37"/>
      <c r="M18" s="38"/>
      <c r="N18" s="41"/>
      <c r="O18" s="53"/>
      <c r="Q18" s="54"/>
      <c r="R18" s="19"/>
      <c r="S18" s="44"/>
      <c r="T18" s="51"/>
      <c r="V18" s="46"/>
    </row>
    <row r="19" customFormat="false" ht="12.75" hidden="false" customHeight="false" outlineLevel="0" collapsed="false">
      <c r="A19" s="5"/>
      <c r="B19" s="34" t="s">
        <v>31</v>
      </c>
      <c r="C19" s="35" t="s">
        <v>26</v>
      </c>
      <c r="D19" s="4" t="s">
        <v>32</v>
      </c>
      <c r="E19" s="36" t="n">
        <v>1363143.75392638</v>
      </c>
      <c r="F19" s="37"/>
      <c r="G19" s="58" t="n">
        <v>8.1</v>
      </c>
      <c r="H19" s="39" t="n">
        <f aca="false">E19*G19</f>
        <v>11041464.4068036</v>
      </c>
      <c r="I19" s="37"/>
      <c r="J19" s="59" t="n">
        <f aca="false">G19</f>
        <v>8.1</v>
      </c>
      <c r="K19" s="39" t="n">
        <f aca="false">E19*J19</f>
        <v>11041464.4068036</v>
      </c>
      <c r="L19" s="37"/>
      <c r="M19" s="38"/>
      <c r="N19" s="41"/>
      <c r="O19" s="53"/>
      <c r="Q19" s="54"/>
      <c r="R19" s="19"/>
      <c r="W19" s="60" t="n">
        <f aca="false">J19</f>
        <v>8.1</v>
      </c>
    </row>
    <row r="20" customFormat="false" ht="12.75" hidden="false" customHeight="false" outlineLevel="0" collapsed="false">
      <c r="A20" s="5"/>
      <c r="B20" s="34"/>
      <c r="C20" s="35"/>
      <c r="D20" s="4" t="s">
        <v>33</v>
      </c>
      <c r="E20" s="36" t="n">
        <v>915110.085937855</v>
      </c>
      <c r="F20" s="37"/>
      <c r="G20" s="58" t="n">
        <v>12</v>
      </c>
      <c r="H20" s="39" t="n">
        <f aca="false">E20*G20</f>
        <v>10981321.0312543</v>
      </c>
      <c r="I20" s="37"/>
      <c r="J20" s="59" t="n">
        <f aca="false">G20</f>
        <v>12</v>
      </c>
      <c r="K20" s="39" t="n">
        <f aca="false">E20*J20</f>
        <v>10981321.0312543</v>
      </c>
      <c r="L20" s="37"/>
      <c r="M20" s="38"/>
      <c r="N20" s="41"/>
      <c r="O20" s="53"/>
      <c r="Q20" s="54"/>
      <c r="R20" s="19"/>
      <c r="W20" s="60" t="n">
        <f aca="false">J20</f>
        <v>12</v>
      </c>
    </row>
    <row r="21" customFormat="false" ht="12.75" hidden="false" customHeight="false" outlineLevel="0" collapsed="false">
      <c r="A21" s="5"/>
      <c r="B21" s="34"/>
      <c r="C21" s="35" t="s">
        <v>28</v>
      </c>
      <c r="D21" s="4" t="s">
        <v>32</v>
      </c>
      <c r="E21" s="36" t="n">
        <v>1358597.75966053</v>
      </c>
      <c r="F21" s="37"/>
      <c r="G21" s="58" t="n">
        <v>8.1</v>
      </c>
      <c r="H21" s="39" t="n">
        <f aca="false">E21*G21</f>
        <v>11004641.8532503</v>
      </c>
      <c r="I21" s="37"/>
      <c r="J21" s="59" t="n">
        <f aca="false">G21</f>
        <v>8.1</v>
      </c>
      <c r="K21" s="39" t="n">
        <f aca="false">E21*J21</f>
        <v>11004641.8532503</v>
      </c>
      <c r="L21" s="37"/>
      <c r="M21" s="38"/>
      <c r="N21" s="41"/>
      <c r="O21" s="53"/>
      <c r="Q21" s="54"/>
      <c r="R21" s="19"/>
      <c r="W21" s="60" t="n">
        <f aca="false">J21</f>
        <v>8.1</v>
      </c>
    </row>
    <row r="22" customFormat="false" ht="12.75" hidden="false" customHeight="false" outlineLevel="0" collapsed="false">
      <c r="D22" s="4" t="s">
        <v>33</v>
      </c>
      <c r="E22" s="36" t="n">
        <v>912094.546162039</v>
      </c>
      <c r="F22" s="37"/>
      <c r="G22" s="58" t="n">
        <v>12</v>
      </c>
      <c r="H22" s="61" t="n">
        <f aca="false">E22*G22</f>
        <v>10945134.5539445</v>
      </c>
      <c r="I22" s="12"/>
      <c r="J22" s="59" t="n">
        <f aca="false">G22</f>
        <v>12</v>
      </c>
      <c r="K22" s="61" t="n">
        <f aca="false">E22*J22</f>
        <v>10945134.5539445</v>
      </c>
      <c r="L22" s="12"/>
      <c r="M22" s="41"/>
      <c r="N22" s="41"/>
      <c r="O22" s="11"/>
      <c r="Q22" s="11"/>
      <c r="R22" s="19"/>
      <c r="W22" s="60" t="n">
        <f aca="false">J22</f>
        <v>12</v>
      </c>
    </row>
    <row r="23" customFormat="false" ht="12.75" hidden="false" customHeight="false" outlineLevel="0" collapsed="false">
      <c r="E23" s="62"/>
      <c r="F23" s="12"/>
      <c r="G23" s="12"/>
      <c r="H23" s="12"/>
      <c r="I23" s="12"/>
      <c r="J23" s="33"/>
      <c r="K23" s="12"/>
      <c r="L23" s="12"/>
      <c r="M23" s="41"/>
      <c r="N23" s="41"/>
      <c r="O23" s="11"/>
      <c r="Q23" s="11"/>
      <c r="R23" s="19"/>
    </row>
    <row r="24" customFormat="false" ht="12.75" hidden="false" customHeight="false" outlineLevel="0" collapsed="false">
      <c r="B24" s="5" t="s">
        <v>34</v>
      </c>
      <c r="D24" s="11"/>
      <c r="E24" s="62" t="n">
        <f aca="false">SUM(E16:E17)</f>
        <v>5906390341.6614</v>
      </c>
      <c r="F24" s="63" t="s">
        <v>35</v>
      </c>
      <c r="G24" s="64"/>
      <c r="H24" s="65" t="n">
        <f aca="false">SUM(H6:H22)</f>
        <v>789327959.6549</v>
      </c>
      <c r="I24" s="62"/>
      <c r="J24" s="66"/>
      <c r="K24" s="65" t="n">
        <f aca="false">SUM(K6:K22)</f>
        <v>848345975.981514</v>
      </c>
      <c r="L24" s="62"/>
      <c r="M24" s="41"/>
      <c r="N24" s="41"/>
      <c r="O24" s="65" t="n">
        <f aca="false">SUM(O6:O22)</f>
        <v>449214741.51583</v>
      </c>
      <c r="Q24" s="65" t="n">
        <f aca="false">SUM(Q6:Q22)</f>
        <v>449214741.51583</v>
      </c>
      <c r="R24" s="19"/>
      <c r="S24" s="44"/>
      <c r="T24" s="67" t="n">
        <v>225855007.75914</v>
      </c>
    </row>
    <row r="25" customFormat="false" ht="12.75" hidden="false" customHeight="false" outlineLevel="0" collapsed="false">
      <c r="B25" s="4"/>
      <c r="D25" s="11"/>
      <c r="E25" s="62"/>
      <c r="F25" s="63"/>
      <c r="G25" s="64"/>
      <c r="H25" s="65"/>
      <c r="I25" s="62"/>
      <c r="J25" s="66"/>
      <c r="K25" s="65"/>
      <c r="L25" s="62"/>
      <c r="M25" s="41"/>
      <c r="N25" s="41"/>
      <c r="O25" s="43"/>
      <c r="Q25" s="43"/>
      <c r="R25" s="19"/>
    </row>
    <row r="26" customFormat="false" ht="12.75" hidden="false" customHeight="false" outlineLevel="0" collapsed="false">
      <c r="E26" s="12"/>
      <c r="F26" s="12"/>
      <c r="G26" s="12"/>
      <c r="H26" s="12"/>
      <c r="I26" s="12"/>
      <c r="J26" s="33"/>
      <c r="K26" s="12"/>
      <c r="L26" s="12"/>
      <c r="M26" s="41"/>
      <c r="N26" s="41"/>
      <c r="O26" s="11"/>
      <c r="Q26" s="11"/>
      <c r="R26" s="19"/>
    </row>
    <row r="27" customFormat="false" ht="12.75" hidden="false" customHeight="false" outlineLevel="0" collapsed="false">
      <c r="A27" s="5" t="s">
        <v>36</v>
      </c>
      <c r="B27" s="68" t="s">
        <v>25</v>
      </c>
      <c r="C27" s="69" t="s">
        <v>26</v>
      </c>
      <c r="D27" s="70" t="s">
        <v>37</v>
      </c>
      <c r="E27" s="36" t="n">
        <v>205728177.227483</v>
      </c>
      <c r="F27" s="37"/>
      <c r="G27" s="38" t="n">
        <v>0.23258</v>
      </c>
      <c r="H27" s="39" t="n">
        <f aca="false">E27*G27</f>
        <v>47848259.4595681</v>
      </c>
      <c r="I27" s="37"/>
      <c r="J27" s="40" t="n">
        <f aca="false">G27+$J$2</f>
        <v>0.24258</v>
      </c>
      <c r="K27" s="39" t="n">
        <f aca="false">E27*J27</f>
        <v>49905541.2318429</v>
      </c>
      <c r="L27" s="37"/>
      <c r="M27" s="38" t="n">
        <v>0.16682</v>
      </c>
      <c r="N27" s="41" t="n">
        <f aca="false">$J$2+M27</f>
        <v>0.17682</v>
      </c>
      <c r="O27" s="42" t="n">
        <f aca="false">E27*N27</f>
        <v>36376856.2973636</v>
      </c>
      <c r="Q27" s="43" t="n">
        <f aca="false">O27</f>
        <v>36376856.2973636</v>
      </c>
      <c r="R27" s="19" t="n">
        <f aca="false">Q27/E27</f>
        <v>0.17682</v>
      </c>
      <c r="S27" s="71" t="n">
        <f aca="false">IF($S$3-R27&gt;0,$S$3-R27,0)</f>
        <v>0.07318</v>
      </c>
      <c r="T27" s="72"/>
      <c r="U27" s="8" t="n">
        <f aca="false">R27+S27</f>
        <v>0.25</v>
      </c>
      <c r="W27" s="47" t="n">
        <f aca="false">J27+S27</f>
        <v>0.31576</v>
      </c>
    </row>
    <row r="28" customFormat="false" ht="12.75" hidden="false" customHeight="false" outlineLevel="0" collapsed="false">
      <c r="A28" s="48" t="s">
        <v>27</v>
      </c>
      <c r="B28" s="68"/>
      <c r="C28" s="73"/>
      <c r="D28" s="70" t="s">
        <v>38</v>
      </c>
      <c r="E28" s="36" t="n">
        <v>257122716.491162</v>
      </c>
      <c r="F28" s="37"/>
      <c r="G28" s="38" t="n">
        <v>0.10288</v>
      </c>
      <c r="H28" s="39" t="n">
        <f aca="false">E28*G28</f>
        <v>26452785.0726108</v>
      </c>
      <c r="I28" s="37"/>
      <c r="J28" s="40" t="n">
        <f aca="false">G28+$J$2</f>
        <v>0.11288</v>
      </c>
      <c r="K28" s="39" t="n">
        <f aca="false">E28*J28</f>
        <v>29024012.2375224</v>
      </c>
      <c r="L28" s="37"/>
      <c r="M28" s="38" t="n">
        <v>0.05988</v>
      </c>
      <c r="N28" s="41" t="n">
        <f aca="false">$J$2+M28</f>
        <v>0.06988</v>
      </c>
      <c r="O28" s="42" t="n">
        <f aca="false">E28*N28</f>
        <v>17967735.4284024</v>
      </c>
      <c r="Q28" s="43" t="n">
        <f aca="false">O28</f>
        <v>17967735.4284024</v>
      </c>
      <c r="R28" s="19" t="n">
        <f aca="false">Q28/E28</f>
        <v>0.06988</v>
      </c>
      <c r="S28" s="74"/>
      <c r="T28" s="75" t="n">
        <f aca="false">T50/SUM(E28:E31)</f>
        <v>0.0342045166830382</v>
      </c>
      <c r="U28" s="8" t="n">
        <f aca="false">R28+T28</f>
        <v>0.104084516683038</v>
      </c>
      <c r="W28" s="47" t="n">
        <f aca="false">J28+T28</f>
        <v>0.147084516683038</v>
      </c>
    </row>
    <row r="29" customFormat="false" ht="12.75" hidden="false" customHeight="false" outlineLevel="0" collapsed="false">
      <c r="A29" s="5"/>
      <c r="B29" s="68"/>
      <c r="C29" s="73"/>
      <c r="D29" s="70" t="s">
        <v>39</v>
      </c>
      <c r="E29" s="36" t="n">
        <v>623881725.832617</v>
      </c>
      <c r="F29" s="37"/>
      <c r="G29" s="38" t="n">
        <v>0.05618</v>
      </c>
      <c r="H29" s="39" t="n">
        <f aca="false">E29*G29</f>
        <v>35049675.3572764</v>
      </c>
      <c r="I29" s="37"/>
      <c r="J29" s="40" t="n">
        <f aca="false">G29+$J$2</f>
        <v>0.06618</v>
      </c>
      <c r="K29" s="39" t="n">
        <f aca="false">E29*J29</f>
        <v>41288492.6156026</v>
      </c>
      <c r="L29" s="37"/>
      <c r="M29" s="38" t="n">
        <v>0.02138</v>
      </c>
      <c r="N29" s="41" t="n">
        <f aca="false">$J$2+M29</f>
        <v>0.03138</v>
      </c>
      <c r="O29" s="42" t="n">
        <f aca="false">E29*N29</f>
        <v>19577408.5566275</v>
      </c>
      <c r="Q29" s="43" t="n">
        <f aca="false">O29</f>
        <v>19577408.5566275</v>
      </c>
      <c r="R29" s="19" t="n">
        <f aca="false">Q29/E29</f>
        <v>0.03138</v>
      </c>
      <c r="S29" s="74"/>
      <c r="T29" s="71" t="n">
        <f aca="false">T28</f>
        <v>0.0342045166830382</v>
      </c>
      <c r="U29" s="8" t="n">
        <f aca="false">R29+T29</f>
        <v>0.0655845166830382</v>
      </c>
      <c r="W29" s="47" t="n">
        <f aca="false">J29+T29</f>
        <v>0.100384516683038</v>
      </c>
    </row>
    <row r="30" customFormat="false" ht="12.75" hidden="false" customHeight="false" outlineLevel="0" collapsed="false">
      <c r="A30" s="5"/>
      <c r="B30" s="68"/>
      <c r="C30" s="69" t="s">
        <v>28</v>
      </c>
      <c r="D30" s="70" t="s">
        <v>38</v>
      </c>
      <c r="E30" s="36" t="n">
        <v>375917154.405129</v>
      </c>
      <c r="F30" s="37"/>
      <c r="G30" s="38" t="n">
        <v>0.11562</v>
      </c>
      <c r="H30" s="39" t="n">
        <f aca="false">E30*G30</f>
        <v>43463541.392321</v>
      </c>
      <c r="I30" s="37"/>
      <c r="J30" s="40" t="n">
        <f aca="false">G30+$J$2</f>
        <v>0.12562</v>
      </c>
      <c r="K30" s="39" t="n">
        <f aca="false">E30*J30</f>
        <v>47222712.9363723</v>
      </c>
      <c r="L30" s="37"/>
      <c r="M30" s="38" t="n">
        <v>0.073</v>
      </c>
      <c r="N30" s="41" t="n">
        <f aca="false">$J$2+M30</f>
        <v>0.083</v>
      </c>
      <c r="O30" s="42" t="n">
        <f aca="false">E30*N30</f>
        <v>31201123.8156257</v>
      </c>
      <c r="Q30" s="43" t="n">
        <f aca="false">O30</f>
        <v>31201123.8156257</v>
      </c>
      <c r="R30" s="19" t="n">
        <f aca="false">Q30/E30</f>
        <v>0.083</v>
      </c>
      <c r="S30" s="74"/>
      <c r="T30" s="71" t="n">
        <f aca="false">T28</f>
        <v>0.0342045166830382</v>
      </c>
      <c r="U30" s="8" t="n">
        <f aca="false">R30+T30</f>
        <v>0.117204516683038</v>
      </c>
      <c r="W30" s="47" t="n">
        <f aca="false">J30+T30</f>
        <v>0.159824516683038</v>
      </c>
    </row>
    <row r="31" customFormat="false" ht="12.75" hidden="false" customHeight="false" outlineLevel="0" collapsed="false">
      <c r="A31" s="5"/>
      <c r="B31" s="68"/>
      <c r="C31" s="73"/>
      <c r="D31" s="70" t="s">
        <v>39</v>
      </c>
      <c r="E31" s="36" t="n">
        <v>510221513.143266</v>
      </c>
      <c r="F31" s="37"/>
      <c r="G31" s="38" t="n">
        <v>0.07169</v>
      </c>
      <c r="H31" s="39" t="n">
        <f aca="false">E31*G31</f>
        <v>36577780.2772407</v>
      </c>
      <c r="I31" s="37"/>
      <c r="J31" s="40" t="n">
        <f aca="false">G31+$J$2</f>
        <v>0.08169</v>
      </c>
      <c r="K31" s="39" t="n">
        <f aca="false">E31*J31</f>
        <v>41679995.4086734</v>
      </c>
      <c r="L31" s="37"/>
      <c r="M31" s="38" t="n">
        <v>0.03679</v>
      </c>
      <c r="N31" s="41" t="n">
        <f aca="false">$J$2+M31</f>
        <v>0.04679</v>
      </c>
      <c r="O31" s="42" t="n">
        <f aca="false">E31*N31</f>
        <v>23873264.5999734</v>
      </c>
      <c r="Q31" s="43" t="n">
        <f aca="false">O31</f>
        <v>23873264.5999734</v>
      </c>
      <c r="R31" s="19" t="n">
        <f aca="false">Q31/E31</f>
        <v>0.04679</v>
      </c>
      <c r="S31" s="74"/>
      <c r="T31" s="71" t="n">
        <f aca="false">T28</f>
        <v>0.0342045166830382</v>
      </c>
      <c r="U31" s="8" t="n">
        <f aca="false">R31+T31</f>
        <v>0.0809945166830382</v>
      </c>
      <c r="W31" s="47" t="n">
        <f aca="false">J31+T31</f>
        <v>0.115894516683038</v>
      </c>
    </row>
    <row r="32" customFormat="false" ht="12.75" hidden="false" customHeight="false" outlineLevel="0" collapsed="false">
      <c r="A32" s="5"/>
      <c r="B32" s="68"/>
      <c r="C32" s="73"/>
      <c r="D32" s="70"/>
      <c r="E32" s="36"/>
      <c r="F32" s="37"/>
      <c r="G32" s="37"/>
      <c r="H32" s="37"/>
      <c r="I32" s="37"/>
      <c r="J32" s="50"/>
      <c r="K32" s="37"/>
      <c r="L32" s="37"/>
      <c r="M32" s="38"/>
      <c r="N32" s="41"/>
      <c r="O32" s="53"/>
      <c r="Q32" s="54"/>
      <c r="R32" s="19"/>
    </row>
    <row r="33" customFormat="false" ht="12.75" hidden="false" customHeight="false" outlineLevel="0" collapsed="false">
      <c r="A33" s="1" t="s">
        <v>36</v>
      </c>
      <c r="B33" s="68" t="s">
        <v>25</v>
      </c>
      <c r="C33" s="69" t="s">
        <v>26</v>
      </c>
      <c r="D33" s="70" t="s">
        <v>37</v>
      </c>
      <c r="E33" s="49" t="n">
        <f aca="false">E39-E27</f>
        <v>56417.0867438912</v>
      </c>
      <c r="F33" s="37"/>
      <c r="G33" s="55" t="n">
        <f aca="false">G27</f>
        <v>0.23258</v>
      </c>
      <c r="H33" s="39" t="n">
        <f aca="false">E33*G33</f>
        <v>13121.4860348942</v>
      </c>
      <c r="I33" s="37"/>
      <c r="J33" s="56" t="n">
        <f aca="false">G33</f>
        <v>0.23258</v>
      </c>
      <c r="K33" s="39" t="n">
        <f aca="false">E33*J33</f>
        <v>13121.4860348942</v>
      </c>
      <c r="L33" s="37"/>
      <c r="M33" s="76" t="n">
        <f aca="false">M27</f>
        <v>0.16682</v>
      </c>
      <c r="N33" s="41" t="n">
        <f aca="false">M33</f>
        <v>0.16682</v>
      </c>
      <c r="O33" s="42" t="n">
        <f aca="false">E33*N33</f>
        <v>9411.49841061594</v>
      </c>
      <c r="Q33" s="43" t="n">
        <f aca="false">O33</f>
        <v>9411.49841061594</v>
      </c>
      <c r="R33" s="19" t="n">
        <f aca="false">Q33/E33</f>
        <v>0.16682</v>
      </c>
      <c r="W33" s="57" t="n">
        <f aca="false">J33</f>
        <v>0.23258</v>
      </c>
    </row>
    <row r="34" customFormat="false" ht="12.75" hidden="false" customHeight="false" outlineLevel="0" collapsed="false">
      <c r="A34" s="5" t="s">
        <v>29</v>
      </c>
      <c r="B34" s="68"/>
      <c r="C34" s="73"/>
      <c r="D34" s="70" t="s">
        <v>38</v>
      </c>
      <c r="E34" s="49" t="n">
        <f aca="false">E40-E28</f>
        <v>70511.0733765066</v>
      </c>
      <c r="F34" s="37"/>
      <c r="G34" s="55" t="n">
        <f aca="false">G28</f>
        <v>0.10288</v>
      </c>
      <c r="H34" s="39" t="n">
        <f aca="false">E34*G34</f>
        <v>7254.179228975</v>
      </c>
      <c r="I34" s="37"/>
      <c r="J34" s="56" t="n">
        <f aca="false">G34</f>
        <v>0.10288</v>
      </c>
      <c r="K34" s="39" t="n">
        <f aca="false">E34*J34</f>
        <v>7254.179228975</v>
      </c>
      <c r="L34" s="37"/>
      <c r="M34" s="76" t="n">
        <f aca="false">M28</f>
        <v>0.05988</v>
      </c>
      <c r="N34" s="41" t="n">
        <f aca="false">M34</f>
        <v>0.05988</v>
      </c>
      <c r="O34" s="42" t="n">
        <f aca="false">E34*N34</f>
        <v>4222.20307378521</v>
      </c>
      <c r="Q34" s="43" t="n">
        <f aca="false">O34</f>
        <v>4222.20307378521</v>
      </c>
      <c r="R34" s="19" t="n">
        <f aca="false">Q34/E34</f>
        <v>0.05988</v>
      </c>
      <c r="W34" s="57" t="n">
        <f aca="false">J34</f>
        <v>0.10288</v>
      </c>
    </row>
    <row r="35" customFormat="false" ht="12.75" hidden="false" customHeight="false" outlineLevel="0" collapsed="false">
      <c r="A35" s="5"/>
      <c r="B35" s="68"/>
      <c r="C35" s="73"/>
      <c r="D35" s="70" t="s">
        <v>39</v>
      </c>
      <c r="E35" s="49" t="n">
        <f aca="false">E41-E29</f>
        <v>171087.839879632</v>
      </c>
      <c r="F35" s="37"/>
      <c r="G35" s="55" t="n">
        <f aca="false">G29</f>
        <v>0.05618</v>
      </c>
      <c r="H35" s="39" t="n">
        <f aca="false">E35*G35</f>
        <v>9611.71484443773</v>
      </c>
      <c r="I35" s="37"/>
      <c r="J35" s="56" t="n">
        <f aca="false">G35</f>
        <v>0.05618</v>
      </c>
      <c r="K35" s="39" t="n">
        <f aca="false">E35*J35</f>
        <v>9611.71484443773</v>
      </c>
      <c r="L35" s="37"/>
      <c r="M35" s="76" t="n">
        <f aca="false">M29</f>
        <v>0.02138</v>
      </c>
      <c r="N35" s="41" t="n">
        <f aca="false">M35</f>
        <v>0.02138</v>
      </c>
      <c r="O35" s="42" t="n">
        <f aca="false">E35*N35</f>
        <v>3657.85801662653</v>
      </c>
      <c r="Q35" s="43" t="n">
        <f aca="false">O35</f>
        <v>3657.85801662653</v>
      </c>
      <c r="R35" s="19" t="n">
        <f aca="false">Q35/E35</f>
        <v>0.02138</v>
      </c>
      <c r="W35" s="57" t="n">
        <f aca="false">J35</f>
        <v>0.05618</v>
      </c>
    </row>
    <row r="36" customFormat="false" ht="12.75" hidden="false" customHeight="false" outlineLevel="0" collapsed="false">
      <c r="A36" s="5"/>
      <c r="B36" s="68"/>
      <c r="C36" s="69" t="s">
        <v>28</v>
      </c>
      <c r="D36" s="70" t="s">
        <v>38</v>
      </c>
      <c r="E36" s="49" t="n">
        <f aca="false">E42-E30</f>
        <v>115067.3729527</v>
      </c>
      <c r="F36" s="37"/>
      <c r="G36" s="55" t="n">
        <f aca="false">G30</f>
        <v>0.11562</v>
      </c>
      <c r="H36" s="39" t="n">
        <f aca="false">E36*G36</f>
        <v>13304.0896607911</v>
      </c>
      <c r="I36" s="37"/>
      <c r="J36" s="56" t="n">
        <f aca="false">G36</f>
        <v>0.11562</v>
      </c>
      <c r="K36" s="39" t="n">
        <f aca="false">E36*J36</f>
        <v>13304.0896607911</v>
      </c>
      <c r="L36" s="37"/>
      <c r="M36" s="76" t="n">
        <f aca="false">M30</f>
        <v>0.073</v>
      </c>
      <c r="N36" s="41" t="n">
        <f aca="false">M36</f>
        <v>0.073</v>
      </c>
      <c r="O36" s="42" t="n">
        <f aca="false">E36*N36</f>
        <v>8399.91822554708</v>
      </c>
      <c r="Q36" s="43" t="n">
        <f aca="false">O36</f>
        <v>8399.91822554708</v>
      </c>
      <c r="R36" s="19" t="n">
        <f aca="false">Q36/E36</f>
        <v>0.073</v>
      </c>
      <c r="W36" s="57" t="n">
        <f aca="false">J36</f>
        <v>0.11562</v>
      </c>
    </row>
    <row r="37" customFormat="false" ht="12.75" hidden="false" customHeight="false" outlineLevel="0" collapsed="false">
      <c r="A37" s="5"/>
      <c r="B37" s="68"/>
      <c r="C37" s="73"/>
      <c r="D37" s="70" t="s">
        <v>39</v>
      </c>
      <c r="E37" s="49" t="n">
        <f aca="false">E43-E31</f>
        <v>156177.6270473</v>
      </c>
      <c r="F37" s="37"/>
      <c r="G37" s="55" t="n">
        <f aca="false">G31</f>
        <v>0.07169</v>
      </c>
      <c r="H37" s="39" t="n">
        <f aca="false">E37*G37</f>
        <v>11196.374083021</v>
      </c>
      <c r="I37" s="37"/>
      <c r="J37" s="56" t="n">
        <f aca="false">G37</f>
        <v>0.07169</v>
      </c>
      <c r="K37" s="39" t="n">
        <f aca="false">E37*J37</f>
        <v>11196.374083021</v>
      </c>
      <c r="L37" s="37"/>
      <c r="M37" s="76" t="n">
        <f aca="false">M31</f>
        <v>0.03679</v>
      </c>
      <c r="N37" s="41" t="n">
        <f aca="false">M37</f>
        <v>0.03679</v>
      </c>
      <c r="O37" s="53" t="n">
        <f aca="false">E37*N37</f>
        <v>5745.77489907018</v>
      </c>
      <c r="Q37" s="54" t="n">
        <f aca="false">O37</f>
        <v>5745.77489907018</v>
      </c>
      <c r="R37" s="19" t="n">
        <f aca="false">Q37/E37</f>
        <v>0.03679</v>
      </c>
      <c r="W37" s="57" t="n">
        <f aca="false">J37</f>
        <v>0.07169</v>
      </c>
    </row>
    <row r="38" customFormat="false" ht="12.75" hidden="false" customHeight="false" outlineLevel="0" collapsed="false">
      <c r="A38" s="5"/>
      <c r="B38" s="68"/>
      <c r="C38" s="73"/>
      <c r="D38" s="70"/>
      <c r="E38" s="36"/>
      <c r="F38" s="37"/>
      <c r="G38" s="37"/>
      <c r="H38" s="37"/>
      <c r="I38" s="37"/>
      <c r="J38" s="50"/>
      <c r="K38" s="37"/>
      <c r="L38" s="37"/>
      <c r="M38" s="38"/>
      <c r="N38" s="41"/>
      <c r="O38" s="53"/>
      <c r="Q38" s="54"/>
      <c r="R38" s="19"/>
    </row>
    <row r="39" customFormat="false" ht="12.75" hidden="true" customHeight="false" outlineLevel="0" collapsed="false">
      <c r="A39" s="1" t="s">
        <v>36</v>
      </c>
      <c r="B39" s="68" t="s">
        <v>25</v>
      </c>
      <c r="C39" s="69" t="s">
        <v>26</v>
      </c>
      <c r="D39" s="70" t="s">
        <v>37</v>
      </c>
      <c r="E39" s="37" t="n">
        <v>205784594.314227</v>
      </c>
      <c r="F39" s="37"/>
      <c r="G39" s="37"/>
      <c r="H39" s="37"/>
      <c r="I39" s="37"/>
      <c r="J39" s="50"/>
      <c r="K39" s="37"/>
      <c r="L39" s="37"/>
      <c r="M39" s="38"/>
      <c r="N39" s="41"/>
      <c r="O39" s="53"/>
      <c r="Q39" s="54"/>
      <c r="R39" s="19"/>
    </row>
    <row r="40" customFormat="false" ht="12.75" hidden="true" customHeight="false" outlineLevel="0" collapsed="false">
      <c r="A40" s="5" t="s">
        <v>30</v>
      </c>
      <c r="B40" s="68"/>
      <c r="C40" s="73"/>
      <c r="D40" s="70" t="s">
        <v>38</v>
      </c>
      <c r="E40" s="37" t="n">
        <v>257193227.564539</v>
      </c>
      <c r="F40" s="37"/>
      <c r="G40" s="37"/>
      <c r="H40" s="37"/>
      <c r="I40" s="37"/>
      <c r="J40" s="50"/>
      <c r="K40" s="37"/>
      <c r="L40" s="37"/>
      <c r="M40" s="38"/>
      <c r="N40" s="41"/>
      <c r="O40" s="53"/>
      <c r="Q40" s="54"/>
      <c r="R40" s="19"/>
    </row>
    <row r="41" customFormat="false" ht="12.75" hidden="true" customHeight="false" outlineLevel="0" collapsed="false">
      <c r="A41" s="5"/>
      <c r="B41" s="68"/>
      <c r="C41" s="73"/>
      <c r="D41" s="70" t="s">
        <v>39</v>
      </c>
      <c r="E41" s="37" t="n">
        <v>624052813.672496</v>
      </c>
      <c r="F41" s="37"/>
      <c r="G41" s="37"/>
      <c r="H41" s="37"/>
      <c r="I41" s="37"/>
      <c r="J41" s="50"/>
      <c r="K41" s="37"/>
      <c r="L41" s="37"/>
      <c r="M41" s="38"/>
      <c r="N41" s="41"/>
      <c r="O41" s="53"/>
      <c r="Q41" s="54"/>
      <c r="R41" s="19"/>
    </row>
    <row r="42" customFormat="false" ht="12.75" hidden="true" customHeight="false" outlineLevel="0" collapsed="false">
      <c r="A42" s="5"/>
      <c r="B42" s="68"/>
      <c r="C42" s="69" t="s">
        <v>28</v>
      </c>
      <c r="D42" s="70" t="s">
        <v>38</v>
      </c>
      <c r="E42" s="37" t="n">
        <v>376032221.778082</v>
      </c>
      <c r="F42" s="37"/>
      <c r="G42" s="37"/>
      <c r="H42" s="37"/>
      <c r="I42" s="37"/>
      <c r="J42" s="50"/>
      <c r="K42" s="37"/>
      <c r="L42" s="37"/>
      <c r="M42" s="38"/>
      <c r="N42" s="41"/>
      <c r="O42" s="53"/>
      <c r="Q42" s="54"/>
      <c r="R42" s="19"/>
    </row>
    <row r="43" customFormat="false" ht="12.75" hidden="true" customHeight="false" outlineLevel="0" collapsed="false">
      <c r="A43" s="5"/>
      <c r="B43" s="68"/>
      <c r="C43" s="73"/>
      <c r="D43" s="70" t="s">
        <v>39</v>
      </c>
      <c r="E43" s="37" t="n">
        <v>510377690.770313</v>
      </c>
      <c r="F43" s="37"/>
      <c r="G43" s="37"/>
      <c r="H43" s="37"/>
      <c r="I43" s="37"/>
      <c r="J43" s="50"/>
      <c r="K43" s="37"/>
      <c r="L43" s="37"/>
      <c r="M43" s="38"/>
      <c r="N43" s="41"/>
      <c r="O43" s="53"/>
      <c r="Q43" s="54"/>
      <c r="R43" s="19"/>
    </row>
    <row r="44" customFormat="false" ht="12.75" hidden="true" customHeight="false" outlineLevel="0" collapsed="false">
      <c r="A44" s="5"/>
      <c r="B44" s="68"/>
      <c r="C44" s="73"/>
      <c r="D44" s="70"/>
      <c r="E44" s="36"/>
      <c r="F44" s="37"/>
      <c r="G44" s="37"/>
      <c r="H44" s="37"/>
      <c r="I44" s="37"/>
      <c r="J44" s="50"/>
      <c r="K44" s="37"/>
      <c r="L44" s="37"/>
      <c r="M44" s="38"/>
      <c r="N44" s="41"/>
      <c r="O44" s="53"/>
      <c r="Q44" s="54"/>
      <c r="R44" s="19"/>
    </row>
    <row r="45" customFormat="false" ht="12.75" hidden="false" customHeight="false" outlineLevel="0" collapsed="false">
      <c r="A45" s="5"/>
      <c r="B45" s="68" t="s">
        <v>31</v>
      </c>
      <c r="C45" s="73" t="s">
        <v>26</v>
      </c>
      <c r="D45" s="4" t="s">
        <v>32</v>
      </c>
      <c r="E45" s="36" t="n">
        <v>87164.2434291667</v>
      </c>
      <c r="F45" s="37"/>
      <c r="G45" s="58" t="n">
        <v>8.1</v>
      </c>
      <c r="H45" s="39" t="n">
        <f aca="false">E45*G45</f>
        <v>706030.37177625</v>
      </c>
      <c r="I45" s="37"/>
      <c r="J45" s="59" t="n">
        <f aca="false">G45</f>
        <v>8.1</v>
      </c>
      <c r="K45" s="39" t="n">
        <f aca="false">E45*J45</f>
        <v>706030.37177625</v>
      </c>
      <c r="L45" s="37"/>
      <c r="M45" s="38"/>
      <c r="N45" s="41"/>
      <c r="O45" s="53"/>
      <c r="Q45" s="54"/>
      <c r="R45" s="19"/>
      <c r="W45" s="60" t="n">
        <f aca="false">J45</f>
        <v>8.1</v>
      </c>
    </row>
    <row r="46" customFormat="false" ht="12.75" hidden="false" customHeight="false" outlineLevel="0" collapsed="false">
      <c r="A46" s="5"/>
      <c r="B46" s="68"/>
      <c r="C46" s="73"/>
      <c r="D46" s="4" t="s">
        <v>33</v>
      </c>
      <c r="E46" s="36" t="n">
        <v>84335.2982375</v>
      </c>
      <c r="F46" s="37"/>
      <c r="G46" s="58" t="n">
        <v>12</v>
      </c>
      <c r="H46" s="39" t="n">
        <f aca="false">E46*G46</f>
        <v>1012023.57885</v>
      </c>
      <c r="I46" s="37"/>
      <c r="J46" s="59" t="n">
        <f aca="false">G46</f>
        <v>12</v>
      </c>
      <c r="K46" s="39" t="n">
        <f aca="false">E46*J46</f>
        <v>1012023.57885</v>
      </c>
      <c r="L46" s="37"/>
      <c r="M46" s="38"/>
      <c r="N46" s="41"/>
      <c r="O46" s="53"/>
      <c r="Q46" s="54"/>
      <c r="R46" s="19"/>
      <c r="W46" s="60" t="n">
        <f aca="false">J46</f>
        <v>12</v>
      </c>
    </row>
    <row r="47" customFormat="false" ht="12.75" hidden="false" customHeight="false" outlineLevel="0" collapsed="false">
      <c r="A47" s="5"/>
      <c r="B47" s="68"/>
      <c r="C47" s="73" t="s">
        <v>28</v>
      </c>
      <c r="D47" s="4" t="s">
        <v>32</v>
      </c>
      <c r="E47" s="36" t="n">
        <v>86523.1076958333</v>
      </c>
      <c r="F47" s="37"/>
      <c r="G47" s="58" t="n">
        <v>8.1</v>
      </c>
      <c r="H47" s="39" t="n">
        <f aca="false">E47*G47</f>
        <v>700837.17233625</v>
      </c>
      <c r="I47" s="37"/>
      <c r="J47" s="59" t="n">
        <f aca="false">G47</f>
        <v>8.1</v>
      </c>
      <c r="K47" s="39" t="n">
        <f aca="false">E47*J47</f>
        <v>700837.17233625</v>
      </c>
      <c r="L47" s="37"/>
      <c r="M47" s="38"/>
      <c r="N47" s="41"/>
      <c r="O47" s="53"/>
      <c r="Q47" s="54"/>
      <c r="R47" s="19"/>
      <c r="W47" s="60" t="n">
        <f aca="false">J47</f>
        <v>8.1</v>
      </c>
    </row>
    <row r="48" customFormat="false" ht="12.75" hidden="false" customHeight="false" outlineLevel="0" collapsed="false">
      <c r="A48" s="5"/>
      <c r="B48" s="68"/>
      <c r="C48" s="73"/>
      <c r="D48" s="4" t="s">
        <v>33</v>
      </c>
      <c r="E48" s="36" t="n">
        <v>83715.1006375</v>
      </c>
      <c r="F48" s="37"/>
      <c r="G48" s="58" t="n">
        <v>12</v>
      </c>
      <c r="H48" s="61" t="n">
        <f aca="false">E48*G48</f>
        <v>1004581.20765</v>
      </c>
      <c r="I48" s="37"/>
      <c r="J48" s="59" t="n">
        <f aca="false">G48</f>
        <v>12</v>
      </c>
      <c r="K48" s="61" t="n">
        <f aca="false">E48*J48</f>
        <v>1004581.20765</v>
      </c>
      <c r="L48" s="37"/>
      <c r="M48" s="38"/>
      <c r="N48" s="41"/>
      <c r="O48" s="53"/>
      <c r="Q48" s="54"/>
      <c r="R48" s="19"/>
      <c r="W48" s="60" t="n">
        <f aca="false">J48</f>
        <v>12</v>
      </c>
    </row>
    <row r="49" customFormat="false" ht="12.75" hidden="false" customHeight="false" outlineLevel="0" collapsed="false">
      <c r="E49" s="62"/>
      <c r="F49" s="12"/>
      <c r="G49" s="12"/>
      <c r="H49" s="12"/>
      <c r="I49" s="12"/>
      <c r="J49" s="33"/>
      <c r="K49" s="12"/>
      <c r="L49" s="12"/>
      <c r="M49" s="41"/>
      <c r="N49" s="41"/>
      <c r="O49" s="11"/>
      <c r="Q49" s="11"/>
      <c r="R49" s="19"/>
    </row>
    <row r="50" customFormat="false" ht="12.75" hidden="false" customHeight="false" outlineLevel="0" collapsed="false">
      <c r="B50" s="5" t="s">
        <v>34</v>
      </c>
      <c r="D50" s="11"/>
      <c r="E50" s="62" t="n">
        <f aca="false">SUM(E39:E43)</f>
        <v>1973440548.09966</v>
      </c>
      <c r="F50" s="63" t="s">
        <v>35</v>
      </c>
      <c r="G50" s="62"/>
      <c r="H50" s="65" t="n">
        <f aca="false">SUM(H27:H48)</f>
        <v>192870001.733482</v>
      </c>
      <c r="I50" s="62"/>
      <c r="J50" s="66"/>
      <c r="K50" s="65" t="n">
        <f aca="false">SUM(K27:K48)</f>
        <v>212598714.604478</v>
      </c>
      <c r="L50" s="62"/>
      <c r="M50" s="41"/>
      <c r="N50" s="41"/>
      <c r="O50" s="65" t="n">
        <f aca="false">SUM(O27:O37)</f>
        <v>129027825.950618</v>
      </c>
      <c r="Q50" s="65" t="n">
        <f aca="false">SUM(Q27:Q37)</f>
        <v>129027825.950618</v>
      </c>
      <c r="R50" s="19"/>
      <c r="S50" s="42" t="n">
        <f aca="false">E27*S27</f>
        <v>15055188.0095072</v>
      </c>
      <c r="T50" s="67" t="n">
        <v>60444275.9829388</v>
      </c>
    </row>
    <row r="51" customFormat="false" ht="12.75" hidden="false" customHeight="false" outlineLevel="0" collapsed="false">
      <c r="B51" s="5"/>
      <c r="D51" s="11"/>
      <c r="E51" s="62"/>
      <c r="F51" s="63"/>
      <c r="G51" s="62"/>
      <c r="H51" s="65"/>
      <c r="I51" s="62"/>
      <c r="J51" s="66"/>
      <c r="K51" s="65"/>
      <c r="L51" s="62"/>
      <c r="M51" s="41"/>
      <c r="N51" s="41"/>
      <c r="O51" s="65"/>
      <c r="Q51" s="65"/>
      <c r="R51" s="19"/>
    </row>
    <row r="52" customFormat="false" ht="12.75" hidden="false" customHeight="false" outlineLevel="0" collapsed="false">
      <c r="E52" s="12"/>
      <c r="F52" s="12"/>
      <c r="G52" s="12"/>
      <c r="H52" s="12"/>
      <c r="I52" s="12"/>
      <c r="J52" s="33"/>
      <c r="K52" s="12"/>
      <c r="L52" s="12"/>
      <c r="M52" s="41"/>
      <c r="N52" s="41"/>
      <c r="O52" s="11"/>
      <c r="Q52" s="11"/>
      <c r="R52" s="19"/>
    </row>
    <row r="53" customFormat="false" ht="12.75" hidden="false" customHeight="false" outlineLevel="0" collapsed="false">
      <c r="A53" s="5" t="s">
        <v>40</v>
      </c>
      <c r="B53" s="77" t="s">
        <v>25</v>
      </c>
      <c r="C53" s="78" t="s">
        <v>26</v>
      </c>
      <c r="D53" s="77"/>
      <c r="E53" s="36" t="n">
        <v>661848</v>
      </c>
      <c r="F53" s="37"/>
      <c r="G53" s="38" t="n">
        <v>0.179852058105772</v>
      </c>
      <c r="H53" s="39" t="n">
        <f aca="false">E53*G53</f>
        <v>119034.724953189</v>
      </c>
      <c r="I53" s="37"/>
      <c r="J53" s="40" t="n">
        <f aca="false">G53+$J$2</f>
        <v>0.189852058105772</v>
      </c>
      <c r="K53" s="39" t="n">
        <f aca="false">E53*J53</f>
        <v>125653.204953189</v>
      </c>
      <c r="L53" s="37"/>
      <c r="M53" s="38" t="n">
        <v>0.04787</v>
      </c>
      <c r="N53" s="41" t="n">
        <f aca="false">$J$2+M53</f>
        <v>0.05787</v>
      </c>
      <c r="O53" s="42" t="n">
        <f aca="false">E53*N53</f>
        <v>38301.14376</v>
      </c>
      <c r="Q53" s="43" t="n">
        <f aca="false">O53</f>
        <v>38301.14376</v>
      </c>
      <c r="R53" s="19" t="n">
        <f aca="false">Q53/E53</f>
        <v>0.05787</v>
      </c>
      <c r="S53" s="44"/>
      <c r="T53" s="79" t="n">
        <f aca="false">T61/(E53+E55)</f>
        <v>0.0382688239654188</v>
      </c>
      <c r="U53" s="8" t="n">
        <f aca="false">R53+T53</f>
        <v>0.0961388239654188</v>
      </c>
      <c r="V53" s="46"/>
      <c r="W53" s="47" t="n">
        <f aca="false">J53+T53</f>
        <v>0.22812088207119</v>
      </c>
    </row>
    <row r="54" customFormat="false" ht="12.75" hidden="false" customHeight="false" outlineLevel="0" collapsed="false">
      <c r="A54" s="5"/>
      <c r="B54" s="77"/>
      <c r="C54" s="78"/>
      <c r="D54" s="77"/>
      <c r="E54" s="36"/>
      <c r="F54" s="37"/>
      <c r="G54" s="38"/>
      <c r="H54" s="37"/>
      <c r="I54" s="37"/>
      <c r="J54" s="50"/>
      <c r="K54" s="37"/>
      <c r="L54" s="37"/>
      <c r="M54" s="38"/>
      <c r="N54" s="41" t="n">
        <f aca="false">$J$2+M54</f>
        <v>0.01</v>
      </c>
      <c r="O54" s="11"/>
      <c r="Q54" s="11"/>
      <c r="R54" s="19"/>
      <c r="S54" s="44"/>
      <c r="T54" s="44"/>
      <c r="V54" s="46"/>
      <c r="W54" s="47"/>
    </row>
    <row r="55" customFormat="false" ht="12.75" hidden="false" customHeight="false" outlineLevel="0" collapsed="false">
      <c r="A55" s="5"/>
      <c r="B55" s="77"/>
      <c r="C55" s="78" t="s">
        <v>28</v>
      </c>
      <c r="D55" s="77"/>
      <c r="E55" s="36" t="n">
        <v>661848</v>
      </c>
      <c r="F55" s="37"/>
      <c r="G55" s="38" t="n">
        <v>0.144523649572065</v>
      </c>
      <c r="H55" s="39" t="n">
        <f aca="false">E55*G55</f>
        <v>95652.6884219722</v>
      </c>
      <c r="I55" s="37"/>
      <c r="J55" s="40" t="n">
        <f aca="false">G55+$J$2</f>
        <v>0.154523649572065</v>
      </c>
      <c r="K55" s="39" t="n">
        <f aca="false">E55*J55</f>
        <v>102271.168421972</v>
      </c>
      <c r="L55" s="37"/>
      <c r="M55" s="38" t="n">
        <v>0.0372</v>
      </c>
      <c r="N55" s="41" t="n">
        <f aca="false">$J$2+M55</f>
        <v>0.0472</v>
      </c>
      <c r="O55" s="53" t="n">
        <f aca="false">E55*N55</f>
        <v>31239.2256</v>
      </c>
      <c r="Q55" s="54" t="n">
        <f aca="false">O55</f>
        <v>31239.2256</v>
      </c>
      <c r="R55" s="19" t="n">
        <f aca="false">Q55/E55</f>
        <v>0.0472</v>
      </c>
      <c r="S55" s="44"/>
      <c r="T55" s="80" t="n">
        <f aca="false">T53</f>
        <v>0.0382688239654188</v>
      </c>
      <c r="U55" s="8" t="n">
        <f aca="false">R55+T55</f>
        <v>0.0854688239654188</v>
      </c>
      <c r="V55" s="46"/>
      <c r="W55" s="47" t="n">
        <f aca="false">J55+T55</f>
        <v>0.192792473537484</v>
      </c>
    </row>
    <row r="56" customFormat="false" ht="12.75" hidden="false" customHeight="false" outlineLevel="0" collapsed="false">
      <c r="E56" s="81"/>
      <c r="F56" s="12"/>
      <c r="G56" s="12"/>
      <c r="H56" s="12"/>
      <c r="I56" s="12"/>
      <c r="J56" s="33"/>
      <c r="K56" s="12"/>
      <c r="L56" s="12"/>
      <c r="M56" s="41"/>
      <c r="N56" s="41"/>
      <c r="O56" s="11"/>
      <c r="Q56" s="11"/>
      <c r="R56" s="19"/>
      <c r="S56" s="44"/>
      <c r="V56" s="46"/>
    </row>
    <row r="57" customFormat="false" ht="12.75" hidden="false" customHeight="false" outlineLevel="0" collapsed="false">
      <c r="E57" s="81"/>
      <c r="F57" s="12"/>
      <c r="G57" s="12"/>
      <c r="H57" s="12"/>
      <c r="I57" s="12"/>
      <c r="J57" s="33"/>
      <c r="K57" s="12"/>
      <c r="L57" s="12"/>
      <c r="M57" s="41"/>
      <c r="N57" s="41"/>
      <c r="O57" s="11"/>
      <c r="Q57" s="11"/>
      <c r="R57" s="19"/>
      <c r="S57" s="44"/>
      <c r="T57" s="80"/>
      <c r="V57" s="46"/>
      <c r="W57" s="47"/>
    </row>
    <row r="58" customFormat="false" ht="12.75" hidden="false" customHeight="false" outlineLevel="0" collapsed="false">
      <c r="B58" s="2" t="s">
        <v>31</v>
      </c>
      <c r="C58" s="3" t="s">
        <v>26</v>
      </c>
      <c r="E58" s="36" t="n">
        <v>5136</v>
      </c>
      <c r="F58" s="37"/>
      <c r="G58" s="58" t="n">
        <v>8.1</v>
      </c>
      <c r="H58" s="39" t="n">
        <f aca="false">E58*G58</f>
        <v>41601.6</v>
      </c>
      <c r="I58" s="12"/>
      <c r="J58" s="59" t="n">
        <f aca="false">G58</f>
        <v>8.1</v>
      </c>
      <c r="K58" s="39" t="n">
        <f aca="false">E58*J58</f>
        <v>41601.6</v>
      </c>
      <c r="L58" s="12"/>
      <c r="M58" s="41"/>
      <c r="N58" s="41"/>
      <c r="O58" s="11"/>
      <c r="Q58" s="11"/>
      <c r="R58" s="19"/>
      <c r="W58" s="60" t="n">
        <f aca="false">J58</f>
        <v>8.1</v>
      </c>
    </row>
    <row r="59" customFormat="false" ht="12.75" hidden="false" customHeight="false" outlineLevel="0" collapsed="false">
      <c r="C59" s="3" t="s">
        <v>28</v>
      </c>
      <c r="E59" s="36" t="n">
        <v>5136</v>
      </c>
      <c r="F59" s="37"/>
      <c r="G59" s="58" t="n">
        <v>8.1</v>
      </c>
      <c r="H59" s="61" t="n">
        <f aca="false">E59*G59</f>
        <v>41601.6</v>
      </c>
      <c r="I59" s="12"/>
      <c r="J59" s="59" t="n">
        <f aca="false">G59</f>
        <v>8.1</v>
      </c>
      <c r="K59" s="61" t="n">
        <f aca="false">E59*J59</f>
        <v>41601.6</v>
      </c>
      <c r="L59" s="12"/>
      <c r="M59" s="41"/>
      <c r="N59" s="41"/>
      <c r="O59" s="11"/>
      <c r="Q59" s="11"/>
      <c r="R59" s="19"/>
      <c r="W59" s="60" t="n">
        <f aca="false">J59</f>
        <v>8.1</v>
      </c>
    </row>
    <row r="60" customFormat="false" ht="12.75" hidden="false" customHeight="false" outlineLevel="0" collapsed="false">
      <c r="E60" s="12"/>
      <c r="F60" s="12"/>
      <c r="G60" s="12"/>
      <c r="H60" s="12"/>
      <c r="I60" s="12"/>
      <c r="J60" s="33"/>
      <c r="K60" s="12"/>
      <c r="L60" s="12"/>
      <c r="M60" s="41"/>
      <c r="N60" s="41"/>
      <c r="O60" s="11"/>
      <c r="Q60" s="11"/>
      <c r="R60" s="19"/>
    </row>
    <row r="61" customFormat="false" ht="12.75" hidden="false" customHeight="false" outlineLevel="0" collapsed="false">
      <c r="B61" s="5" t="s">
        <v>0</v>
      </c>
      <c r="D61" s="11"/>
      <c r="E61" s="62" t="n">
        <f aca="false">SUM(E53:E56)</f>
        <v>1323696</v>
      </c>
      <c r="F61" s="63" t="s">
        <v>35</v>
      </c>
      <c r="G61" s="62"/>
      <c r="H61" s="65" t="n">
        <f aca="false">SUM(H53:H59)</f>
        <v>297890.613375161</v>
      </c>
      <c r="I61" s="62"/>
      <c r="J61" s="66"/>
      <c r="K61" s="65" t="n">
        <f aca="false">SUM(K53:K59)</f>
        <v>311127.573375161</v>
      </c>
      <c r="L61" s="62"/>
      <c r="M61" s="41"/>
      <c r="N61" s="41"/>
      <c r="O61" s="65" t="n">
        <f aca="false">SUM(O53:O56)</f>
        <v>69540.36936</v>
      </c>
      <c r="Q61" s="65" t="n">
        <f aca="false">SUM(Q53:Q56)</f>
        <v>69540.36936</v>
      </c>
      <c r="R61" s="19"/>
      <c r="S61" s="44"/>
      <c r="T61" s="67" t="n">
        <v>50656.289207729</v>
      </c>
    </row>
    <row r="62" customFormat="false" ht="12.75" hidden="false" customHeight="false" outlineLevel="0" collapsed="false">
      <c r="B62" s="5"/>
      <c r="D62" s="11"/>
      <c r="E62" s="62"/>
      <c r="F62" s="63"/>
      <c r="G62" s="62"/>
      <c r="H62" s="65"/>
      <c r="I62" s="62"/>
      <c r="J62" s="66"/>
      <c r="K62" s="65"/>
      <c r="L62" s="62"/>
      <c r="M62" s="41"/>
      <c r="N62" s="41"/>
      <c r="O62" s="65"/>
      <c r="Q62" s="65"/>
      <c r="R62" s="19"/>
    </row>
    <row r="63" customFormat="false" ht="12.75" hidden="false" customHeight="false" outlineLevel="0" collapsed="false">
      <c r="E63" s="12"/>
      <c r="F63" s="12"/>
      <c r="G63" s="12"/>
      <c r="H63" s="12"/>
      <c r="I63" s="12"/>
      <c r="J63" s="33"/>
      <c r="K63" s="12"/>
      <c r="L63" s="12"/>
      <c r="M63" s="41"/>
      <c r="N63" s="41"/>
      <c r="O63" s="11"/>
      <c r="Q63" s="11"/>
      <c r="R63" s="19"/>
    </row>
    <row r="64" customFormat="false" ht="12.75" hidden="false" customHeight="false" outlineLevel="0" collapsed="false">
      <c r="A64" s="5" t="s">
        <v>41</v>
      </c>
      <c r="B64" s="82" t="s">
        <v>25</v>
      </c>
      <c r="C64" s="69" t="s">
        <v>26</v>
      </c>
      <c r="E64" s="36" t="n">
        <v>60667065.2301713</v>
      </c>
      <c r="F64" s="37"/>
      <c r="G64" s="38" t="n">
        <v>0.10131</v>
      </c>
      <c r="H64" s="39" t="n">
        <f aca="false">E64*G64</f>
        <v>6146180.37846866</v>
      </c>
      <c r="I64" s="37"/>
      <c r="J64" s="40" t="n">
        <f aca="false">G64+$J$2</f>
        <v>0.11131</v>
      </c>
      <c r="K64" s="39" t="n">
        <f aca="false">E64*J64</f>
        <v>6752851.03077037</v>
      </c>
      <c r="L64" s="37"/>
      <c r="M64" s="38" t="n">
        <v>0.04906</v>
      </c>
      <c r="N64" s="41" t="n">
        <f aca="false">$J$2+M64</f>
        <v>0.05906</v>
      </c>
      <c r="O64" s="42" t="n">
        <f aca="false">E64*N64</f>
        <v>3582996.87249392</v>
      </c>
      <c r="Q64" s="43" t="n">
        <f aca="false">O64</f>
        <v>3582996.87249392</v>
      </c>
      <c r="R64" s="19" t="n">
        <f aca="false">Q64/E64</f>
        <v>0.05906</v>
      </c>
      <c r="S64" s="44"/>
      <c r="T64" s="79" t="n">
        <f aca="false">T72/(E64+E66)</f>
        <v>0.0382688239654188</v>
      </c>
      <c r="U64" s="8" t="n">
        <f aca="false">R64+T64</f>
        <v>0.0973288239654188</v>
      </c>
      <c r="V64" s="46"/>
      <c r="W64" s="47" t="n">
        <f aca="false">J64+T64</f>
        <v>0.149578823965419</v>
      </c>
    </row>
    <row r="65" customFormat="false" ht="12.75" hidden="false" customHeight="false" outlineLevel="0" collapsed="false">
      <c r="A65" s="5"/>
      <c r="B65" s="82"/>
      <c r="C65" s="69"/>
      <c r="E65" s="36"/>
      <c r="F65" s="37"/>
      <c r="G65" s="38"/>
      <c r="H65" s="37"/>
      <c r="I65" s="37"/>
      <c r="J65" s="50"/>
      <c r="K65" s="37"/>
      <c r="L65" s="37"/>
      <c r="M65" s="41"/>
      <c r="N65" s="41" t="n">
        <f aca="false">$J$2+M65</f>
        <v>0.01</v>
      </c>
      <c r="O65" s="11"/>
      <c r="Q65" s="11"/>
      <c r="R65" s="19"/>
      <c r="S65" s="44"/>
      <c r="T65" s="44"/>
      <c r="V65" s="46"/>
      <c r="W65" s="47"/>
    </row>
    <row r="66" customFormat="false" ht="12.75" hidden="false" customHeight="false" outlineLevel="0" collapsed="false">
      <c r="A66" s="5"/>
      <c r="B66" s="4"/>
      <c r="C66" s="69" t="s">
        <v>28</v>
      </c>
      <c r="E66" s="36" t="n">
        <v>60667065.2301713</v>
      </c>
      <c r="F66" s="37"/>
      <c r="G66" s="38" t="n">
        <v>0.10131</v>
      </c>
      <c r="H66" s="39" t="n">
        <f aca="false">E66*G66</f>
        <v>6146180.37846866</v>
      </c>
      <c r="I66" s="37"/>
      <c r="J66" s="40" t="n">
        <f aca="false">G66+$J$2</f>
        <v>0.11131</v>
      </c>
      <c r="K66" s="39" t="n">
        <f aca="false">E66*J66</f>
        <v>6752851.03077037</v>
      </c>
      <c r="L66" s="37"/>
      <c r="M66" s="38" t="n">
        <v>0.05168</v>
      </c>
      <c r="N66" s="41" t="n">
        <f aca="false">$J$2+M66</f>
        <v>0.06168</v>
      </c>
      <c r="O66" s="53" t="n">
        <f aca="false">E66*N66</f>
        <v>3741944.58339697</v>
      </c>
      <c r="Q66" s="54" t="n">
        <f aca="false">O66</f>
        <v>3741944.58339697</v>
      </c>
      <c r="R66" s="19" t="n">
        <f aca="false">Q66/E66</f>
        <v>0.06168</v>
      </c>
      <c r="S66" s="44"/>
      <c r="T66" s="80" t="n">
        <f aca="false">T64</f>
        <v>0.0382688239654188</v>
      </c>
      <c r="U66" s="8" t="n">
        <f aca="false">R66+T66</f>
        <v>0.0999488239654188</v>
      </c>
      <c r="V66" s="46"/>
      <c r="W66" s="47" t="n">
        <f aca="false">J66+T66</f>
        <v>0.149578823965419</v>
      </c>
    </row>
    <row r="67" customFormat="false" ht="12.75" hidden="false" customHeight="false" outlineLevel="0" collapsed="false">
      <c r="E67" s="81"/>
      <c r="F67" s="12"/>
      <c r="G67" s="12"/>
      <c r="H67" s="12"/>
      <c r="I67" s="12"/>
      <c r="J67" s="33"/>
      <c r="K67" s="12"/>
      <c r="L67" s="12"/>
      <c r="M67" s="11"/>
      <c r="N67" s="11"/>
      <c r="O67" s="11"/>
      <c r="Q67" s="11"/>
      <c r="R67" s="19"/>
      <c r="S67" s="44"/>
      <c r="V67" s="46"/>
    </row>
    <row r="68" customFormat="false" ht="12.75" hidden="false" customHeight="false" outlineLevel="0" collapsed="false">
      <c r="E68" s="81"/>
      <c r="F68" s="12"/>
      <c r="G68" s="12"/>
      <c r="H68" s="12"/>
      <c r="I68" s="12"/>
      <c r="J68" s="33"/>
      <c r="K68" s="12"/>
      <c r="L68" s="12"/>
      <c r="M68" s="11"/>
      <c r="N68" s="11"/>
      <c r="O68" s="11"/>
      <c r="Q68" s="11"/>
      <c r="R68" s="19"/>
      <c r="S68" s="44"/>
      <c r="T68" s="80"/>
      <c r="V68" s="46"/>
    </row>
    <row r="69" customFormat="false" ht="12.75" hidden="false" customHeight="false" outlineLevel="0" collapsed="false">
      <c r="B69" s="2" t="s">
        <v>31</v>
      </c>
      <c r="C69" s="3" t="s">
        <v>26</v>
      </c>
      <c r="E69" s="36" t="n">
        <v>66578.9813997846</v>
      </c>
      <c r="F69" s="37"/>
      <c r="G69" s="58" t="n">
        <v>8.1</v>
      </c>
      <c r="H69" s="39" t="n">
        <f aca="false">E69*G69</f>
        <v>539289.749338255</v>
      </c>
      <c r="I69" s="12"/>
      <c r="J69" s="59" t="n">
        <f aca="false">G69</f>
        <v>8.1</v>
      </c>
      <c r="K69" s="39" t="n">
        <f aca="false">E69*J69</f>
        <v>539289.749338255</v>
      </c>
      <c r="L69" s="12"/>
      <c r="M69" s="11"/>
      <c r="N69" s="11"/>
      <c r="O69" s="11"/>
      <c r="Q69" s="11"/>
      <c r="R69" s="19"/>
      <c r="W69" s="60" t="n">
        <f aca="false">J69</f>
        <v>8.1</v>
      </c>
    </row>
    <row r="70" customFormat="false" ht="12.75" hidden="false" customHeight="false" outlineLevel="0" collapsed="false">
      <c r="C70" s="3" t="s">
        <v>28</v>
      </c>
      <c r="E70" s="36" t="n">
        <v>66578.9813997846</v>
      </c>
      <c r="F70" s="37"/>
      <c r="G70" s="58" t="n">
        <v>8.1</v>
      </c>
      <c r="H70" s="61" t="n">
        <f aca="false">E70*G70</f>
        <v>539289.749338255</v>
      </c>
      <c r="I70" s="12"/>
      <c r="J70" s="59" t="n">
        <f aca="false">G70</f>
        <v>8.1</v>
      </c>
      <c r="K70" s="61" t="n">
        <f aca="false">E70*J70</f>
        <v>539289.749338255</v>
      </c>
      <c r="L70" s="12"/>
      <c r="M70" s="11"/>
      <c r="N70" s="11"/>
      <c r="O70" s="11"/>
      <c r="Q70" s="11"/>
      <c r="R70" s="19"/>
      <c r="W70" s="60" t="n">
        <f aca="false">J70</f>
        <v>8.1</v>
      </c>
    </row>
    <row r="71" customFormat="false" ht="12.75" hidden="false" customHeight="false" outlineLevel="0" collapsed="false">
      <c r="E71" s="12"/>
      <c r="F71" s="12"/>
      <c r="G71" s="12"/>
      <c r="H71" s="12"/>
      <c r="I71" s="12"/>
      <c r="J71" s="33"/>
      <c r="K71" s="12"/>
      <c r="L71" s="12"/>
      <c r="M71" s="11"/>
      <c r="N71" s="11"/>
      <c r="O71" s="11"/>
      <c r="Q71" s="11"/>
      <c r="R71" s="19"/>
    </row>
    <row r="72" customFormat="false" ht="12.75" hidden="false" customHeight="false" outlineLevel="0" collapsed="false">
      <c r="B72" s="5" t="s">
        <v>0</v>
      </c>
      <c r="D72" s="11"/>
      <c r="E72" s="62" t="n">
        <f aca="false">SUM(E64:E67)</f>
        <v>121334130.460343</v>
      </c>
      <c r="F72" s="63" t="s">
        <v>35</v>
      </c>
      <c r="G72" s="62"/>
      <c r="H72" s="65" t="n">
        <f aca="false">SUM(H64:H70)</f>
        <v>13370940.2556138</v>
      </c>
      <c r="I72" s="62"/>
      <c r="J72" s="66"/>
      <c r="K72" s="65" t="n">
        <f aca="false">SUM(K64:K70)</f>
        <v>14584281.5602172</v>
      </c>
      <c r="L72" s="62"/>
      <c r="M72" s="11"/>
      <c r="N72" s="11"/>
      <c r="O72" s="65" t="n">
        <f aca="false">SUM(O64:O67)</f>
        <v>7324941.45589089</v>
      </c>
      <c r="P72" s="5"/>
      <c r="Q72" s="65" t="n">
        <f aca="false">SUM(Q64:Q67)</f>
        <v>7324941.45589089</v>
      </c>
      <c r="R72" s="19"/>
      <c r="S72" s="44"/>
      <c r="T72" s="67" t="n">
        <v>4643314.47958401</v>
      </c>
    </row>
    <row r="73" customFormat="false" ht="12.75" hidden="false" customHeight="false" outlineLevel="0" collapsed="false">
      <c r="B73" s="5"/>
      <c r="D73" s="11"/>
      <c r="E73" s="62"/>
      <c r="F73" s="63"/>
      <c r="G73" s="62"/>
      <c r="H73" s="65"/>
      <c r="I73" s="62"/>
      <c r="J73" s="66"/>
      <c r="K73" s="65"/>
      <c r="L73" s="62"/>
      <c r="M73" s="11"/>
      <c r="N73" s="11"/>
      <c r="O73" s="65"/>
      <c r="P73" s="5"/>
      <c r="Q73" s="65"/>
      <c r="R73" s="19"/>
    </row>
    <row r="74" customFormat="false" ht="12.75" hidden="false" customHeight="false" outlineLevel="0" collapsed="false">
      <c r="E74" s="83"/>
      <c r="F74" s="83"/>
      <c r="G74" s="83"/>
      <c r="H74" s="83"/>
      <c r="I74" s="83"/>
      <c r="J74" s="84"/>
      <c r="K74" s="83"/>
      <c r="L74" s="83"/>
      <c r="M74" s="11"/>
      <c r="N74" s="11"/>
      <c r="O74" s="11"/>
      <c r="Q74" s="11"/>
      <c r="R74" s="19"/>
    </row>
    <row r="75" customFormat="false" ht="12.75" hidden="false" customHeight="false" outlineLevel="0" collapsed="false">
      <c r="A75" s="5" t="s">
        <v>42</v>
      </c>
      <c r="B75" s="2" t="s">
        <v>43</v>
      </c>
      <c r="C75" s="3" t="s">
        <v>26</v>
      </c>
      <c r="D75" s="4" t="s">
        <v>44</v>
      </c>
      <c r="E75" s="85" t="n">
        <v>2400.59157152676</v>
      </c>
      <c r="F75" s="86"/>
      <c r="G75" s="87" t="n">
        <v>1.95</v>
      </c>
      <c r="H75" s="39" t="n">
        <f aca="false">E75*G75</f>
        <v>4681.15356447718</v>
      </c>
      <c r="I75" s="86"/>
      <c r="J75" s="59" t="n">
        <f aca="false">G75</f>
        <v>1.95</v>
      </c>
      <c r="K75" s="39" t="n">
        <f aca="false">E75*J75</f>
        <v>4681.15356447718</v>
      </c>
      <c r="L75" s="86"/>
      <c r="M75" s="88" t="n">
        <v>-1.63</v>
      </c>
      <c r="N75" s="89" t="n">
        <f aca="false">M75</f>
        <v>-1.63</v>
      </c>
      <c r="O75" s="42" t="n">
        <f aca="false">E75*N75</f>
        <v>-3912.96426158861</v>
      </c>
      <c r="P75" s="90"/>
      <c r="Q75" s="11"/>
      <c r="R75" s="19"/>
      <c r="W75" s="60" t="n">
        <f aca="false">J75</f>
        <v>1.95</v>
      </c>
    </row>
    <row r="76" customFormat="false" ht="12.75" hidden="false" customHeight="false" outlineLevel="0" collapsed="false">
      <c r="C76" s="3" t="s">
        <v>28</v>
      </c>
      <c r="D76" s="4" t="s">
        <v>44</v>
      </c>
      <c r="E76" s="85" t="n">
        <v>790.77591415592</v>
      </c>
      <c r="F76" s="86"/>
      <c r="G76" s="87" t="n">
        <v>0.45</v>
      </c>
      <c r="H76" s="39" t="n">
        <f aca="false">E76*G76</f>
        <v>355.849161370164</v>
      </c>
      <c r="I76" s="86"/>
      <c r="J76" s="59" t="n">
        <f aca="false">G76</f>
        <v>0.45</v>
      </c>
      <c r="K76" s="39" t="n">
        <f aca="false">E76*J76</f>
        <v>355.849161370164</v>
      </c>
      <c r="L76" s="86"/>
      <c r="M76" s="88" t="n">
        <v>-1.09</v>
      </c>
      <c r="N76" s="89" t="n">
        <f aca="false">M76</f>
        <v>-1.09</v>
      </c>
      <c r="O76" s="42" t="n">
        <f aca="false">E76*N76</f>
        <v>-861.945746429953</v>
      </c>
      <c r="Q76" s="11"/>
      <c r="R76" s="19"/>
      <c r="W76" s="60" t="n">
        <f aca="false">J76</f>
        <v>0.45</v>
      </c>
    </row>
    <row r="77" customFormat="false" ht="12.75" hidden="false" customHeight="false" outlineLevel="0" collapsed="false">
      <c r="E77" s="85"/>
      <c r="F77" s="86"/>
      <c r="G77" s="86"/>
      <c r="H77" s="86"/>
      <c r="I77" s="86"/>
      <c r="J77" s="91"/>
      <c r="K77" s="86"/>
      <c r="L77" s="86"/>
      <c r="M77" s="92"/>
      <c r="N77" s="41"/>
      <c r="O77" s="11"/>
      <c r="Q77" s="11"/>
      <c r="R77" s="19"/>
    </row>
    <row r="78" customFormat="false" ht="12.75" hidden="false" customHeight="false" outlineLevel="0" collapsed="false">
      <c r="B78" s="93" t="s">
        <v>25</v>
      </c>
      <c r="C78" s="78" t="s">
        <v>26</v>
      </c>
      <c r="D78" s="93"/>
      <c r="E78" s="85" t="n">
        <v>319326.690844489</v>
      </c>
      <c r="F78" s="86"/>
      <c r="G78" s="94" t="n">
        <v>0.08915</v>
      </c>
      <c r="H78" s="39" t="n">
        <f aca="false">E78*G78</f>
        <v>28467.9744887862</v>
      </c>
      <c r="I78" s="86"/>
      <c r="J78" s="40" t="n">
        <f aca="false">G78+$J$2</f>
        <v>0.09915</v>
      </c>
      <c r="K78" s="39" t="n">
        <f aca="false">E78*J78</f>
        <v>31661.2413972311</v>
      </c>
      <c r="L78" s="86"/>
      <c r="M78" s="92" t="n">
        <v>0.07087</v>
      </c>
      <c r="N78" s="41" t="n">
        <f aca="false">$J$2+M78</f>
        <v>0.08087</v>
      </c>
      <c r="O78" s="42" t="n">
        <f aca="false">E78*N78</f>
        <v>25823.9494885938</v>
      </c>
      <c r="Q78" s="43" t="n">
        <f aca="false">O75+O78</f>
        <v>21910.9852270052</v>
      </c>
      <c r="R78" s="19" t="n">
        <f aca="false">Q78/E78</f>
        <v>0.0686162035784093</v>
      </c>
      <c r="S78" s="44"/>
      <c r="T78" s="80" t="n">
        <f aca="false">$T$105</f>
        <v>0.038268823965114</v>
      </c>
      <c r="U78" s="8" t="n">
        <f aca="false">R78+T78</f>
        <v>0.106885027543523</v>
      </c>
      <c r="V78" s="46"/>
      <c r="W78" s="47" t="n">
        <f aca="false">J78+T78</f>
        <v>0.137418823965114</v>
      </c>
    </row>
    <row r="79" customFormat="false" ht="12.75" hidden="false" customHeight="false" outlineLevel="0" collapsed="false">
      <c r="A79" s="5"/>
      <c r="B79" s="93"/>
      <c r="C79" s="78"/>
      <c r="D79" s="93"/>
      <c r="E79" s="85"/>
      <c r="F79" s="86"/>
      <c r="G79" s="94"/>
      <c r="H79" s="39" t="n">
        <f aca="false">E79*G79</f>
        <v>0</v>
      </c>
      <c r="I79" s="86"/>
      <c r="J79" s="40"/>
      <c r="K79" s="39" t="n">
        <f aca="false">E79*J79</f>
        <v>0</v>
      </c>
      <c r="L79" s="86"/>
      <c r="M79" s="95"/>
      <c r="N79" s="41" t="n">
        <f aca="false">$J$2+M79</f>
        <v>0.01</v>
      </c>
      <c r="O79" s="11"/>
      <c r="Q79" s="11"/>
      <c r="R79" s="19"/>
      <c r="S79" s="44"/>
      <c r="T79" s="44"/>
      <c r="V79" s="46"/>
      <c r="W79" s="47"/>
    </row>
    <row r="80" customFormat="false" ht="12.75" hidden="false" customHeight="false" outlineLevel="0" collapsed="false">
      <c r="A80" s="5"/>
      <c r="B80" s="93"/>
      <c r="C80" s="78" t="s">
        <v>28</v>
      </c>
      <c r="D80" s="93"/>
      <c r="E80" s="85" t="n">
        <v>171622.096649259</v>
      </c>
      <c r="F80" s="86"/>
      <c r="G80" s="94" t="n">
        <v>0.07279</v>
      </c>
      <c r="H80" s="39" t="n">
        <f aca="false">E80*G80</f>
        <v>12492.3724150996</v>
      </c>
      <c r="I80" s="86"/>
      <c r="J80" s="40" t="n">
        <f aca="false">G80+$J$2</f>
        <v>0.08279</v>
      </c>
      <c r="K80" s="39" t="n">
        <f aca="false">E80*J80</f>
        <v>14208.5933815922</v>
      </c>
      <c r="L80" s="86"/>
      <c r="M80" s="92" t="n">
        <v>0.05538</v>
      </c>
      <c r="N80" s="41" t="n">
        <f aca="false">$J$2+M80</f>
        <v>0.06538</v>
      </c>
      <c r="O80" s="53" t="n">
        <f aca="false">E80*N80</f>
        <v>11220.6526789286</v>
      </c>
      <c r="Q80" s="54" t="n">
        <f aca="false">O76+O80</f>
        <v>10358.7069324986</v>
      </c>
      <c r="R80" s="19" t="n">
        <f aca="false">Q80/E80</f>
        <v>0.0603576528590517</v>
      </c>
      <c r="S80" s="44"/>
      <c r="T80" s="80" t="n">
        <f aca="false">$T$105</f>
        <v>0.038268823965114</v>
      </c>
      <c r="U80" s="8" t="n">
        <f aca="false">R80+T80</f>
        <v>0.0986264768241657</v>
      </c>
      <c r="V80" s="46"/>
      <c r="W80" s="47" t="n">
        <f aca="false">J80+T80</f>
        <v>0.121058823965114</v>
      </c>
    </row>
    <row r="81" customFormat="false" ht="12.75" hidden="false" customHeight="false" outlineLevel="0" collapsed="false">
      <c r="E81" s="81"/>
      <c r="F81" s="12"/>
      <c r="G81" s="12"/>
      <c r="H81" s="12"/>
      <c r="I81" s="12"/>
      <c r="J81" s="33"/>
      <c r="K81" s="12"/>
      <c r="L81" s="12"/>
      <c r="M81" s="92"/>
      <c r="N81" s="41"/>
      <c r="O81" s="11"/>
      <c r="Q81" s="11"/>
      <c r="R81" s="19"/>
      <c r="S81" s="44"/>
      <c r="V81" s="46"/>
    </row>
    <row r="82" customFormat="false" ht="12.75" hidden="false" customHeight="false" outlineLevel="0" collapsed="false">
      <c r="E82" s="81"/>
      <c r="F82" s="12"/>
      <c r="G82" s="12"/>
      <c r="H82" s="12"/>
      <c r="I82" s="12"/>
      <c r="J82" s="33"/>
      <c r="K82" s="12"/>
      <c r="L82" s="12"/>
      <c r="M82" s="92"/>
      <c r="N82" s="41"/>
      <c r="O82" s="11"/>
      <c r="Q82" s="11"/>
      <c r="R82" s="19"/>
      <c r="S82" s="44"/>
      <c r="T82" s="80"/>
      <c r="V82" s="46"/>
      <c r="W82" s="47"/>
    </row>
    <row r="83" customFormat="false" ht="12.75" hidden="false" customHeight="false" outlineLevel="0" collapsed="false">
      <c r="B83" s="2" t="s">
        <v>31</v>
      </c>
      <c r="C83" s="3" t="s">
        <v>26</v>
      </c>
      <c r="E83" s="85" t="n">
        <v>18</v>
      </c>
      <c r="F83" s="86"/>
      <c r="G83" s="88" t="n">
        <v>75</v>
      </c>
      <c r="H83" s="39" t="n">
        <f aca="false">E83*G83</f>
        <v>1350</v>
      </c>
      <c r="I83" s="12"/>
      <c r="J83" s="59" t="n">
        <f aca="false">G83</f>
        <v>75</v>
      </c>
      <c r="K83" s="39" t="n">
        <f aca="false">E83*J83</f>
        <v>1350</v>
      </c>
      <c r="L83" s="12"/>
      <c r="M83" s="92"/>
      <c r="N83" s="41"/>
      <c r="O83" s="11"/>
      <c r="Q83" s="11"/>
      <c r="R83" s="19"/>
      <c r="W83" s="60" t="n">
        <f aca="false">J83</f>
        <v>75</v>
      </c>
    </row>
    <row r="84" customFormat="false" ht="12.75" hidden="false" customHeight="false" outlineLevel="0" collapsed="false">
      <c r="C84" s="3" t="s">
        <v>28</v>
      </c>
      <c r="E84" s="85" t="n">
        <v>18</v>
      </c>
      <c r="F84" s="86"/>
      <c r="G84" s="88" t="n">
        <v>75</v>
      </c>
      <c r="H84" s="39" t="n">
        <f aca="false">E84*G84</f>
        <v>1350</v>
      </c>
      <c r="I84" s="12"/>
      <c r="J84" s="59" t="n">
        <f aca="false">G84</f>
        <v>75</v>
      </c>
      <c r="K84" s="39" t="n">
        <f aca="false">E84*J84</f>
        <v>1350</v>
      </c>
      <c r="L84" s="12"/>
      <c r="M84" s="92"/>
      <c r="N84" s="41"/>
      <c r="O84" s="11"/>
      <c r="Q84" s="11"/>
      <c r="R84" s="19"/>
      <c r="W84" s="60" t="n">
        <f aca="false">J84</f>
        <v>75</v>
      </c>
    </row>
    <row r="85" customFormat="false" ht="12.75" hidden="false" customHeight="false" outlineLevel="0" collapsed="false">
      <c r="E85" s="12"/>
      <c r="F85" s="12"/>
      <c r="G85" s="12"/>
      <c r="H85" s="12"/>
      <c r="I85" s="12"/>
      <c r="J85" s="33"/>
      <c r="K85" s="12"/>
      <c r="L85" s="12"/>
      <c r="M85" s="92"/>
      <c r="N85" s="41"/>
      <c r="O85" s="11"/>
      <c r="Q85" s="11"/>
      <c r="R85" s="19"/>
    </row>
    <row r="86" customFormat="false" ht="12.75" hidden="false" customHeight="false" outlineLevel="0" collapsed="false">
      <c r="B86" s="5" t="s">
        <v>0</v>
      </c>
      <c r="D86" s="11"/>
      <c r="E86" s="96" t="n">
        <f aca="false">SUM(E78:E81)</f>
        <v>490948.787493748</v>
      </c>
      <c r="F86" s="63" t="s">
        <v>35</v>
      </c>
      <c r="G86" s="96"/>
      <c r="H86" s="65" t="n">
        <f aca="false">SUM(H75:H84)</f>
        <v>48697.3496297331</v>
      </c>
      <c r="I86" s="96"/>
      <c r="J86" s="97"/>
      <c r="K86" s="65" t="n">
        <f aca="false">SUM(K75:K84)</f>
        <v>53606.8375046706</v>
      </c>
      <c r="L86" s="96"/>
      <c r="M86" s="92"/>
      <c r="N86" s="41"/>
      <c r="O86" s="65" t="n">
        <f aca="false">SUM(O75:O80)</f>
        <v>32269.6921595038</v>
      </c>
      <c r="P86" s="5"/>
      <c r="Q86" s="65" t="n">
        <f aca="false">SUM(Q75:Q80)</f>
        <v>32269.6921595038</v>
      </c>
      <c r="R86" s="19"/>
      <c r="S86" s="44"/>
      <c r="T86" s="44"/>
    </row>
    <row r="87" customFormat="false" ht="12.75" hidden="false" customHeight="false" outlineLevel="0" collapsed="false">
      <c r="E87" s="12"/>
      <c r="F87" s="12"/>
      <c r="G87" s="12"/>
      <c r="H87" s="12"/>
      <c r="I87" s="12"/>
      <c r="J87" s="33"/>
      <c r="K87" s="12"/>
      <c r="L87" s="12"/>
      <c r="M87" s="92"/>
      <c r="N87" s="41"/>
      <c r="O87" s="11"/>
      <c r="Q87" s="11"/>
      <c r="R87" s="19"/>
    </row>
    <row r="88" customFormat="false" ht="12.75" hidden="false" customHeight="false" outlineLevel="0" collapsed="false">
      <c r="A88" s="5" t="s">
        <v>45</v>
      </c>
      <c r="B88" s="2" t="s">
        <v>43</v>
      </c>
      <c r="C88" s="3" t="s">
        <v>26</v>
      </c>
      <c r="D88" s="4" t="s">
        <v>44</v>
      </c>
      <c r="E88" s="85" t="n">
        <v>140418.760225721</v>
      </c>
      <c r="F88" s="86"/>
      <c r="G88" s="87" t="n">
        <v>5.5</v>
      </c>
      <c r="H88" s="39" t="n">
        <f aca="false">E88*G88</f>
        <v>772303.181241468</v>
      </c>
      <c r="I88" s="86"/>
      <c r="J88" s="59" t="n">
        <f aca="false">G88</f>
        <v>5.5</v>
      </c>
      <c r="K88" s="39" t="n">
        <f aca="false">E88*J88</f>
        <v>772303.181241468</v>
      </c>
      <c r="L88" s="86"/>
      <c r="M88" s="88" t="n">
        <v>-2.11</v>
      </c>
      <c r="N88" s="89" t="n">
        <f aca="false">M88</f>
        <v>-2.11</v>
      </c>
      <c r="O88" s="42" t="n">
        <f aca="false">E88*N88</f>
        <v>-296283.584076272</v>
      </c>
      <c r="Q88" s="11"/>
      <c r="R88" s="19"/>
      <c r="W88" s="60" t="n">
        <f aca="false">J88</f>
        <v>5.5</v>
      </c>
    </row>
    <row r="89" customFormat="false" ht="12.75" hidden="false" customHeight="false" outlineLevel="0" collapsed="false">
      <c r="C89" s="3" t="s">
        <v>28</v>
      </c>
      <c r="D89" s="4" t="s">
        <v>44</v>
      </c>
      <c r="E89" s="85" t="n">
        <v>141615.396024608</v>
      </c>
      <c r="F89" s="86"/>
      <c r="G89" s="87" t="n">
        <v>1.65</v>
      </c>
      <c r="H89" s="39" t="n">
        <f aca="false">E89*G89</f>
        <v>233665.403440603</v>
      </c>
      <c r="I89" s="86"/>
      <c r="J89" s="59" t="n">
        <f aca="false">G89</f>
        <v>1.65</v>
      </c>
      <c r="K89" s="39" t="n">
        <f aca="false">E89*J89</f>
        <v>233665.403440603</v>
      </c>
      <c r="L89" s="86"/>
      <c r="M89" s="88" t="n">
        <v>-1.11</v>
      </c>
      <c r="N89" s="89" t="n">
        <f aca="false">M89</f>
        <v>-1.11</v>
      </c>
      <c r="O89" s="42" t="n">
        <f aca="false">E89*N89</f>
        <v>-157193.089587315</v>
      </c>
      <c r="Q89" s="11"/>
      <c r="R89" s="19"/>
      <c r="W89" s="60" t="n">
        <f aca="false">J89</f>
        <v>1.65</v>
      </c>
    </row>
    <row r="90" customFormat="false" ht="12.75" hidden="false" customHeight="false" outlineLevel="0" collapsed="false">
      <c r="E90" s="85"/>
      <c r="F90" s="86"/>
      <c r="G90" s="86"/>
      <c r="H90" s="86"/>
      <c r="I90" s="86"/>
      <c r="J90" s="91"/>
      <c r="K90" s="86"/>
      <c r="L90" s="86"/>
      <c r="M90" s="92"/>
      <c r="N90" s="41"/>
      <c r="O90" s="11"/>
      <c r="Q90" s="11"/>
      <c r="R90" s="19"/>
    </row>
    <row r="91" customFormat="false" ht="12.75" hidden="false" customHeight="false" outlineLevel="0" collapsed="false">
      <c r="B91" s="93" t="s">
        <v>25</v>
      </c>
      <c r="C91" s="78" t="s">
        <v>26</v>
      </c>
      <c r="D91" s="93"/>
      <c r="E91" s="85" t="n">
        <v>45315928.0946963</v>
      </c>
      <c r="F91" s="86"/>
      <c r="G91" s="94" t="n">
        <v>0.08915</v>
      </c>
      <c r="H91" s="39" t="n">
        <f aca="false">E91*G91</f>
        <v>4039914.98964217</v>
      </c>
      <c r="I91" s="86"/>
      <c r="J91" s="40" t="n">
        <f aca="false">G91+$J$2</f>
        <v>0.09915</v>
      </c>
      <c r="K91" s="39" t="n">
        <f aca="false">E91*J91</f>
        <v>4493074.27058914</v>
      </c>
      <c r="L91" s="86"/>
      <c r="M91" s="92" t="n">
        <v>0.0655</v>
      </c>
      <c r="N91" s="41" t="n">
        <f aca="false">$J$2+M91</f>
        <v>0.0755</v>
      </c>
      <c r="O91" s="42" t="n">
        <f aca="false">E91*N91</f>
        <v>3421352.57114957</v>
      </c>
      <c r="Q91" s="43" t="n">
        <f aca="false">O88+O91</f>
        <v>3125068.9870733</v>
      </c>
      <c r="R91" s="19" t="n">
        <f aca="false">Q91/E91</f>
        <v>0.0689618224422739</v>
      </c>
      <c r="S91" s="44"/>
      <c r="T91" s="80" t="n">
        <f aca="false">$T$105</f>
        <v>0.038268823965114</v>
      </c>
      <c r="U91" s="8" t="n">
        <f aca="false">R91+T91</f>
        <v>0.107230646407388</v>
      </c>
      <c r="V91" s="46"/>
      <c r="W91" s="47" t="n">
        <f aca="false">J91+T91</f>
        <v>0.137418823965114</v>
      </c>
    </row>
    <row r="92" customFormat="false" ht="12.75" hidden="false" customHeight="false" outlineLevel="0" collapsed="false">
      <c r="A92" s="5"/>
      <c r="B92" s="93"/>
      <c r="C92" s="78"/>
      <c r="D92" s="93"/>
      <c r="E92" s="98"/>
      <c r="F92" s="83"/>
      <c r="G92" s="94"/>
      <c r="H92" s="39" t="n">
        <f aca="false">E92*G92</f>
        <v>0</v>
      </c>
      <c r="I92" s="83"/>
      <c r="J92" s="40"/>
      <c r="K92" s="39" t="n">
        <f aca="false">E92*J92</f>
        <v>0</v>
      </c>
      <c r="L92" s="83"/>
      <c r="M92" s="92"/>
      <c r="N92" s="41" t="n">
        <f aca="false">$J$2+M92</f>
        <v>0.01</v>
      </c>
      <c r="O92" s="11"/>
      <c r="Q92" s="11"/>
      <c r="R92" s="19"/>
      <c r="S92" s="44"/>
      <c r="T92" s="44"/>
      <c r="V92" s="46"/>
      <c r="W92" s="47"/>
    </row>
    <row r="93" customFormat="false" ht="12.75" hidden="false" customHeight="false" outlineLevel="0" collapsed="false">
      <c r="A93" s="5"/>
      <c r="B93" s="93"/>
      <c r="C93" s="78" t="s">
        <v>28</v>
      </c>
      <c r="D93" s="93"/>
      <c r="E93" s="85" t="n">
        <v>44840499.2209629</v>
      </c>
      <c r="F93" s="86"/>
      <c r="G93" s="94" t="n">
        <v>0.07279</v>
      </c>
      <c r="H93" s="39" t="n">
        <f aca="false">E93*G93</f>
        <v>3263939.93829389</v>
      </c>
      <c r="I93" s="86"/>
      <c r="J93" s="40" t="n">
        <f aca="false">G93+$J$2</f>
        <v>0.08279</v>
      </c>
      <c r="K93" s="39" t="n">
        <f aca="false">E93*J93</f>
        <v>3712344.93050351</v>
      </c>
      <c r="L93" s="86"/>
      <c r="M93" s="92" t="n">
        <v>0.05095</v>
      </c>
      <c r="N93" s="41" t="n">
        <f aca="false">$J$2+M93</f>
        <v>0.06095</v>
      </c>
      <c r="O93" s="53" t="n">
        <f aca="false">E93*N93</f>
        <v>2733028.42751769</v>
      </c>
      <c r="Q93" s="54" t="n">
        <f aca="false">O89+O93</f>
        <v>2575835.33793037</v>
      </c>
      <c r="R93" s="19" t="n">
        <f aca="false">Q93/E93</f>
        <v>0.0574443947476431</v>
      </c>
      <c r="S93" s="44"/>
      <c r="T93" s="80" t="n">
        <f aca="false">$T$105</f>
        <v>0.038268823965114</v>
      </c>
      <c r="U93" s="8" t="n">
        <f aca="false">R93+T93</f>
        <v>0.095713218712757</v>
      </c>
      <c r="V93" s="46"/>
      <c r="W93" s="47" t="n">
        <f aca="false">J93+T93</f>
        <v>0.121058823965114</v>
      </c>
    </row>
    <row r="94" customFormat="false" ht="12.75" hidden="false" customHeight="false" outlineLevel="0" collapsed="false">
      <c r="E94" s="81"/>
      <c r="F94" s="12"/>
      <c r="G94" s="12"/>
      <c r="H94" s="12"/>
      <c r="I94" s="12"/>
      <c r="J94" s="33"/>
      <c r="K94" s="12"/>
      <c r="L94" s="12"/>
      <c r="M94" s="92"/>
      <c r="N94" s="41"/>
      <c r="O94" s="11"/>
      <c r="Q94" s="11"/>
      <c r="R94" s="19"/>
      <c r="S94" s="44"/>
      <c r="V94" s="46"/>
    </row>
    <row r="95" customFormat="false" ht="12.75" hidden="false" customHeight="false" outlineLevel="0" collapsed="false">
      <c r="E95" s="81"/>
      <c r="F95" s="12"/>
      <c r="G95" s="12"/>
      <c r="H95" s="12"/>
      <c r="I95" s="12"/>
      <c r="J95" s="33"/>
      <c r="K95" s="12"/>
      <c r="L95" s="12"/>
      <c r="M95" s="92"/>
      <c r="N95" s="41"/>
      <c r="O95" s="11"/>
      <c r="Q95" s="11"/>
      <c r="R95" s="19"/>
      <c r="S95" s="44"/>
      <c r="T95" s="80"/>
      <c r="V95" s="46"/>
      <c r="W95" s="47"/>
    </row>
    <row r="96" customFormat="false" ht="12.75" hidden="false" customHeight="false" outlineLevel="0" collapsed="false">
      <c r="B96" s="2" t="s">
        <v>31</v>
      </c>
      <c r="C96" s="3" t="s">
        <v>26</v>
      </c>
      <c r="E96" s="85" t="n">
        <v>848.5</v>
      </c>
      <c r="F96" s="86"/>
      <c r="G96" s="88" t="n">
        <v>75</v>
      </c>
      <c r="H96" s="39" t="n">
        <f aca="false">E96*G96</f>
        <v>63637.5</v>
      </c>
      <c r="I96" s="12"/>
      <c r="J96" s="59" t="n">
        <f aca="false">G96</f>
        <v>75</v>
      </c>
      <c r="K96" s="39" t="n">
        <f aca="false">E96*J96</f>
        <v>63637.5</v>
      </c>
      <c r="L96" s="12"/>
      <c r="M96" s="92"/>
      <c r="N96" s="41"/>
      <c r="O96" s="11"/>
      <c r="Q96" s="11"/>
      <c r="R96" s="19"/>
      <c r="W96" s="60" t="n">
        <f aca="false">J96</f>
        <v>75</v>
      </c>
    </row>
    <row r="97" customFormat="false" ht="12.75" hidden="false" customHeight="false" outlineLevel="0" collapsed="false">
      <c r="C97" s="3" t="s">
        <v>28</v>
      </c>
      <c r="E97" s="85" t="n">
        <v>845.5</v>
      </c>
      <c r="F97" s="86"/>
      <c r="G97" s="88" t="n">
        <v>75</v>
      </c>
      <c r="H97" s="61" t="n">
        <f aca="false">E97*G97</f>
        <v>63412.5</v>
      </c>
      <c r="I97" s="12"/>
      <c r="J97" s="59" t="n">
        <f aca="false">G97</f>
        <v>75</v>
      </c>
      <c r="K97" s="61" t="n">
        <f aca="false">E97*J97</f>
        <v>63412.5</v>
      </c>
      <c r="L97" s="12"/>
      <c r="M97" s="92"/>
      <c r="N97" s="41"/>
      <c r="O97" s="11"/>
      <c r="Q97" s="11"/>
      <c r="R97" s="19"/>
      <c r="W97" s="60" t="n">
        <f aca="false">J97</f>
        <v>75</v>
      </c>
    </row>
    <row r="98" customFormat="false" ht="12.75" hidden="false" customHeight="false" outlineLevel="0" collapsed="false">
      <c r="E98" s="12"/>
      <c r="F98" s="12"/>
      <c r="G98" s="12"/>
      <c r="H98" s="12"/>
      <c r="I98" s="12"/>
      <c r="J98" s="33"/>
      <c r="K98" s="12"/>
      <c r="L98" s="12"/>
      <c r="M98" s="92"/>
      <c r="N98" s="41"/>
      <c r="O98" s="11"/>
      <c r="Q98" s="11"/>
      <c r="R98" s="19"/>
    </row>
    <row r="99" customFormat="false" ht="12.75" hidden="false" customHeight="false" outlineLevel="0" collapsed="false">
      <c r="B99" s="5" t="s">
        <v>0</v>
      </c>
      <c r="D99" s="11"/>
      <c r="E99" s="96" t="n">
        <f aca="false">SUM(E91:E94)</f>
        <v>90156427.3156591</v>
      </c>
      <c r="F99" s="63" t="s">
        <v>35</v>
      </c>
      <c r="G99" s="96"/>
      <c r="H99" s="65" t="n">
        <f aca="false">SUM(H88:H97)</f>
        <v>8436873.51261813</v>
      </c>
      <c r="I99" s="96"/>
      <c r="J99" s="97"/>
      <c r="K99" s="65" t="n">
        <f aca="false">SUM(K88:K97)</f>
        <v>9338437.78577472</v>
      </c>
      <c r="L99" s="96"/>
      <c r="M99" s="92"/>
      <c r="N99" s="41"/>
      <c r="O99" s="65" t="n">
        <f aca="false">SUM(O88:O94)</f>
        <v>5700904.32500367</v>
      </c>
      <c r="P99" s="5"/>
      <c r="Q99" s="65" t="n">
        <f aca="false">SUM(Q88:Q94)</f>
        <v>5700904.32500367</v>
      </c>
      <c r="R99" s="19"/>
      <c r="S99" s="44"/>
      <c r="T99" s="44"/>
    </row>
    <row r="100" customFormat="false" ht="12.75" hidden="false" customHeight="false" outlineLevel="0" collapsed="false">
      <c r="B100" s="5"/>
      <c r="D100" s="11"/>
      <c r="E100" s="96"/>
      <c r="F100" s="63"/>
      <c r="G100" s="96"/>
      <c r="H100" s="65"/>
      <c r="I100" s="96"/>
      <c r="J100" s="97"/>
      <c r="K100" s="65"/>
      <c r="L100" s="96"/>
      <c r="M100" s="92"/>
      <c r="N100" s="41"/>
      <c r="O100" s="43"/>
      <c r="Q100" s="43"/>
      <c r="R100" s="19"/>
    </row>
    <row r="101" customFormat="false" ht="12.75" hidden="false" customHeight="false" outlineLevel="0" collapsed="false">
      <c r="E101" s="12"/>
      <c r="F101" s="12"/>
      <c r="G101" s="12"/>
      <c r="H101" s="12"/>
      <c r="I101" s="12"/>
      <c r="J101" s="33"/>
      <c r="K101" s="12"/>
      <c r="L101" s="12"/>
      <c r="M101" s="92"/>
      <c r="N101" s="41"/>
      <c r="O101" s="11"/>
      <c r="Q101" s="11"/>
      <c r="R101" s="19"/>
    </row>
    <row r="102" customFormat="false" ht="12.75" hidden="false" customHeight="false" outlineLevel="0" collapsed="false">
      <c r="A102" s="5" t="s">
        <v>46</v>
      </c>
      <c r="B102" s="2" t="s">
        <v>43</v>
      </c>
      <c r="C102" s="3" t="s">
        <v>26</v>
      </c>
      <c r="D102" s="4" t="s">
        <v>44</v>
      </c>
      <c r="E102" s="85" t="n">
        <v>22525254.9009972</v>
      </c>
      <c r="F102" s="86"/>
      <c r="G102" s="87" t="n">
        <v>6.7</v>
      </c>
      <c r="H102" s="39" t="n">
        <f aca="false">E102*G102</f>
        <v>150919207.836681</v>
      </c>
      <c r="I102" s="86"/>
      <c r="J102" s="59" t="n">
        <f aca="false">G102</f>
        <v>6.7</v>
      </c>
      <c r="K102" s="39" t="n">
        <f aca="false">E102*J102</f>
        <v>150919207.836681</v>
      </c>
      <c r="L102" s="86"/>
      <c r="M102" s="88" t="n">
        <v>-1.49</v>
      </c>
      <c r="N102" s="89" t="n">
        <f aca="false">M102</f>
        <v>-1.49</v>
      </c>
      <c r="O102" s="42" t="n">
        <f aca="false">E102*N102</f>
        <v>-33562629.8024859</v>
      </c>
      <c r="Q102" s="11"/>
      <c r="R102" s="19"/>
      <c r="W102" s="60" t="n">
        <f aca="false">J102</f>
        <v>6.7</v>
      </c>
    </row>
    <row r="103" customFormat="false" ht="12.75" hidden="false" customHeight="false" outlineLevel="0" collapsed="false">
      <c r="C103" s="3" t="s">
        <v>28</v>
      </c>
      <c r="D103" s="4" t="s">
        <v>44</v>
      </c>
      <c r="E103" s="85" t="n">
        <v>20276534.0059654</v>
      </c>
      <c r="F103" s="86"/>
      <c r="G103" s="87" t="n">
        <v>1.65</v>
      </c>
      <c r="H103" s="39" t="n">
        <f aca="false">E103*G103</f>
        <v>33456281.1098428</v>
      </c>
      <c r="I103" s="86"/>
      <c r="J103" s="59" t="n">
        <f aca="false">G103</f>
        <v>1.65</v>
      </c>
      <c r="K103" s="39" t="n">
        <f aca="false">E103*J103</f>
        <v>33456281.1098428</v>
      </c>
      <c r="L103" s="86"/>
      <c r="M103" s="88" t="n">
        <v>-1.03</v>
      </c>
      <c r="N103" s="89" t="n">
        <f aca="false">M103</f>
        <v>-1.03</v>
      </c>
      <c r="O103" s="42" t="n">
        <f aca="false">E103*N103</f>
        <v>-20884830.0261443</v>
      </c>
      <c r="Q103" s="11"/>
      <c r="R103" s="19"/>
      <c r="W103" s="60" t="n">
        <f aca="false">J103</f>
        <v>1.65</v>
      </c>
    </row>
    <row r="104" customFormat="false" ht="12.75" hidden="false" customHeight="false" outlineLevel="0" collapsed="false">
      <c r="E104" s="85"/>
      <c r="F104" s="86"/>
      <c r="G104" s="86"/>
      <c r="H104" s="86"/>
      <c r="I104" s="86"/>
      <c r="J104" s="91"/>
      <c r="K104" s="86"/>
      <c r="L104" s="86"/>
      <c r="M104" s="92"/>
      <c r="N104" s="41"/>
      <c r="O104" s="11"/>
      <c r="Q104" s="11"/>
      <c r="R104" s="19"/>
    </row>
    <row r="105" customFormat="false" ht="12.75" hidden="false" customHeight="false" outlineLevel="0" collapsed="false">
      <c r="B105" s="93" t="s">
        <v>25</v>
      </c>
      <c r="C105" s="78" t="s">
        <v>26</v>
      </c>
      <c r="D105" s="93"/>
      <c r="E105" s="85" t="n">
        <v>6780013777.41047</v>
      </c>
      <c r="F105" s="86"/>
      <c r="G105" s="94" t="n">
        <v>0.08915</v>
      </c>
      <c r="H105" s="39" t="n">
        <f aca="false">E105*G105</f>
        <v>604438228.256143</v>
      </c>
      <c r="I105" s="86"/>
      <c r="J105" s="40" t="n">
        <f aca="false">G105+$J$2</f>
        <v>0.09915</v>
      </c>
      <c r="K105" s="39" t="n">
        <f aca="false">E105*J105</f>
        <v>672238366.030248</v>
      </c>
      <c r="L105" s="86"/>
      <c r="M105" s="92" t="n">
        <v>0.06514</v>
      </c>
      <c r="N105" s="41" t="n">
        <f aca="false">$J$2+M105</f>
        <v>0.07514</v>
      </c>
      <c r="O105" s="42" t="n">
        <f aca="false">E105*N105</f>
        <v>509450235.234622</v>
      </c>
      <c r="Q105" s="43" t="n">
        <f aca="false">O102+O105</f>
        <v>475887605.432136</v>
      </c>
      <c r="R105" s="19" t="n">
        <f aca="false">Q105/E105</f>
        <v>0.0701897696753494</v>
      </c>
      <c r="S105" s="44"/>
      <c r="T105" s="79" t="n">
        <f aca="false">T117/E117</f>
        <v>0.038268823965114</v>
      </c>
      <c r="U105" s="8" t="n">
        <f aca="false">R105+T105</f>
        <v>0.108458593640463</v>
      </c>
      <c r="V105" s="46"/>
      <c r="W105" s="47" t="n">
        <f aca="false">J105+T105</f>
        <v>0.137418823965114</v>
      </c>
    </row>
    <row r="106" customFormat="false" ht="12.75" hidden="false" customHeight="false" outlineLevel="0" collapsed="false">
      <c r="A106" s="5"/>
      <c r="B106" s="93"/>
      <c r="C106" s="78"/>
      <c r="D106" s="93"/>
      <c r="E106" s="81"/>
      <c r="F106" s="12"/>
      <c r="G106" s="94"/>
      <c r="H106" s="39" t="n">
        <f aca="false">E106*G106</f>
        <v>0</v>
      </c>
      <c r="I106" s="12"/>
      <c r="J106" s="40"/>
      <c r="K106" s="39" t="n">
        <f aca="false">E106*J106</f>
        <v>0</v>
      </c>
      <c r="L106" s="12"/>
      <c r="M106" s="92"/>
      <c r="N106" s="41" t="n">
        <f aca="false">$J$2+M106</f>
        <v>0.01</v>
      </c>
      <c r="O106" s="11"/>
      <c r="Q106" s="11"/>
      <c r="R106" s="19"/>
      <c r="S106" s="44"/>
      <c r="T106" s="44"/>
      <c r="V106" s="46"/>
      <c r="W106" s="47"/>
    </row>
    <row r="107" customFormat="false" ht="12.75" hidden="false" customHeight="false" outlineLevel="0" collapsed="false">
      <c r="A107" s="5"/>
      <c r="B107" s="93"/>
      <c r="C107" s="78" t="s">
        <v>28</v>
      </c>
      <c r="D107" s="93"/>
      <c r="E107" s="85" t="n">
        <v>6079837475.17191</v>
      </c>
      <c r="F107" s="86"/>
      <c r="G107" s="94" t="n">
        <v>0.07279</v>
      </c>
      <c r="H107" s="39" t="n">
        <f aca="false">E107*G107</f>
        <v>442551369.817763</v>
      </c>
      <c r="I107" s="86"/>
      <c r="J107" s="40" t="n">
        <f aca="false">G107+$J$2</f>
        <v>0.08279</v>
      </c>
      <c r="K107" s="39" t="n">
        <f aca="false">E107*J107</f>
        <v>503349744.569482</v>
      </c>
      <c r="L107" s="86"/>
      <c r="M107" s="92" t="n">
        <v>0.05063</v>
      </c>
      <c r="N107" s="41" t="n">
        <f aca="false">$J$2+M107</f>
        <v>0.06063</v>
      </c>
      <c r="O107" s="53" t="n">
        <f aca="false">E107*N107</f>
        <v>368620546.119673</v>
      </c>
      <c r="Q107" s="54" t="n">
        <f aca="false">O103+O107</f>
        <v>347735716.093529</v>
      </c>
      <c r="R107" s="19" t="n">
        <f aca="false">Q107/E107</f>
        <v>0.0571949032377212</v>
      </c>
      <c r="S107" s="44"/>
      <c r="T107" s="80" t="n">
        <f aca="false">$T$105</f>
        <v>0.038268823965114</v>
      </c>
      <c r="U107" s="8" t="n">
        <f aca="false">R107+T107</f>
        <v>0.0954637272028352</v>
      </c>
      <c r="V107" s="46"/>
      <c r="W107" s="47" t="n">
        <f aca="false">J107+T107</f>
        <v>0.121058823965114</v>
      </c>
    </row>
    <row r="108" customFormat="false" ht="12.75" hidden="false" customHeight="false" outlineLevel="0" collapsed="false">
      <c r="E108" s="81"/>
      <c r="F108" s="12"/>
      <c r="G108" s="12"/>
      <c r="H108" s="12"/>
      <c r="I108" s="12"/>
      <c r="J108" s="33"/>
      <c r="K108" s="12"/>
      <c r="L108" s="12"/>
      <c r="M108" s="99"/>
      <c r="N108" s="11"/>
      <c r="O108" s="11"/>
      <c r="Q108" s="11"/>
      <c r="R108" s="19"/>
      <c r="S108" s="44"/>
      <c r="V108" s="46"/>
    </row>
    <row r="109" customFormat="false" ht="12.75" hidden="false" customHeight="false" outlineLevel="0" collapsed="false">
      <c r="E109" s="81"/>
      <c r="F109" s="12"/>
      <c r="G109" s="12"/>
      <c r="H109" s="12"/>
      <c r="I109" s="12"/>
      <c r="J109" s="33"/>
      <c r="K109" s="12"/>
      <c r="L109" s="12"/>
      <c r="M109" s="99"/>
      <c r="N109" s="11"/>
      <c r="O109" s="11"/>
      <c r="Q109" s="11"/>
      <c r="R109" s="19"/>
      <c r="S109" s="44"/>
      <c r="T109" s="80"/>
      <c r="V109" s="46"/>
      <c r="W109" s="47"/>
    </row>
    <row r="110" customFormat="false" ht="12.75" hidden="false" customHeight="false" outlineLevel="0" collapsed="false">
      <c r="B110" s="2" t="s">
        <v>31</v>
      </c>
      <c r="C110" s="3" t="s">
        <v>26</v>
      </c>
      <c r="E110" s="85" t="n">
        <v>324717.2991875</v>
      </c>
      <c r="F110" s="86"/>
      <c r="G110" s="88" t="n">
        <v>75</v>
      </c>
      <c r="H110" s="39" t="n">
        <f aca="false">E110*G110</f>
        <v>24353797.4390625</v>
      </c>
      <c r="I110" s="12"/>
      <c r="J110" s="59" t="n">
        <f aca="false">G110</f>
        <v>75</v>
      </c>
      <c r="K110" s="39" t="n">
        <f aca="false">E110*J110</f>
        <v>24353797.4390625</v>
      </c>
      <c r="L110" s="12"/>
      <c r="M110" s="99"/>
      <c r="N110" s="11"/>
      <c r="O110" s="11"/>
      <c r="Q110" s="11"/>
      <c r="R110" s="19"/>
      <c r="W110" s="60" t="n">
        <f aca="false">J110</f>
        <v>75</v>
      </c>
    </row>
    <row r="111" customFormat="false" ht="12.75" hidden="false" customHeight="false" outlineLevel="0" collapsed="false">
      <c r="C111" s="3" t="s">
        <v>28</v>
      </c>
      <c r="E111" s="85" t="n">
        <v>323732.5728125</v>
      </c>
      <c r="F111" s="86"/>
      <c r="G111" s="88" t="n">
        <v>75</v>
      </c>
      <c r="H111" s="39" t="n">
        <f aca="false">E111*G111</f>
        <v>24279942.9609375</v>
      </c>
      <c r="I111" s="12"/>
      <c r="J111" s="59" t="n">
        <f aca="false">G111</f>
        <v>75</v>
      </c>
      <c r="K111" s="39" t="n">
        <f aca="false">E111*J111</f>
        <v>24279942.9609375</v>
      </c>
      <c r="L111" s="12"/>
      <c r="M111" s="99"/>
      <c r="N111" s="11"/>
      <c r="O111" s="11"/>
      <c r="Q111" s="11"/>
      <c r="R111" s="19"/>
      <c r="W111" s="60" t="n">
        <f aca="false">J111</f>
        <v>75</v>
      </c>
    </row>
    <row r="112" customFormat="false" ht="12.75" hidden="false" customHeight="false" outlineLevel="0" collapsed="false">
      <c r="E112" s="12"/>
      <c r="F112" s="12"/>
      <c r="G112" s="12"/>
      <c r="H112" s="12"/>
      <c r="I112" s="12"/>
      <c r="J112" s="33"/>
      <c r="K112" s="12"/>
      <c r="L112" s="12"/>
      <c r="M112" s="11"/>
      <c r="N112" s="11"/>
      <c r="O112" s="11"/>
      <c r="Q112" s="11"/>
      <c r="R112" s="19"/>
    </row>
    <row r="113" customFormat="false" ht="12.75" hidden="false" customHeight="false" outlineLevel="0" collapsed="false">
      <c r="B113" s="5" t="s">
        <v>0</v>
      </c>
      <c r="D113" s="11"/>
      <c r="E113" s="96" t="n">
        <f aca="false">SUM(E105:E108)</f>
        <v>12859851252.5824</v>
      </c>
      <c r="F113" s="63" t="s">
        <v>35</v>
      </c>
      <c r="G113" s="96"/>
      <c r="H113" s="65" t="n">
        <f aca="false">SUM(H102:H111)</f>
        <v>1279998827.42043</v>
      </c>
      <c r="I113" s="96"/>
      <c r="J113" s="97"/>
      <c r="K113" s="65" t="n">
        <f aca="false">SUM(K102:K111)</f>
        <v>1408597339.94625</v>
      </c>
      <c r="L113" s="96"/>
      <c r="M113" s="11"/>
      <c r="N113" s="11"/>
      <c r="O113" s="65" t="n">
        <f aca="false">SUM(O102:O108)</f>
        <v>823623321.525665</v>
      </c>
      <c r="P113" s="5"/>
      <c r="Q113" s="65" t="n">
        <f aca="false">SUM(Q102:Q108)</f>
        <v>823623321.525665</v>
      </c>
      <c r="R113" s="19"/>
      <c r="S113" s="44"/>
      <c r="T113" s="44"/>
    </row>
    <row r="114" customFormat="false" ht="12.75" hidden="false" customHeight="false" outlineLevel="0" collapsed="false">
      <c r="B114" s="5"/>
      <c r="D114" s="11"/>
      <c r="E114" s="96"/>
      <c r="F114" s="63"/>
      <c r="G114" s="96"/>
      <c r="H114" s="65"/>
      <c r="I114" s="96"/>
      <c r="J114" s="97"/>
      <c r="K114" s="65"/>
      <c r="L114" s="96"/>
      <c r="M114" s="11"/>
      <c r="N114" s="11"/>
      <c r="O114" s="65"/>
      <c r="P114" s="5"/>
      <c r="Q114" s="65"/>
      <c r="R114" s="19"/>
      <c r="S114" s="44"/>
      <c r="T114" s="44"/>
    </row>
    <row r="115" customFormat="false" ht="12.75" hidden="false" customHeight="false" outlineLevel="0" collapsed="false">
      <c r="B115" s="5" t="s">
        <v>47</v>
      </c>
      <c r="D115" s="11"/>
      <c r="E115" s="96"/>
      <c r="F115" s="63"/>
      <c r="G115" s="96"/>
      <c r="H115" s="65"/>
      <c r="I115" s="96"/>
      <c r="J115" s="97"/>
      <c r="K115" s="65"/>
      <c r="L115" s="96"/>
      <c r="M115" s="11"/>
      <c r="N115" s="11"/>
      <c r="O115" s="65"/>
      <c r="P115" s="5"/>
      <c r="Q115" s="65"/>
      <c r="R115" s="19"/>
      <c r="S115" s="44"/>
      <c r="T115" s="44"/>
    </row>
    <row r="116" customFormat="false" ht="12.75" hidden="false" customHeight="false" outlineLevel="0" collapsed="false">
      <c r="B116" s="5" t="s">
        <v>48</v>
      </c>
      <c r="D116" s="11"/>
      <c r="E116" s="96"/>
      <c r="F116" s="63"/>
      <c r="G116" s="96"/>
      <c r="H116" s="65"/>
      <c r="I116" s="96"/>
      <c r="J116" s="97"/>
      <c r="K116" s="65"/>
      <c r="L116" s="96"/>
      <c r="M116" s="11"/>
      <c r="N116" s="11"/>
      <c r="O116" s="43"/>
      <c r="Q116" s="43"/>
      <c r="R116" s="19"/>
      <c r="S116" s="44"/>
    </row>
    <row r="117" customFormat="false" ht="12.75" hidden="false" customHeight="false" outlineLevel="0" collapsed="false">
      <c r="B117" s="5" t="s">
        <v>49</v>
      </c>
      <c r="D117" s="11"/>
      <c r="E117" s="96" t="n">
        <f aca="false">E113+E99+E86</f>
        <v>12950498628.6855</v>
      </c>
      <c r="F117" s="63"/>
      <c r="G117" s="96"/>
      <c r="H117" s="65"/>
      <c r="I117" s="96"/>
      <c r="J117" s="97"/>
      <c r="K117" s="65"/>
      <c r="L117" s="96"/>
      <c r="M117" s="11"/>
      <c r="N117" s="11"/>
      <c r="O117" s="43"/>
      <c r="Q117" s="43"/>
      <c r="R117" s="19"/>
      <c r="S117" s="44"/>
      <c r="T117" s="67" t="n">
        <v>495600352.281617</v>
      </c>
    </row>
    <row r="118" customFormat="false" ht="12.75" hidden="false" customHeight="false" outlineLevel="0" collapsed="false">
      <c r="E118" s="12"/>
      <c r="F118" s="12"/>
      <c r="G118" s="12"/>
      <c r="H118" s="12"/>
      <c r="I118" s="12"/>
      <c r="J118" s="33"/>
      <c r="K118" s="12"/>
      <c r="L118" s="12"/>
      <c r="M118" s="11"/>
      <c r="N118" s="11"/>
      <c r="O118" s="11"/>
      <c r="Q118" s="11"/>
      <c r="R118" s="19"/>
      <c r="S118" s="44"/>
    </row>
    <row r="119" customFormat="false" ht="12.75" hidden="false" customHeight="false" outlineLevel="0" collapsed="false">
      <c r="E119" s="12"/>
      <c r="F119" s="12"/>
      <c r="G119" s="12"/>
      <c r="H119" s="12"/>
      <c r="I119" s="12"/>
      <c r="J119" s="33"/>
      <c r="K119" s="12"/>
      <c r="L119" s="12"/>
      <c r="M119" s="11"/>
      <c r="N119" s="11"/>
      <c r="O119" s="11"/>
      <c r="Q119" s="11"/>
      <c r="R119" s="19"/>
      <c r="S119" s="44"/>
    </row>
    <row r="120" customFormat="false" ht="12.75" hidden="false" customHeight="false" outlineLevel="0" collapsed="false">
      <c r="A120" s="5" t="s">
        <v>50</v>
      </c>
      <c r="B120" s="4" t="s">
        <v>43</v>
      </c>
      <c r="C120" s="100" t="s">
        <v>26</v>
      </c>
      <c r="D120" s="70" t="s">
        <v>37</v>
      </c>
      <c r="E120" s="101" t="n">
        <v>13690.4878974883</v>
      </c>
      <c r="F120" s="101"/>
      <c r="G120" s="102" t="n">
        <v>7.5</v>
      </c>
      <c r="H120" s="39" t="n">
        <f aca="false">E120*G120</f>
        <v>102678.659231162</v>
      </c>
      <c r="I120" s="103"/>
      <c r="J120" s="59" t="n">
        <f aca="false">G120</f>
        <v>7.5</v>
      </c>
      <c r="K120" s="39" t="n">
        <f aca="false">E120*J120</f>
        <v>102678.659231162</v>
      </c>
      <c r="L120" s="103"/>
      <c r="M120" s="88" t="n">
        <v>7.5</v>
      </c>
      <c r="N120" s="89" t="n">
        <f aca="false">M120</f>
        <v>7.5</v>
      </c>
      <c r="O120" s="42" t="n">
        <f aca="false">E120*N120</f>
        <v>102678.659231162</v>
      </c>
      <c r="Q120" s="11"/>
      <c r="R120" s="19"/>
      <c r="W120" s="60" t="n">
        <f aca="false">J120</f>
        <v>7.5</v>
      </c>
    </row>
    <row r="121" customFormat="false" ht="12.75" hidden="false" customHeight="false" outlineLevel="0" collapsed="false">
      <c r="A121" s="5"/>
      <c r="B121" s="4"/>
      <c r="C121" s="100"/>
      <c r="D121" s="70" t="s">
        <v>38</v>
      </c>
      <c r="E121" s="101" t="n">
        <v>14001.2493980219</v>
      </c>
      <c r="F121" s="101"/>
      <c r="G121" s="102" t="n">
        <v>0.6</v>
      </c>
      <c r="H121" s="39" t="n">
        <f aca="false">E121*G121</f>
        <v>8400.74963881317</v>
      </c>
      <c r="I121" s="103"/>
      <c r="J121" s="59" t="n">
        <f aca="false">G121</f>
        <v>0.6</v>
      </c>
      <c r="K121" s="39" t="n">
        <f aca="false">E121*J121</f>
        <v>8400.74963881317</v>
      </c>
      <c r="L121" s="103"/>
      <c r="M121" s="88" t="n">
        <v>0.6</v>
      </c>
      <c r="N121" s="89" t="n">
        <f aca="false">M121</f>
        <v>0.6</v>
      </c>
      <c r="O121" s="42" t="n">
        <f aca="false">E121*N121</f>
        <v>8400.74963881317</v>
      </c>
      <c r="Q121" s="11"/>
      <c r="R121" s="19"/>
      <c r="W121" s="60" t="n">
        <f aca="false">J121</f>
        <v>0.6</v>
      </c>
    </row>
    <row r="122" customFormat="false" ht="12.75" hidden="false" customHeight="false" outlineLevel="0" collapsed="false">
      <c r="C122" s="100"/>
      <c r="D122" s="4" t="s">
        <v>44</v>
      </c>
      <c r="E122" s="101" t="n">
        <v>16884.776674149</v>
      </c>
      <c r="F122" s="101"/>
      <c r="G122" s="102" t="n">
        <v>0.35</v>
      </c>
      <c r="H122" s="39" t="n">
        <f aca="false">E122*G122</f>
        <v>5909.67183595214</v>
      </c>
      <c r="I122" s="103"/>
      <c r="J122" s="59" t="n">
        <f aca="false">G122</f>
        <v>0.35</v>
      </c>
      <c r="K122" s="39" t="n">
        <f aca="false">E122*J122</f>
        <v>5909.67183595214</v>
      </c>
      <c r="L122" s="103"/>
      <c r="M122" s="88" t="n">
        <v>-3.23</v>
      </c>
      <c r="N122" s="89" t="n">
        <f aca="false">M122</f>
        <v>-3.23</v>
      </c>
      <c r="O122" s="42" t="n">
        <f aca="false">E122*N122</f>
        <v>-54537.8286575012</v>
      </c>
      <c r="P122" s="104" t="n">
        <f aca="false">O122/SUM(E127:E129)</f>
        <v>-0.00903078460379568</v>
      </c>
      <c r="Q122" s="11"/>
      <c r="R122" s="19"/>
      <c r="W122" s="60" t="n">
        <f aca="false">J122</f>
        <v>0.35</v>
      </c>
    </row>
    <row r="123" customFormat="false" ht="12.75" hidden="false" customHeight="false" outlineLevel="0" collapsed="false">
      <c r="C123" s="100" t="s">
        <v>28</v>
      </c>
      <c r="D123" s="70" t="s">
        <v>38</v>
      </c>
      <c r="E123" s="101" t="n">
        <v>12344.7695641574</v>
      </c>
      <c r="F123" s="101"/>
      <c r="G123" s="102" t="n">
        <v>0.75</v>
      </c>
      <c r="H123" s="39" t="n">
        <f aca="false">E123*G123</f>
        <v>9258.57717311808</v>
      </c>
      <c r="I123" s="103"/>
      <c r="J123" s="59" t="n">
        <f aca="false">G123</f>
        <v>0.75</v>
      </c>
      <c r="K123" s="39" t="n">
        <f aca="false">E123*J123</f>
        <v>9258.57717311808</v>
      </c>
      <c r="L123" s="103"/>
      <c r="M123" s="88" t="n">
        <v>0.75</v>
      </c>
      <c r="N123" s="89" t="n">
        <f aca="false">M123</f>
        <v>0.75</v>
      </c>
      <c r="O123" s="42" t="n">
        <f aca="false">E123*N123</f>
        <v>9258.57717311808</v>
      </c>
      <c r="Q123" s="11"/>
      <c r="R123" s="19"/>
      <c r="W123" s="60" t="n">
        <f aca="false">J123</f>
        <v>0.75</v>
      </c>
    </row>
    <row r="124" customFormat="false" ht="12.75" hidden="false" customHeight="false" outlineLevel="0" collapsed="false">
      <c r="D124" s="4" t="s">
        <v>44</v>
      </c>
      <c r="E124" s="101" t="n">
        <v>15627.4561634101</v>
      </c>
      <c r="F124" s="101"/>
      <c r="G124" s="102" t="n">
        <v>0.35</v>
      </c>
      <c r="H124" s="39" t="n">
        <f aca="false">E124*G124</f>
        <v>5469.60965719352</v>
      </c>
      <c r="I124" s="103"/>
      <c r="J124" s="59" t="n">
        <f aca="false">G124</f>
        <v>0.35</v>
      </c>
      <c r="K124" s="39" t="n">
        <f aca="false">E124*J124</f>
        <v>5469.60965719352</v>
      </c>
      <c r="L124" s="103"/>
      <c r="M124" s="88" t="n">
        <v>-1.24</v>
      </c>
      <c r="N124" s="89" t="n">
        <f aca="false">M124</f>
        <v>-1.24</v>
      </c>
      <c r="O124" s="42" t="n">
        <f aca="false">E124*N124</f>
        <v>-19378.0456426285</v>
      </c>
      <c r="P124" s="104" t="n">
        <f aca="false">O124/SUM(E130:E131)</f>
        <v>-0.00402939647612661</v>
      </c>
      <c r="Q124" s="11"/>
      <c r="R124" s="19"/>
      <c r="W124" s="60" t="n">
        <f aca="false">J124</f>
        <v>0.35</v>
      </c>
    </row>
    <row r="125" customFormat="false" ht="12.75" hidden="false" customHeight="false" outlineLevel="0" collapsed="false">
      <c r="E125" s="11"/>
      <c r="F125" s="11"/>
      <c r="G125" s="11"/>
      <c r="H125" s="12"/>
      <c r="I125" s="12"/>
      <c r="J125" s="33"/>
      <c r="K125" s="12"/>
      <c r="L125" s="12"/>
      <c r="M125" s="92"/>
      <c r="N125" s="41"/>
      <c r="O125" s="11"/>
      <c r="Q125" s="11"/>
      <c r="R125" s="19"/>
    </row>
    <row r="126" customFormat="false" ht="12.75" hidden="false" customHeight="false" outlineLevel="0" collapsed="false">
      <c r="B126" s="2" t="s">
        <v>25</v>
      </c>
      <c r="C126" s="100" t="s">
        <v>26</v>
      </c>
      <c r="D126" s="105" t="s">
        <v>51</v>
      </c>
      <c r="E126" s="106"/>
      <c r="F126" s="106"/>
      <c r="G126" s="107" t="n">
        <v>0.09724</v>
      </c>
      <c r="H126" s="12"/>
      <c r="I126" s="12"/>
      <c r="J126" s="40" t="n">
        <f aca="false">G126+$J$2</f>
        <v>0.10724</v>
      </c>
      <c r="K126" s="12"/>
      <c r="L126" s="12"/>
      <c r="M126" s="92"/>
      <c r="N126" s="41"/>
      <c r="O126" s="11"/>
      <c r="Q126" s="11"/>
      <c r="R126" s="19"/>
      <c r="W126" s="108" t="n">
        <f aca="false">W127*J126/J127</f>
        <v>0.220370523629581</v>
      </c>
    </row>
    <row r="127" customFormat="false" ht="12.75" hidden="false" customHeight="false" outlineLevel="0" collapsed="false">
      <c r="D127" s="70" t="s">
        <v>52</v>
      </c>
      <c r="E127" s="101" t="n">
        <v>1284512.28239861</v>
      </c>
      <c r="F127" s="101"/>
      <c r="G127" s="109" t="n">
        <v>0.08676</v>
      </c>
      <c r="H127" s="39" t="n">
        <f aca="false">E127*G127</f>
        <v>111444.285620904</v>
      </c>
      <c r="I127" s="103"/>
      <c r="J127" s="40" t="n">
        <f aca="false">G127+$J$2</f>
        <v>0.09676</v>
      </c>
      <c r="K127" s="39" t="n">
        <f aca="false">E127*J127</f>
        <v>124289.40844489</v>
      </c>
      <c r="L127" s="103"/>
      <c r="M127" s="92" t="n">
        <v>0.06702</v>
      </c>
      <c r="N127" s="41" t="n">
        <f aca="false">$J$2+M127</f>
        <v>0.07702</v>
      </c>
      <c r="O127" s="42" t="n">
        <f aca="false">E127*N127</f>
        <v>98933.1359903412</v>
      </c>
      <c r="Q127" s="43" t="n">
        <f aca="false">O120+O127+E127*P122</f>
        <v>190011.641478232</v>
      </c>
      <c r="R127" s="19" t="n">
        <f aca="false">Q127/E127</f>
        <v>0.147925126199196</v>
      </c>
      <c r="S127" s="71" t="n">
        <f aca="false">IF($S$3-R127&gt;0,$S$3-R127,0)</f>
        <v>0.102074873800804</v>
      </c>
      <c r="T127" s="110"/>
      <c r="U127" s="8" t="n">
        <f aca="false">R127+S127</f>
        <v>0.25</v>
      </c>
      <c r="W127" s="47" t="n">
        <f aca="false">J127+S127</f>
        <v>0.198834873800804</v>
      </c>
    </row>
    <row r="128" customFormat="false" ht="12.75" hidden="false" customHeight="false" outlineLevel="0" collapsed="false">
      <c r="C128" s="100"/>
      <c r="D128" s="70" t="s">
        <v>38</v>
      </c>
      <c r="E128" s="101" t="n">
        <v>1392647.52373943</v>
      </c>
      <c r="F128" s="101"/>
      <c r="G128" s="109" t="n">
        <v>0.0658</v>
      </c>
      <c r="H128" s="39" t="n">
        <f aca="false">E128*G128</f>
        <v>91636.2070620544</v>
      </c>
      <c r="I128" s="103"/>
      <c r="J128" s="40" t="n">
        <f aca="false">G128+$J$2</f>
        <v>0.0758</v>
      </c>
      <c r="K128" s="39" t="n">
        <f aca="false">E128*J128</f>
        <v>105562.682299449</v>
      </c>
      <c r="L128" s="103"/>
      <c r="M128" s="92" t="n">
        <v>0.0476</v>
      </c>
      <c r="N128" s="41" t="n">
        <f aca="false">$J$2+M128</f>
        <v>0.0576</v>
      </c>
      <c r="O128" s="42" t="n">
        <f aca="false">E128*N128</f>
        <v>80216.4973673911</v>
      </c>
      <c r="Q128" s="43" t="n">
        <f aca="false">O121+O128+E128*P122</f>
        <v>76040.5471903041</v>
      </c>
      <c r="R128" s="19" t="n">
        <f aca="false">Q128/E128</f>
        <v>0.0546014306521193</v>
      </c>
      <c r="S128" s="74"/>
      <c r="T128" s="75" t="n">
        <f aca="false">T138/SUM(E128:E131)</f>
        <v>0.0296990070001625</v>
      </c>
      <c r="U128" s="8" t="n">
        <f aca="false">R128+T128</f>
        <v>0.0843004376522818</v>
      </c>
      <c r="W128" s="47" t="n">
        <f aca="false">J128+T128</f>
        <v>0.105499007000163</v>
      </c>
    </row>
    <row r="129" customFormat="false" ht="12.75" hidden="false" customHeight="false" outlineLevel="0" collapsed="false">
      <c r="A129" s="5"/>
      <c r="B129" s="4"/>
      <c r="C129" s="100"/>
      <c r="D129" s="70" t="s">
        <v>39</v>
      </c>
      <c r="E129" s="101" t="n">
        <v>3361942.1158122</v>
      </c>
      <c r="F129" s="101"/>
      <c r="G129" s="109" t="n">
        <v>0.0618</v>
      </c>
      <c r="H129" s="39" t="n">
        <f aca="false">E129*G129</f>
        <v>207768.022757194</v>
      </c>
      <c r="I129" s="103"/>
      <c r="J129" s="40" t="n">
        <f aca="false">G129+$J$2</f>
        <v>0.0718</v>
      </c>
      <c r="K129" s="39" t="n">
        <f aca="false">E129*J129</f>
        <v>241387.443915316</v>
      </c>
      <c r="L129" s="103"/>
      <c r="M129" s="92" t="n">
        <v>0.0439</v>
      </c>
      <c r="N129" s="41" t="n">
        <f aca="false">$J$2+M129</f>
        <v>0.0539</v>
      </c>
      <c r="O129" s="42" t="n">
        <f aca="false">E129*N129</f>
        <v>181208.680042278</v>
      </c>
      <c r="Q129" s="43" t="n">
        <f aca="false">O129+E129*P122</f>
        <v>150847.704943948</v>
      </c>
      <c r="R129" s="19" t="n">
        <f aca="false">Q129/E129</f>
        <v>0.0448692153962043</v>
      </c>
      <c r="S129" s="74"/>
      <c r="T129" s="71" t="n">
        <f aca="false">T128</f>
        <v>0.0296990070001625</v>
      </c>
      <c r="U129" s="8" t="n">
        <f aca="false">R129+T129</f>
        <v>0.0745682223963669</v>
      </c>
      <c r="W129" s="47" t="n">
        <f aca="false">J129+T129</f>
        <v>0.101499007000163</v>
      </c>
    </row>
    <row r="130" customFormat="false" ht="12.75" hidden="false" customHeight="false" outlineLevel="0" collapsed="false">
      <c r="A130" s="5"/>
      <c r="B130" s="4"/>
      <c r="C130" s="100" t="s">
        <v>28</v>
      </c>
      <c r="D130" s="70" t="s">
        <v>38</v>
      </c>
      <c r="E130" s="101" t="n">
        <v>2077831.72358399</v>
      </c>
      <c r="F130" s="101"/>
      <c r="G130" s="109" t="n">
        <v>0.08114</v>
      </c>
      <c r="H130" s="39" t="n">
        <f aca="false">E130*G130</f>
        <v>168595.266051605</v>
      </c>
      <c r="I130" s="103"/>
      <c r="J130" s="40" t="n">
        <f aca="false">G130+$J$2</f>
        <v>0.09114</v>
      </c>
      <c r="K130" s="39" t="n">
        <f aca="false">E130*J130</f>
        <v>189373.583287445</v>
      </c>
      <c r="L130" s="103"/>
      <c r="M130" s="92" t="n">
        <v>0.06181</v>
      </c>
      <c r="N130" s="41" t="n">
        <f aca="false">$J$2+M130</f>
        <v>0.07181</v>
      </c>
      <c r="O130" s="42" t="n">
        <f aca="false">E130*N130</f>
        <v>149209.096070566</v>
      </c>
      <c r="Q130" s="43" t="n">
        <f aca="false">O123+O130+E130*P124</f>
        <v>150095.265418691</v>
      </c>
      <c r="R130" s="19" t="n">
        <f aca="false">Q130/E130</f>
        <v>0.0722364875437536</v>
      </c>
      <c r="S130" s="74"/>
      <c r="T130" s="71" t="n">
        <f aca="false">T128</f>
        <v>0.0296990070001625</v>
      </c>
      <c r="U130" s="8" t="n">
        <f aca="false">R130+T130</f>
        <v>0.101935494543916</v>
      </c>
      <c r="W130" s="47" t="n">
        <f aca="false">J130+T130</f>
        <v>0.120839007000163</v>
      </c>
    </row>
    <row r="131" customFormat="false" ht="12.75" hidden="false" customHeight="false" outlineLevel="0" collapsed="false">
      <c r="A131" s="5"/>
      <c r="B131" s="4"/>
      <c r="C131" s="100"/>
      <c r="D131" s="70" t="s">
        <v>39</v>
      </c>
      <c r="E131" s="101" t="n">
        <v>2731336.53708226</v>
      </c>
      <c r="F131" s="101"/>
      <c r="G131" s="109" t="n">
        <v>0.06679</v>
      </c>
      <c r="H131" s="39" t="n">
        <f aca="false">E131*G131</f>
        <v>182425.967311724</v>
      </c>
      <c r="I131" s="103"/>
      <c r="J131" s="40" t="n">
        <f aca="false">G131+$J$2</f>
        <v>0.07679</v>
      </c>
      <c r="K131" s="39" t="n">
        <f aca="false">E131*J131</f>
        <v>209739.332682546</v>
      </c>
      <c r="L131" s="103"/>
      <c r="M131" s="92" t="n">
        <v>0.04852</v>
      </c>
      <c r="N131" s="41" t="n">
        <f aca="false">$J$2+M131</f>
        <v>0.05852</v>
      </c>
      <c r="O131" s="53" t="n">
        <f aca="false">E131*N131</f>
        <v>159837.814150054</v>
      </c>
      <c r="Q131" s="54" t="n">
        <f aca="false">O131+E131*P124</f>
        <v>148832.176332419</v>
      </c>
      <c r="R131" s="19" t="n">
        <f aca="false">Q131/E131</f>
        <v>0.0544906035238734</v>
      </c>
      <c r="S131" s="74"/>
      <c r="T131" s="71" t="n">
        <f aca="false">T128</f>
        <v>0.0296990070001625</v>
      </c>
      <c r="U131" s="8" t="n">
        <f aca="false">R131+T131</f>
        <v>0.0841896105240359</v>
      </c>
      <c r="W131" s="47" t="n">
        <f aca="false">J131+T131</f>
        <v>0.106489007000163</v>
      </c>
    </row>
    <row r="132" customFormat="false" ht="12.75" hidden="false" customHeight="false" outlineLevel="0" collapsed="false">
      <c r="A132" s="5"/>
      <c r="B132" s="4"/>
      <c r="C132" s="100"/>
      <c r="D132" s="70"/>
      <c r="E132" s="111"/>
      <c r="F132" s="111"/>
      <c r="G132" s="111"/>
      <c r="H132" s="103"/>
      <c r="I132" s="103"/>
      <c r="J132" s="112"/>
      <c r="K132" s="103"/>
      <c r="L132" s="103"/>
      <c r="M132" s="92"/>
      <c r="N132" s="41"/>
      <c r="O132" s="53"/>
      <c r="Q132" s="54"/>
      <c r="R132" s="19"/>
    </row>
    <row r="133" customFormat="false" ht="12.75" hidden="false" customHeight="false" outlineLevel="0" collapsed="false">
      <c r="A133" s="5"/>
      <c r="B133" s="4" t="s">
        <v>31</v>
      </c>
      <c r="C133" s="100" t="s">
        <v>26</v>
      </c>
      <c r="D133" s="70" t="s">
        <v>53</v>
      </c>
      <c r="E133" s="101" t="n">
        <v>12</v>
      </c>
      <c r="F133" s="101"/>
      <c r="G133" s="102" t="n">
        <v>610</v>
      </c>
      <c r="H133" s="39" t="n">
        <f aca="false">E133*G133</f>
        <v>7320</v>
      </c>
      <c r="I133" s="103"/>
      <c r="J133" s="59" t="n">
        <f aca="false">G133</f>
        <v>610</v>
      </c>
      <c r="K133" s="39" t="n">
        <f aca="false">E133*J133</f>
        <v>7320</v>
      </c>
      <c r="L133" s="103"/>
      <c r="M133" s="92"/>
      <c r="N133" s="41"/>
      <c r="O133" s="53"/>
      <c r="Q133" s="54"/>
      <c r="R133" s="19"/>
      <c r="W133" s="60" t="n">
        <f aca="false">J133</f>
        <v>610</v>
      </c>
    </row>
    <row r="134" customFormat="false" ht="12.75" hidden="false" customHeight="false" outlineLevel="0" collapsed="false">
      <c r="A134" s="5"/>
      <c r="B134" s="4"/>
      <c r="C134" s="100" t="s">
        <v>28</v>
      </c>
      <c r="D134" s="70" t="s">
        <v>53</v>
      </c>
      <c r="E134" s="101" t="n">
        <v>12</v>
      </c>
      <c r="F134" s="101"/>
      <c r="G134" s="102" t="n">
        <v>610</v>
      </c>
      <c r="H134" s="39" t="n">
        <f aca="false">E134*G134</f>
        <v>7320</v>
      </c>
      <c r="I134" s="103"/>
      <c r="J134" s="59" t="n">
        <f aca="false">G134</f>
        <v>610</v>
      </c>
      <c r="K134" s="39" t="n">
        <f aca="false">E134*J134</f>
        <v>7320</v>
      </c>
      <c r="L134" s="103"/>
      <c r="M134" s="92"/>
      <c r="N134" s="41"/>
      <c r="O134" s="53"/>
      <c r="Q134" s="54"/>
      <c r="R134" s="19"/>
      <c r="W134" s="60" t="n">
        <f aca="false">J134</f>
        <v>610</v>
      </c>
    </row>
    <row r="135" customFormat="false" ht="12.75" hidden="false" customHeight="false" outlineLevel="0" collapsed="false">
      <c r="A135" s="5"/>
      <c r="B135" s="4"/>
      <c r="C135" s="100" t="s">
        <v>26</v>
      </c>
      <c r="D135" s="70" t="s">
        <v>54</v>
      </c>
      <c r="E135" s="101" t="n">
        <v>12</v>
      </c>
      <c r="F135" s="101"/>
      <c r="G135" s="102" t="n">
        <v>75</v>
      </c>
      <c r="H135" s="39" t="n">
        <f aca="false">E135*G135</f>
        <v>900</v>
      </c>
      <c r="I135" s="103"/>
      <c r="J135" s="59" t="n">
        <f aca="false">G135</f>
        <v>75</v>
      </c>
      <c r="K135" s="39" t="n">
        <f aca="false">E135*J135</f>
        <v>900</v>
      </c>
      <c r="L135" s="103"/>
      <c r="M135" s="92"/>
      <c r="N135" s="41"/>
      <c r="O135" s="53"/>
      <c r="Q135" s="54"/>
      <c r="R135" s="19"/>
      <c r="W135" s="60" t="n">
        <f aca="false">J135</f>
        <v>75</v>
      </c>
    </row>
    <row r="136" customFormat="false" ht="12.75" hidden="false" customHeight="false" outlineLevel="0" collapsed="false">
      <c r="A136" s="5"/>
      <c r="B136" s="4"/>
      <c r="C136" s="100" t="s">
        <v>28</v>
      </c>
      <c r="D136" s="70" t="s">
        <v>54</v>
      </c>
      <c r="E136" s="101" t="n">
        <v>12</v>
      </c>
      <c r="F136" s="101"/>
      <c r="G136" s="102" t="n">
        <v>75</v>
      </c>
      <c r="H136" s="61" t="n">
        <f aca="false">E136*G136</f>
        <v>900</v>
      </c>
      <c r="I136" s="103"/>
      <c r="J136" s="59" t="n">
        <f aca="false">G136</f>
        <v>75</v>
      </c>
      <c r="K136" s="61" t="n">
        <f aca="false">E136*J136</f>
        <v>900</v>
      </c>
      <c r="L136" s="103"/>
      <c r="M136" s="92"/>
      <c r="N136" s="41"/>
      <c r="O136" s="53"/>
      <c r="Q136" s="54"/>
      <c r="R136" s="19"/>
      <c r="W136" s="60" t="n">
        <f aca="false">J136</f>
        <v>75</v>
      </c>
    </row>
    <row r="137" customFormat="false" ht="12.75" hidden="false" customHeight="false" outlineLevel="0" collapsed="false">
      <c r="A137" s="5"/>
      <c r="B137" s="4"/>
      <c r="C137" s="100"/>
      <c r="D137" s="70"/>
      <c r="E137" s="12"/>
      <c r="F137" s="12"/>
      <c r="G137" s="12"/>
      <c r="H137" s="12"/>
      <c r="I137" s="12"/>
      <c r="J137" s="33"/>
      <c r="K137" s="12"/>
      <c r="L137" s="12"/>
      <c r="M137" s="92"/>
      <c r="N137" s="41"/>
      <c r="O137" s="11"/>
      <c r="Q137" s="11"/>
      <c r="R137" s="19"/>
    </row>
    <row r="138" customFormat="false" ht="12.75" hidden="false" customHeight="false" outlineLevel="0" collapsed="false">
      <c r="A138" s="5"/>
      <c r="B138" s="5" t="s">
        <v>0</v>
      </c>
      <c r="C138" s="100"/>
      <c r="D138" s="11"/>
      <c r="E138" s="113" t="n">
        <f aca="false">SUM(E127:E131)</f>
        <v>10848270.1826165</v>
      </c>
      <c r="F138" s="63" t="s">
        <v>35</v>
      </c>
      <c r="G138" s="113"/>
      <c r="H138" s="65" t="n">
        <f aca="false">SUM(H120:H136)</f>
        <v>910027.01633972</v>
      </c>
      <c r="I138" s="113"/>
      <c r="J138" s="112"/>
      <c r="K138" s="65" t="n">
        <f aca="false">SUM(K120:K136)</f>
        <v>1018509.71816588</v>
      </c>
      <c r="L138" s="113"/>
      <c r="M138" s="92"/>
      <c r="N138" s="41"/>
      <c r="O138" s="65" t="n">
        <f aca="false">SUM(O120:O131)</f>
        <v>715827.335363593</v>
      </c>
      <c r="P138" s="5"/>
      <c r="Q138" s="65" t="n">
        <f aca="false">SUM(Q120:Q131)</f>
        <v>715827.335363593</v>
      </c>
      <c r="R138" s="19"/>
      <c r="S138" s="42" t="n">
        <f aca="false">S127*E127</f>
        <v>131116.429121422</v>
      </c>
      <c r="T138" s="67" t="n">
        <v>284034.11282643</v>
      </c>
    </row>
    <row r="139" customFormat="false" ht="12.75" hidden="false" customHeight="false" outlineLevel="0" collapsed="false">
      <c r="A139" s="5"/>
      <c r="B139" s="5"/>
      <c r="C139" s="100"/>
      <c r="D139" s="11"/>
      <c r="E139" s="113"/>
      <c r="F139" s="63"/>
      <c r="G139" s="113"/>
      <c r="H139" s="65"/>
      <c r="I139" s="113"/>
      <c r="J139" s="112"/>
      <c r="K139" s="65"/>
      <c r="L139" s="113"/>
      <c r="M139" s="92"/>
      <c r="N139" s="41"/>
      <c r="O139" s="43"/>
      <c r="Q139" s="43"/>
      <c r="R139" s="19"/>
    </row>
    <row r="140" customFormat="false" ht="12.75" hidden="false" customHeight="false" outlineLevel="0" collapsed="false">
      <c r="E140" s="12"/>
      <c r="F140" s="12"/>
      <c r="G140" s="12"/>
      <c r="H140" s="12"/>
      <c r="I140" s="12"/>
      <c r="J140" s="33"/>
      <c r="K140" s="12"/>
      <c r="L140" s="12"/>
      <c r="M140" s="92"/>
      <c r="N140" s="41"/>
      <c r="O140" s="11"/>
      <c r="Q140" s="11"/>
      <c r="R140" s="19"/>
    </row>
    <row r="141" customFormat="false" ht="12.75" hidden="false" customHeight="false" outlineLevel="0" collapsed="false">
      <c r="A141" s="5" t="s">
        <v>55</v>
      </c>
      <c r="B141" s="4" t="s">
        <v>43</v>
      </c>
      <c r="C141" s="100" t="s">
        <v>26</v>
      </c>
      <c r="D141" s="70" t="s">
        <v>37</v>
      </c>
      <c r="E141" s="101" t="n">
        <v>916907.088969111</v>
      </c>
      <c r="F141" s="101"/>
      <c r="G141" s="102" t="n">
        <v>11.8</v>
      </c>
      <c r="H141" s="39" t="n">
        <f aca="false">E141*G141</f>
        <v>10819503.6498355</v>
      </c>
      <c r="I141" s="103"/>
      <c r="J141" s="59" t="n">
        <f aca="false">G141</f>
        <v>11.8</v>
      </c>
      <c r="K141" s="39" t="n">
        <f aca="false">E141*J141</f>
        <v>10819503.6498355</v>
      </c>
      <c r="L141" s="103"/>
      <c r="M141" s="88" t="n">
        <v>8</v>
      </c>
      <c r="N141" s="89" t="n">
        <f aca="false">M141</f>
        <v>8</v>
      </c>
      <c r="O141" s="42" t="n">
        <f aca="false">E141*N141</f>
        <v>7335256.71175289</v>
      </c>
      <c r="Q141" s="11"/>
      <c r="R141" s="19"/>
      <c r="W141" s="60" t="n">
        <f aca="false">J141</f>
        <v>11.8</v>
      </c>
    </row>
    <row r="142" customFormat="false" ht="12.75" hidden="false" customHeight="false" outlineLevel="0" collapsed="false">
      <c r="A142" s="5"/>
      <c r="B142" s="4"/>
      <c r="C142" s="100"/>
      <c r="D142" s="70" t="s">
        <v>38</v>
      </c>
      <c r="E142" s="101" t="n">
        <v>951154.948824572</v>
      </c>
      <c r="F142" s="101"/>
      <c r="G142" s="102" t="n">
        <v>2.65</v>
      </c>
      <c r="H142" s="39" t="n">
        <f aca="false">E142*G142</f>
        <v>2520560.61438512</v>
      </c>
      <c r="I142" s="103"/>
      <c r="J142" s="59" t="n">
        <f aca="false">G142</f>
        <v>2.65</v>
      </c>
      <c r="K142" s="39" t="n">
        <f aca="false">E142*J142</f>
        <v>2520560.61438512</v>
      </c>
      <c r="L142" s="103"/>
      <c r="M142" s="88" t="n">
        <v>1.8</v>
      </c>
      <c r="N142" s="89" t="n">
        <f aca="false">M142</f>
        <v>1.8</v>
      </c>
      <c r="O142" s="42" t="n">
        <f aca="false">E142*N142</f>
        <v>1712078.90788423</v>
      </c>
      <c r="Q142" s="11"/>
      <c r="R142" s="19"/>
      <c r="W142" s="60" t="n">
        <f aca="false">J142</f>
        <v>2.65</v>
      </c>
    </row>
    <row r="143" customFormat="false" ht="12.75" hidden="false" customHeight="false" outlineLevel="0" collapsed="false">
      <c r="C143" s="100"/>
      <c r="D143" s="4" t="s">
        <v>44</v>
      </c>
      <c r="E143" s="101" t="n">
        <v>1013026.72488429</v>
      </c>
      <c r="F143" s="101"/>
      <c r="G143" s="102" t="n">
        <v>2.55</v>
      </c>
      <c r="H143" s="39" t="n">
        <f aca="false">E143*G143</f>
        <v>2583218.14845495</v>
      </c>
      <c r="I143" s="103"/>
      <c r="J143" s="59" t="n">
        <f aca="false">G143</f>
        <v>2.55</v>
      </c>
      <c r="K143" s="39" t="n">
        <f aca="false">E143*J143</f>
        <v>2583218.14845495</v>
      </c>
      <c r="L143" s="103"/>
      <c r="M143" s="88" t="n">
        <v>-2.08</v>
      </c>
      <c r="N143" s="89" t="n">
        <f aca="false">M143</f>
        <v>-2.08</v>
      </c>
      <c r="O143" s="42" t="n">
        <f aca="false">E143*N143</f>
        <v>-2107095.58775933</v>
      </c>
      <c r="P143" s="104" t="n">
        <f aca="false">O143/SUM(E148:E150)</f>
        <v>-0.00509447298723312</v>
      </c>
      <c r="Q143" s="11"/>
      <c r="R143" s="19"/>
      <c r="W143" s="60" t="n">
        <f aca="false">J143</f>
        <v>2.55</v>
      </c>
    </row>
    <row r="144" customFormat="false" ht="12.75" hidden="false" customHeight="false" outlineLevel="0" collapsed="false">
      <c r="C144" s="100" t="s">
        <v>28</v>
      </c>
      <c r="D144" s="70" t="s">
        <v>38</v>
      </c>
      <c r="E144" s="101" t="n">
        <v>885033.364668565</v>
      </c>
      <c r="F144" s="101"/>
      <c r="G144" s="102" t="n">
        <v>2.65</v>
      </c>
      <c r="H144" s="39" t="n">
        <f aca="false">E144*G144</f>
        <v>2345338.4163717</v>
      </c>
      <c r="I144" s="103"/>
      <c r="J144" s="59" t="n">
        <f aca="false">G144</f>
        <v>2.65</v>
      </c>
      <c r="K144" s="39" t="n">
        <f aca="false">E144*J144</f>
        <v>2345338.4163717</v>
      </c>
      <c r="L144" s="103"/>
      <c r="M144" s="88" t="n">
        <v>1.8</v>
      </c>
      <c r="N144" s="89" t="n">
        <f aca="false">M144</f>
        <v>1.8</v>
      </c>
      <c r="O144" s="42" t="n">
        <f aca="false">E144*N144</f>
        <v>1593060.05640342</v>
      </c>
      <c r="Q144" s="11"/>
      <c r="R144" s="19"/>
      <c r="W144" s="60" t="n">
        <f aca="false">J144</f>
        <v>2.65</v>
      </c>
    </row>
    <row r="145" customFormat="false" ht="12.75" hidden="false" customHeight="false" outlineLevel="0" collapsed="false">
      <c r="D145" s="4" t="s">
        <v>44</v>
      </c>
      <c r="E145" s="101" t="n">
        <v>910161.729023241</v>
      </c>
      <c r="F145" s="101"/>
      <c r="G145" s="102" t="n">
        <v>2.55</v>
      </c>
      <c r="H145" s="39" t="n">
        <f aca="false">E145*G145</f>
        <v>2320912.40900926</v>
      </c>
      <c r="I145" s="103"/>
      <c r="J145" s="59" t="n">
        <f aca="false">G145</f>
        <v>2.55</v>
      </c>
      <c r="K145" s="39" t="n">
        <f aca="false">E145*J145</f>
        <v>2320912.40900926</v>
      </c>
      <c r="L145" s="103"/>
      <c r="M145" s="88" t="n">
        <v>-0.09</v>
      </c>
      <c r="N145" s="89" t="n">
        <f aca="false">M145</f>
        <v>-0.09</v>
      </c>
      <c r="O145" s="42" t="n">
        <f aca="false">E145*N145</f>
        <v>-81914.5556120917</v>
      </c>
      <c r="P145" s="104" t="n">
        <f aca="false">O145/SUM(E151:E152)</f>
        <v>-0.000221182019096667</v>
      </c>
      <c r="Q145" s="11"/>
      <c r="R145" s="19"/>
      <c r="W145" s="60" t="n">
        <f aca="false">J145</f>
        <v>2.55</v>
      </c>
    </row>
    <row r="146" customFormat="false" ht="12.75" hidden="false" customHeight="false" outlineLevel="0" collapsed="false">
      <c r="E146" s="114"/>
      <c r="F146" s="114"/>
      <c r="G146" s="114"/>
      <c r="H146" s="113"/>
      <c r="I146" s="113"/>
      <c r="J146" s="112"/>
      <c r="K146" s="113"/>
      <c r="L146" s="113"/>
      <c r="M146" s="92"/>
      <c r="N146" s="41"/>
      <c r="O146" s="11"/>
      <c r="Q146" s="11"/>
      <c r="R146" s="19"/>
    </row>
    <row r="147" customFormat="false" ht="12.75" hidden="false" customHeight="false" outlineLevel="0" collapsed="false">
      <c r="B147" s="2" t="s">
        <v>25</v>
      </c>
      <c r="C147" s="100" t="s">
        <v>26</v>
      </c>
      <c r="D147" s="105" t="s">
        <v>51</v>
      </c>
      <c r="E147" s="114"/>
      <c r="F147" s="114"/>
      <c r="G147" s="107" t="n">
        <v>0.06972</v>
      </c>
      <c r="H147" s="113"/>
      <c r="I147" s="113"/>
      <c r="J147" s="40" t="n">
        <f aca="false">G147+$J$2</f>
        <v>0.07972</v>
      </c>
      <c r="K147" s="113"/>
      <c r="L147" s="113"/>
      <c r="M147" s="92"/>
      <c r="N147" s="41"/>
      <c r="O147" s="11"/>
      <c r="Q147" s="11"/>
      <c r="R147" s="19"/>
      <c r="W147" s="108" t="n">
        <f aca="false">W148*J147/J148</f>
        <v>0.204023627807002</v>
      </c>
    </row>
    <row r="148" customFormat="false" ht="12.75" hidden="false" customHeight="false" outlineLevel="0" collapsed="false">
      <c r="D148" s="70" t="s">
        <v>52</v>
      </c>
      <c r="E148" s="101" t="n">
        <v>86214770.3920677</v>
      </c>
      <c r="F148" s="101"/>
      <c r="G148" s="109" t="n">
        <v>0.06271</v>
      </c>
      <c r="H148" s="39" t="n">
        <f aca="false">E148*G148</f>
        <v>5406528.25128656</v>
      </c>
      <c r="I148" s="103"/>
      <c r="J148" s="40" t="n">
        <f aca="false">G148+$J$2</f>
        <v>0.07271</v>
      </c>
      <c r="K148" s="39" t="n">
        <f aca="false">E148*J148</f>
        <v>6268675.95520724</v>
      </c>
      <c r="L148" s="103"/>
      <c r="M148" s="92" t="n">
        <v>0.04664</v>
      </c>
      <c r="N148" s="41" t="n">
        <f aca="false">$J$2+M148</f>
        <v>0.05664</v>
      </c>
      <c r="O148" s="42" t="n">
        <f aca="false">E148*N148</f>
        <v>4883204.59500671</v>
      </c>
      <c r="Q148" s="43" t="n">
        <f aca="false">O141+O148+E148*P143</f>
        <v>11779242.4878967</v>
      </c>
      <c r="R148" s="19" t="n">
        <f aca="false">Q148/E148</f>
        <v>0.13662673384537</v>
      </c>
      <c r="S148" s="71" t="n">
        <f aca="false">IF($S$3-R148&gt;0,$S$3-R148,0)</f>
        <v>0.11337326615463</v>
      </c>
      <c r="T148" s="110"/>
      <c r="U148" s="8" t="n">
        <f aca="false">R148+S148</f>
        <v>0.25</v>
      </c>
      <c r="W148" s="47" t="n">
        <f aca="false">J148+S148</f>
        <v>0.18608326615463</v>
      </c>
    </row>
    <row r="149" customFormat="false" ht="12.75" hidden="false" customHeight="false" outlineLevel="0" collapsed="false">
      <c r="C149" s="100"/>
      <c r="D149" s="70" t="s">
        <v>38</v>
      </c>
      <c r="E149" s="101" t="n">
        <v>95677463.8227909</v>
      </c>
      <c r="F149" s="101"/>
      <c r="G149" s="109" t="n">
        <v>0.04868</v>
      </c>
      <c r="H149" s="39" t="n">
        <f aca="false">E149*G149</f>
        <v>4657578.93889346</v>
      </c>
      <c r="I149" s="103"/>
      <c r="J149" s="40" t="n">
        <f aca="false">G149+$J$2</f>
        <v>0.05868</v>
      </c>
      <c r="K149" s="39" t="n">
        <f aca="false">E149*J149</f>
        <v>5614353.57712137</v>
      </c>
      <c r="L149" s="103"/>
      <c r="M149" s="92" t="n">
        <v>0.03323</v>
      </c>
      <c r="N149" s="41" t="n">
        <f aca="false">$J$2+M149</f>
        <v>0.04323</v>
      </c>
      <c r="O149" s="42" t="n">
        <f aca="false">E149*N149</f>
        <v>4136136.76105925</v>
      </c>
      <c r="Q149" s="43" t="n">
        <f aca="false">O142+O149+E149*P143</f>
        <v>5360789.4140113</v>
      </c>
      <c r="R149" s="19" t="n">
        <f aca="false">Q149/E149</f>
        <v>0.05602980262876</v>
      </c>
      <c r="S149" s="74"/>
      <c r="T149" s="75" t="n">
        <f aca="false">T159/SUM(E149:E152)</f>
        <v>0.028988682591471</v>
      </c>
      <c r="U149" s="8" t="n">
        <f aca="false">R149+T149</f>
        <v>0.085018485220231</v>
      </c>
      <c r="W149" s="47" t="n">
        <f aca="false">J149+T149</f>
        <v>0.087668682591471</v>
      </c>
    </row>
    <row r="150" customFormat="false" ht="12.75" hidden="false" customHeight="false" outlineLevel="0" collapsed="false">
      <c r="A150" s="5"/>
      <c r="B150" s="4"/>
      <c r="C150" s="100"/>
      <c r="D150" s="70" t="s">
        <v>39</v>
      </c>
      <c r="E150" s="101" t="n">
        <v>231711997.869552</v>
      </c>
      <c r="F150" s="101"/>
      <c r="G150" s="109" t="n">
        <v>0.04683</v>
      </c>
      <c r="H150" s="39" t="n">
        <f aca="false">E150*G150</f>
        <v>10851072.8602311</v>
      </c>
      <c r="I150" s="103"/>
      <c r="J150" s="40" t="n">
        <f aca="false">G150+$J$2</f>
        <v>0.05683</v>
      </c>
      <c r="K150" s="39" t="n">
        <f aca="false">E150*J150</f>
        <v>13168192.8389267</v>
      </c>
      <c r="L150" s="103"/>
      <c r="M150" s="92" t="n">
        <v>0.03147</v>
      </c>
      <c r="N150" s="41" t="n">
        <f aca="false">$J$2+M150</f>
        <v>0.04147</v>
      </c>
      <c r="O150" s="42" t="n">
        <f aca="false">E150*N150</f>
        <v>9609096.55165034</v>
      </c>
      <c r="Q150" s="43" t="n">
        <f aca="false">O150+E150*P143</f>
        <v>8428646.03768609</v>
      </c>
      <c r="R150" s="19" t="n">
        <f aca="false">Q150/E150</f>
        <v>0.0363755270127669</v>
      </c>
      <c r="S150" s="74"/>
      <c r="T150" s="71" t="n">
        <f aca="false">T149</f>
        <v>0.028988682591471</v>
      </c>
      <c r="U150" s="8" t="n">
        <f aca="false">R150+T150</f>
        <v>0.0653642096042378</v>
      </c>
      <c r="W150" s="47" t="n">
        <f aca="false">J150+T150</f>
        <v>0.085818682591471</v>
      </c>
    </row>
    <row r="151" customFormat="false" ht="12.75" hidden="false" customHeight="false" outlineLevel="0" collapsed="false">
      <c r="A151" s="5"/>
      <c r="B151" s="4"/>
      <c r="C151" s="100" t="s">
        <v>28</v>
      </c>
      <c r="D151" s="70" t="s">
        <v>38</v>
      </c>
      <c r="E151" s="101" t="n">
        <v>164866185.485404</v>
      </c>
      <c r="F151" s="101"/>
      <c r="G151" s="109" t="n">
        <v>0.057</v>
      </c>
      <c r="H151" s="39" t="n">
        <f aca="false">E151*G151</f>
        <v>9397372.57266802</v>
      </c>
      <c r="I151" s="103"/>
      <c r="J151" s="40" t="n">
        <f aca="false">G151+$J$2</f>
        <v>0.067</v>
      </c>
      <c r="K151" s="39" t="n">
        <f aca="false">E151*J151</f>
        <v>11046034.4275221</v>
      </c>
      <c r="L151" s="103"/>
      <c r="M151" s="92" t="n">
        <v>0.04118</v>
      </c>
      <c r="N151" s="41" t="n">
        <f aca="false">$J$2+M151</f>
        <v>0.05118</v>
      </c>
      <c r="O151" s="42" t="n">
        <f aca="false">E151*N151</f>
        <v>8437851.37314297</v>
      </c>
      <c r="Q151" s="43" t="n">
        <f aca="false">O144+O151+E151*P145</f>
        <v>9994445.99375996</v>
      </c>
      <c r="R151" s="19" t="n">
        <f aca="false">Q151/E151</f>
        <v>0.0606215638721429</v>
      </c>
      <c r="S151" s="74"/>
      <c r="T151" s="71" t="n">
        <f aca="false">T149</f>
        <v>0.028988682591471</v>
      </c>
      <c r="U151" s="8" t="n">
        <f aca="false">R151+T151</f>
        <v>0.0896102464636138</v>
      </c>
      <c r="W151" s="47" t="n">
        <f aca="false">J151+T151</f>
        <v>0.095988682591471</v>
      </c>
    </row>
    <row r="152" customFormat="false" ht="12.75" hidden="false" customHeight="false" outlineLevel="0" collapsed="false">
      <c r="A152" s="5"/>
      <c r="B152" s="4"/>
      <c r="C152" s="100"/>
      <c r="D152" s="70" t="s">
        <v>39</v>
      </c>
      <c r="E152" s="101" t="n">
        <v>205482886.951136</v>
      </c>
      <c r="F152" s="101"/>
      <c r="G152" s="109" t="n">
        <v>0.04782</v>
      </c>
      <c r="H152" s="39" t="n">
        <f aca="false">E152*G152</f>
        <v>9826191.65400334</v>
      </c>
      <c r="I152" s="103"/>
      <c r="J152" s="40" t="n">
        <f aca="false">G152+$J$2</f>
        <v>0.05782</v>
      </c>
      <c r="K152" s="39" t="n">
        <f aca="false">E152*J152</f>
        <v>11881020.5235147</v>
      </c>
      <c r="L152" s="103"/>
      <c r="M152" s="92" t="n">
        <v>0.03242</v>
      </c>
      <c r="N152" s="41" t="n">
        <f aca="false">$J$2+M152</f>
        <v>0.04242</v>
      </c>
      <c r="O152" s="53" t="n">
        <f aca="false">E152*N152</f>
        <v>8716584.06446721</v>
      </c>
      <c r="Q152" s="54" t="n">
        <f aca="false">O152+E152*P145</f>
        <v>8671134.94464154</v>
      </c>
      <c r="R152" s="19" t="n">
        <f aca="false">Q152/E152</f>
        <v>0.0421988179809033</v>
      </c>
      <c r="S152" s="74"/>
      <c r="T152" s="71" t="n">
        <f aca="false">T149</f>
        <v>0.028988682591471</v>
      </c>
      <c r="U152" s="8" t="n">
        <f aca="false">R152+T152</f>
        <v>0.0711875005723743</v>
      </c>
      <c r="W152" s="47" t="n">
        <f aca="false">J152+T152</f>
        <v>0.086808682591471</v>
      </c>
    </row>
    <row r="153" customFormat="false" ht="12.75" hidden="false" customHeight="false" outlineLevel="0" collapsed="false">
      <c r="A153" s="5"/>
      <c r="B153" s="4"/>
      <c r="C153" s="100"/>
      <c r="D153" s="70"/>
      <c r="E153" s="111"/>
      <c r="F153" s="111"/>
      <c r="G153" s="111"/>
      <c r="H153" s="103"/>
      <c r="I153" s="103"/>
      <c r="J153" s="112"/>
      <c r="K153" s="103"/>
      <c r="L153" s="103"/>
      <c r="M153" s="92"/>
      <c r="N153" s="41"/>
      <c r="O153" s="53"/>
      <c r="Q153" s="54"/>
      <c r="R153" s="19"/>
    </row>
    <row r="154" customFormat="false" ht="12.75" hidden="false" customHeight="false" outlineLevel="0" collapsed="false">
      <c r="A154" s="5"/>
      <c r="B154" s="4" t="s">
        <v>31</v>
      </c>
      <c r="C154" s="100" t="s">
        <v>26</v>
      </c>
      <c r="D154" s="70" t="s">
        <v>53</v>
      </c>
      <c r="E154" s="101" t="n">
        <v>1109.5</v>
      </c>
      <c r="F154" s="101"/>
      <c r="G154" s="102" t="n">
        <v>140</v>
      </c>
      <c r="H154" s="39" t="n">
        <f aca="false">E154*G154</f>
        <v>155330</v>
      </c>
      <c r="I154" s="103"/>
      <c r="J154" s="59" t="n">
        <f aca="false">G154</f>
        <v>140</v>
      </c>
      <c r="K154" s="39" t="n">
        <f aca="false">E154*J154</f>
        <v>155330</v>
      </c>
      <c r="L154" s="103"/>
      <c r="M154" s="92"/>
      <c r="N154" s="41"/>
      <c r="O154" s="53"/>
      <c r="Q154" s="54"/>
      <c r="R154" s="19"/>
      <c r="W154" s="60" t="n">
        <f aca="false">J154</f>
        <v>140</v>
      </c>
    </row>
    <row r="155" customFormat="false" ht="12.75" hidden="false" customHeight="false" outlineLevel="0" collapsed="false">
      <c r="A155" s="5"/>
      <c r="B155" s="4"/>
      <c r="C155" s="100" t="s">
        <v>28</v>
      </c>
      <c r="D155" s="70" t="s">
        <v>53</v>
      </c>
      <c r="E155" s="101" t="n">
        <v>1086.5</v>
      </c>
      <c r="F155" s="101"/>
      <c r="G155" s="102" t="n">
        <v>140</v>
      </c>
      <c r="H155" s="39" t="n">
        <f aca="false">E155*G155</f>
        <v>152110</v>
      </c>
      <c r="I155" s="103"/>
      <c r="J155" s="59" t="n">
        <f aca="false">G155</f>
        <v>140</v>
      </c>
      <c r="K155" s="39" t="n">
        <f aca="false">E155*J155</f>
        <v>152110</v>
      </c>
      <c r="L155" s="103"/>
      <c r="M155" s="92"/>
      <c r="N155" s="41"/>
      <c r="O155" s="53"/>
      <c r="Q155" s="54"/>
      <c r="R155" s="19"/>
      <c r="W155" s="60" t="n">
        <f aca="false">J155</f>
        <v>140</v>
      </c>
    </row>
    <row r="156" customFormat="false" ht="12.75" hidden="false" customHeight="false" outlineLevel="0" collapsed="false">
      <c r="A156" s="5"/>
      <c r="B156" s="4"/>
      <c r="C156" s="100" t="s">
        <v>26</v>
      </c>
      <c r="D156" s="70" t="s">
        <v>54</v>
      </c>
      <c r="E156" s="101" t="n">
        <v>648</v>
      </c>
      <c r="F156" s="101"/>
      <c r="G156" s="102" t="n">
        <v>75</v>
      </c>
      <c r="H156" s="39" t="n">
        <f aca="false">E156*G156</f>
        <v>48600</v>
      </c>
      <c r="I156" s="103"/>
      <c r="J156" s="59" t="n">
        <f aca="false">G156</f>
        <v>75</v>
      </c>
      <c r="K156" s="39" t="n">
        <f aca="false">E156*J156</f>
        <v>48600</v>
      </c>
      <c r="L156" s="103"/>
      <c r="M156" s="92"/>
      <c r="N156" s="41"/>
      <c r="O156" s="53"/>
      <c r="Q156" s="54"/>
      <c r="R156" s="19"/>
      <c r="W156" s="60" t="n">
        <f aca="false">J156</f>
        <v>75</v>
      </c>
    </row>
    <row r="157" customFormat="false" ht="12.75" hidden="false" customHeight="false" outlineLevel="0" collapsed="false">
      <c r="A157" s="5"/>
      <c r="B157" s="4"/>
      <c r="C157" s="100" t="s">
        <v>28</v>
      </c>
      <c r="D157" s="70" t="s">
        <v>54</v>
      </c>
      <c r="E157" s="101" t="n">
        <v>648</v>
      </c>
      <c r="F157" s="101"/>
      <c r="G157" s="102" t="n">
        <v>75</v>
      </c>
      <c r="H157" s="61" t="n">
        <f aca="false">E157*G157</f>
        <v>48600</v>
      </c>
      <c r="I157" s="103"/>
      <c r="J157" s="59" t="n">
        <f aca="false">G157</f>
        <v>75</v>
      </c>
      <c r="K157" s="61" t="n">
        <f aca="false">E157*J157</f>
        <v>48600</v>
      </c>
      <c r="L157" s="103"/>
      <c r="M157" s="92"/>
      <c r="N157" s="41"/>
      <c r="O157" s="53"/>
      <c r="Q157" s="54"/>
      <c r="R157" s="19"/>
      <c r="W157" s="60" t="n">
        <f aca="false">J157</f>
        <v>75</v>
      </c>
    </row>
    <row r="158" customFormat="false" ht="12.75" hidden="false" customHeight="false" outlineLevel="0" collapsed="false">
      <c r="A158" s="5"/>
      <c r="B158" s="4"/>
      <c r="C158" s="100"/>
      <c r="D158" s="70"/>
      <c r="E158" s="12"/>
      <c r="F158" s="12"/>
      <c r="G158" s="12"/>
      <c r="H158" s="12"/>
      <c r="I158" s="12"/>
      <c r="J158" s="59"/>
      <c r="K158" s="12"/>
      <c r="L158" s="12"/>
      <c r="M158" s="92"/>
      <c r="N158" s="41"/>
      <c r="O158" s="11"/>
      <c r="Q158" s="11"/>
      <c r="R158" s="19"/>
    </row>
    <row r="159" customFormat="false" ht="12.75" hidden="false" customHeight="false" outlineLevel="0" collapsed="false">
      <c r="A159" s="5"/>
      <c r="B159" s="5" t="s">
        <v>0</v>
      </c>
      <c r="C159" s="100"/>
      <c r="D159" s="11"/>
      <c r="E159" s="113" t="n">
        <f aca="false">SUM(E148:E152)</f>
        <v>783953304.520951</v>
      </c>
      <c r="F159" s="63" t="s">
        <v>35</v>
      </c>
      <c r="G159" s="113"/>
      <c r="H159" s="65" t="n">
        <f aca="false">SUM(H141:H157)</f>
        <v>61132917.5151391</v>
      </c>
      <c r="I159" s="113"/>
      <c r="J159" s="112"/>
      <c r="K159" s="65" t="n">
        <f aca="false">SUM(K141:K157)</f>
        <v>68972450.5603486</v>
      </c>
      <c r="L159" s="113"/>
      <c r="M159" s="92"/>
      <c r="N159" s="41"/>
      <c r="O159" s="65" t="n">
        <f aca="false">SUM(O141:O152)</f>
        <v>44234258.8779956</v>
      </c>
      <c r="P159" s="5"/>
      <c r="Q159" s="65" t="n">
        <f aca="false">SUM(Q141:Q152)</f>
        <v>44234258.8779956</v>
      </c>
      <c r="R159" s="19"/>
      <c r="S159" s="42" t="n">
        <f aca="false">S148*E148</f>
        <v>9774450.11012022</v>
      </c>
      <c r="T159" s="67" t="n">
        <v>20226520.8977004</v>
      </c>
    </row>
    <row r="160" customFormat="false" ht="12.75" hidden="false" customHeight="false" outlineLevel="0" collapsed="false">
      <c r="A160" s="5"/>
      <c r="B160" s="5"/>
      <c r="C160" s="100"/>
      <c r="D160" s="11"/>
      <c r="E160" s="113"/>
      <c r="F160" s="63"/>
      <c r="G160" s="113"/>
      <c r="H160" s="65"/>
      <c r="I160" s="113"/>
      <c r="J160" s="112"/>
      <c r="K160" s="65"/>
      <c r="L160" s="113"/>
      <c r="M160" s="92"/>
      <c r="N160" s="41"/>
      <c r="O160" s="43"/>
      <c r="Q160" s="43"/>
      <c r="R160" s="19"/>
    </row>
    <row r="161" customFormat="false" ht="12.75" hidden="false" customHeight="false" outlineLevel="0" collapsed="false">
      <c r="E161" s="12"/>
      <c r="F161" s="12"/>
      <c r="G161" s="12"/>
      <c r="H161" s="12"/>
      <c r="I161" s="12"/>
      <c r="J161" s="33"/>
      <c r="K161" s="12"/>
      <c r="L161" s="12"/>
      <c r="M161" s="92"/>
      <c r="N161" s="41"/>
      <c r="O161" s="11"/>
      <c r="Q161" s="11"/>
      <c r="R161" s="19"/>
    </row>
    <row r="162" customFormat="false" ht="12.75" hidden="false" customHeight="false" outlineLevel="0" collapsed="false">
      <c r="A162" s="5" t="s">
        <v>56</v>
      </c>
      <c r="B162" s="4" t="s">
        <v>43</v>
      </c>
      <c r="C162" s="100" t="s">
        <v>26</v>
      </c>
      <c r="D162" s="70" t="s">
        <v>37</v>
      </c>
      <c r="E162" s="101" t="n">
        <v>11699297.5454665</v>
      </c>
      <c r="F162" s="101"/>
      <c r="G162" s="102" t="n">
        <v>13.35</v>
      </c>
      <c r="H162" s="39" t="n">
        <f aca="false">E162*G162</f>
        <v>156185622.231978</v>
      </c>
      <c r="I162" s="103"/>
      <c r="J162" s="59" t="n">
        <f aca="false">G162</f>
        <v>13.35</v>
      </c>
      <c r="K162" s="39" t="n">
        <f aca="false">E162*J162</f>
        <v>156185622.231978</v>
      </c>
      <c r="L162" s="103"/>
      <c r="M162" s="88" t="n">
        <v>8.13</v>
      </c>
      <c r="N162" s="89" t="n">
        <f aca="false">M162</f>
        <v>8.13</v>
      </c>
      <c r="O162" s="42" t="n">
        <f aca="false">E162*N162</f>
        <v>95115289.0446428</v>
      </c>
      <c r="Q162" s="11"/>
      <c r="R162" s="19"/>
      <c r="W162" s="60" t="n">
        <f aca="false">J162</f>
        <v>13.35</v>
      </c>
    </row>
    <row r="163" customFormat="false" ht="12.75" hidden="false" customHeight="false" outlineLevel="0" collapsed="false">
      <c r="A163" s="5"/>
      <c r="B163" s="4"/>
      <c r="C163" s="100"/>
      <c r="D163" s="70" t="s">
        <v>38</v>
      </c>
      <c r="E163" s="101" t="n">
        <v>11638153.2042603</v>
      </c>
      <c r="F163" s="101"/>
      <c r="G163" s="102" t="n">
        <v>3.7</v>
      </c>
      <c r="H163" s="39" t="n">
        <f aca="false">E163*G163</f>
        <v>43061166.8557633</v>
      </c>
      <c r="I163" s="103"/>
      <c r="J163" s="59" t="n">
        <f aca="false">G163</f>
        <v>3.7</v>
      </c>
      <c r="K163" s="39" t="n">
        <f aca="false">E163*J163</f>
        <v>43061166.8557633</v>
      </c>
      <c r="L163" s="103"/>
      <c r="M163" s="88" t="n">
        <v>2.26</v>
      </c>
      <c r="N163" s="89" t="n">
        <f aca="false">M163</f>
        <v>2.26</v>
      </c>
      <c r="O163" s="42" t="n">
        <f aca="false">E163*N163</f>
        <v>26302226.2416284</v>
      </c>
      <c r="Q163" s="11"/>
      <c r="R163" s="19"/>
      <c r="W163" s="60" t="n">
        <f aca="false">J163</f>
        <v>3.7</v>
      </c>
    </row>
    <row r="164" customFormat="false" ht="12.75" hidden="false" customHeight="false" outlineLevel="0" collapsed="false">
      <c r="C164" s="100"/>
      <c r="D164" s="4" t="s">
        <v>44</v>
      </c>
      <c r="E164" s="101" t="n">
        <v>12263282.8109268</v>
      </c>
      <c r="F164" s="101"/>
      <c r="G164" s="102" t="n">
        <v>2.55</v>
      </c>
      <c r="H164" s="39" t="n">
        <f aca="false">E164*G164</f>
        <v>31271371.1678633</v>
      </c>
      <c r="I164" s="103"/>
      <c r="J164" s="59" t="n">
        <f aca="false">G164</f>
        <v>2.55</v>
      </c>
      <c r="K164" s="39" t="n">
        <f aca="false">E164*J164</f>
        <v>31271371.1678633</v>
      </c>
      <c r="L164" s="103"/>
      <c r="M164" s="88" t="n">
        <v>-2.46</v>
      </c>
      <c r="N164" s="89" t="n">
        <f aca="false">M164</f>
        <v>-2.46</v>
      </c>
      <c r="O164" s="42" t="n">
        <f aca="false">E164*N164</f>
        <v>-30167675.7148799</v>
      </c>
      <c r="P164" s="104" t="n">
        <f aca="false">O164/SUM(E169:E171)</f>
        <v>-0.00563390000743211</v>
      </c>
      <c r="Q164" s="11"/>
      <c r="R164" s="19"/>
      <c r="W164" s="60" t="n">
        <f aca="false">J164</f>
        <v>2.55</v>
      </c>
    </row>
    <row r="165" customFormat="false" ht="12.75" hidden="false" customHeight="false" outlineLevel="0" collapsed="false">
      <c r="C165" s="100" t="s">
        <v>28</v>
      </c>
      <c r="D165" s="70" t="s">
        <v>38</v>
      </c>
      <c r="E165" s="101" t="n">
        <v>10734522.104741</v>
      </c>
      <c r="F165" s="101"/>
      <c r="G165" s="102" t="n">
        <v>3.65</v>
      </c>
      <c r="H165" s="39" t="n">
        <f aca="false">E165*G165</f>
        <v>39181005.6823045</v>
      </c>
      <c r="I165" s="103"/>
      <c r="J165" s="59" t="n">
        <f aca="false">G165</f>
        <v>3.65</v>
      </c>
      <c r="K165" s="39" t="n">
        <f aca="false">E165*J165</f>
        <v>39181005.6823045</v>
      </c>
      <c r="L165" s="103"/>
      <c r="M165" s="88" t="n">
        <v>2.23</v>
      </c>
      <c r="N165" s="89" t="n">
        <f aca="false">M165</f>
        <v>2.23</v>
      </c>
      <c r="O165" s="42" t="n">
        <f aca="false">E165*N165</f>
        <v>23937984.2935723</v>
      </c>
      <c r="Q165" s="11"/>
      <c r="R165" s="19"/>
      <c r="W165" s="60" t="n">
        <f aca="false">J165</f>
        <v>3.65</v>
      </c>
    </row>
    <row r="166" customFormat="false" ht="12.75" hidden="false" customHeight="false" outlineLevel="0" collapsed="false">
      <c r="D166" s="4" t="s">
        <v>44</v>
      </c>
      <c r="E166" s="101" t="n">
        <v>10968624.2682786</v>
      </c>
      <c r="F166" s="101"/>
      <c r="G166" s="102" t="n">
        <v>2.55</v>
      </c>
      <c r="H166" s="39" t="n">
        <f aca="false">E166*G166</f>
        <v>27969991.8841105</v>
      </c>
      <c r="I166" s="103"/>
      <c r="J166" s="59" t="n">
        <f aca="false">G166</f>
        <v>2.55</v>
      </c>
      <c r="K166" s="39" t="n">
        <f aca="false">E166*J166</f>
        <v>27969991.8841105</v>
      </c>
      <c r="L166" s="103"/>
      <c r="M166" s="88" t="n">
        <v>-0.47</v>
      </c>
      <c r="N166" s="89" t="n">
        <f aca="false">M166</f>
        <v>-0.47</v>
      </c>
      <c r="O166" s="42" t="n">
        <f aca="false">E166*N166</f>
        <v>-5155253.40609096</v>
      </c>
      <c r="P166" s="104" t="n">
        <f aca="false">O166/SUM(E172:E173)</f>
        <v>-0.00106960356102434</v>
      </c>
      <c r="Q166" s="11"/>
      <c r="R166" s="19"/>
      <c r="W166" s="60" t="n">
        <f aca="false">J166</f>
        <v>2.55</v>
      </c>
    </row>
    <row r="167" customFormat="false" ht="12.75" hidden="false" customHeight="false" outlineLevel="0" collapsed="false">
      <c r="E167" s="111"/>
      <c r="F167" s="111"/>
      <c r="G167" s="111"/>
      <c r="H167" s="103"/>
      <c r="I167" s="103"/>
      <c r="J167" s="112"/>
      <c r="K167" s="103"/>
      <c r="L167" s="103"/>
      <c r="M167" s="92"/>
      <c r="N167" s="41"/>
      <c r="O167" s="11"/>
      <c r="Q167" s="11"/>
      <c r="R167" s="19"/>
    </row>
    <row r="168" customFormat="false" ht="12.75" hidden="false" customHeight="false" outlineLevel="0" collapsed="false">
      <c r="B168" s="2" t="s">
        <v>25</v>
      </c>
      <c r="C168" s="100" t="s">
        <v>26</v>
      </c>
      <c r="D168" s="105" t="s">
        <v>51</v>
      </c>
      <c r="E168" s="111"/>
      <c r="F168" s="111"/>
      <c r="G168" s="107" t="n">
        <v>0.10255</v>
      </c>
      <c r="H168" s="103"/>
      <c r="I168" s="103"/>
      <c r="J168" s="40" t="n">
        <f aca="false">G168+$J$2</f>
        <v>0.11255</v>
      </c>
      <c r="K168" s="103"/>
      <c r="L168" s="103"/>
      <c r="M168" s="92"/>
      <c r="N168" s="41"/>
      <c r="O168" s="11"/>
      <c r="Q168" s="11"/>
      <c r="R168" s="19"/>
      <c r="W168" s="108" t="n">
        <f aca="false">W169*J168/J169</f>
        <v>0.222627046242902</v>
      </c>
    </row>
    <row r="169" customFormat="false" ht="12.75" hidden="false" customHeight="false" outlineLevel="0" collapsed="false">
      <c r="D169" s="70" t="s">
        <v>52</v>
      </c>
      <c r="E169" s="101" t="n">
        <v>1147055962.467</v>
      </c>
      <c r="F169" s="101"/>
      <c r="G169" s="109" t="n">
        <v>0.08773</v>
      </c>
      <c r="H169" s="39" t="n">
        <f aca="false">E169*G169</f>
        <v>100631219.58723</v>
      </c>
      <c r="I169" s="103"/>
      <c r="J169" s="40" t="n">
        <f aca="false">G169+$J$2</f>
        <v>0.09773</v>
      </c>
      <c r="K169" s="39" t="n">
        <f aca="false">E169*J169</f>
        <v>112101779.2119</v>
      </c>
      <c r="L169" s="103"/>
      <c r="M169" s="92" t="n">
        <v>0.06713</v>
      </c>
      <c r="N169" s="41" t="n">
        <f aca="false">$J$2+M169</f>
        <v>0.07713</v>
      </c>
      <c r="O169" s="42" t="n">
        <f aca="false">E169*N169</f>
        <v>88472426.3850796</v>
      </c>
      <c r="Q169" s="43" t="n">
        <f aca="false">O162+O169+E169*P164</f>
        <v>177125316.834255</v>
      </c>
      <c r="R169" s="19" t="n">
        <f aca="false">Q169/E169</f>
        <v>0.154417328038038</v>
      </c>
      <c r="S169" s="71" t="n">
        <f aca="false">IF($S$3-R169&gt;0,$S$3-R169,0)</f>
        <v>0.0955826719619615</v>
      </c>
      <c r="T169" s="110"/>
      <c r="U169" s="8" t="n">
        <f aca="false">R169+S169</f>
        <v>0.25</v>
      </c>
      <c r="W169" s="47" t="n">
        <f aca="false">J169+S169</f>
        <v>0.193312671961962</v>
      </c>
    </row>
    <row r="170" customFormat="false" ht="12.75" hidden="false" customHeight="false" outlineLevel="0" collapsed="false">
      <c r="C170" s="100"/>
      <c r="D170" s="70" t="s">
        <v>38</v>
      </c>
      <c r="E170" s="101" t="n">
        <v>1232486838.60156</v>
      </c>
      <c r="F170" s="101"/>
      <c r="G170" s="109" t="n">
        <v>0.0581</v>
      </c>
      <c r="H170" s="39" t="n">
        <f aca="false">E170*G170</f>
        <v>71607485.3227504</v>
      </c>
      <c r="I170" s="103"/>
      <c r="J170" s="40" t="n">
        <f aca="false">G170+$J$2</f>
        <v>0.0681</v>
      </c>
      <c r="K170" s="39" t="n">
        <f aca="false">E170*J170</f>
        <v>83932353.7087659</v>
      </c>
      <c r="L170" s="103"/>
      <c r="M170" s="92" t="n">
        <v>0.03987</v>
      </c>
      <c r="N170" s="41" t="n">
        <f aca="false">$J$2+M170</f>
        <v>0.04987</v>
      </c>
      <c r="O170" s="42" t="n">
        <f aca="false">E170*N170</f>
        <v>61464118.6410596</v>
      </c>
      <c r="Q170" s="43" t="n">
        <f aca="false">O163+O170+E170*P164</f>
        <v>80822637.2735307</v>
      </c>
      <c r="R170" s="19" t="n">
        <f aca="false">Q170/E170</f>
        <v>0.0655768765573483</v>
      </c>
      <c r="S170" s="74"/>
      <c r="T170" s="75" t="n">
        <f aca="false">T180/SUM(E170:E173)</f>
        <v>0.0309863021915145</v>
      </c>
      <c r="U170" s="8" t="n">
        <f aca="false">R170+T170</f>
        <v>0.0965631787488628</v>
      </c>
      <c r="W170" s="47" t="n">
        <f aca="false">J170+T170</f>
        <v>0.0990863021915144</v>
      </c>
    </row>
    <row r="171" customFormat="false" ht="12.75" hidden="false" customHeight="false" outlineLevel="0" collapsed="false">
      <c r="A171" s="5"/>
      <c r="B171" s="4"/>
      <c r="C171" s="100"/>
      <c r="D171" s="70" t="s">
        <v>39</v>
      </c>
      <c r="E171" s="101" t="n">
        <v>2975127263.20014</v>
      </c>
      <c r="F171" s="101"/>
      <c r="G171" s="109" t="n">
        <v>0.05059</v>
      </c>
      <c r="H171" s="39" t="n">
        <f aca="false">E171*G171</f>
        <v>150511688.245295</v>
      </c>
      <c r="I171" s="103"/>
      <c r="J171" s="40" t="n">
        <f aca="false">G171+$J$2</f>
        <v>0.06059</v>
      </c>
      <c r="K171" s="39" t="n">
        <f aca="false">E171*J171</f>
        <v>180262960.877297</v>
      </c>
      <c r="L171" s="103"/>
      <c r="M171" s="92" t="n">
        <v>0.03296</v>
      </c>
      <c r="N171" s="41" t="n">
        <f aca="false">$J$2+M171</f>
        <v>0.04296</v>
      </c>
      <c r="O171" s="42" t="n">
        <f aca="false">E171*N171</f>
        <v>127811467.227078</v>
      </c>
      <c r="Q171" s="43" t="n">
        <f aca="false">O171+E171*P164</f>
        <v>111049897.716823</v>
      </c>
      <c r="R171" s="19" t="n">
        <f aca="false">Q171/E171</f>
        <v>0.0373260999925679</v>
      </c>
      <c r="S171" s="74"/>
      <c r="T171" s="71" t="n">
        <f aca="false">T170</f>
        <v>0.0309863021915145</v>
      </c>
      <c r="U171" s="8" t="n">
        <f aca="false">R171+T171</f>
        <v>0.0683124021840824</v>
      </c>
      <c r="W171" s="47" t="n">
        <f aca="false">J171+T171</f>
        <v>0.0915763021915145</v>
      </c>
    </row>
    <row r="172" customFormat="false" ht="12.75" hidden="false" customHeight="false" outlineLevel="0" collapsed="false">
      <c r="A172" s="5"/>
      <c r="B172" s="4"/>
      <c r="C172" s="100" t="s">
        <v>28</v>
      </c>
      <c r="D172" s="70" t="s">
        <v>38</v>
      </c>
      <c r="E172" s="101" t="n">
        <v>2129738233.89628</v>
      </c>
      <c r="F172" s="101"/>
      <c r="G172" s="109" t="n">
        <v>0.06392</v>
      </c>
      <c r="H172" s="39" t="n">
        <f aca="false">E172*G172</f>
        <v>136132867.91065</v>
      </c>
      <c r="I172" s="103"/>
      <c r="J172" s="40" t="n">
        <f aca="false">G172+$J$2</f>
        <v>0.07392</v>
      </c>
      <c r="K172" s="39" t="n">
        <f aca="false">E172*J172</f>
        <v>157430250.249613</v>
      </c>
      <c r="L172" s="103"/>
      <c r="M172" s="92" t="n">
        <v>0.04522</v>
      </c>
      <c r="N172" s="41" t="n">
        <f aca="false">$J$2+M172</f>
        <v>0.05522</v>
      </c>
      <c r="O172" s="42" t="n">
        <f aca="false">E172*N172</f>
        <v>117604145.275753</v>
      </c>
      <c r="Q172" s="43" t="n">
        <f aca="false">O165+O172+E172*P166</f>
        <v>139264153.9703</v>
      </c>
      <c r="R172" s="19" t="n">
        <f aca="false">Q172/E172</f>
        <v>0.065390268040369</v>
      </c>
      <c r="S172" s="74"/>
      <c r="T172" s="71" t="n">
        <f aca="false">T170</f>
        <v>0.0309863021915145</v>
      </c>
      <c r="U172" s="8" t="n">
        <f aca="false">R172+T172</f>
        <v>0.0963765702318834</v>
      </c>
      <c r="W172" s="47" t="n">
        <f aca="false">J172+T172</f>
        <v>0.104906302191514</v>
      </c>
    </row>
    <row r="173" customFormat="false" ht="12.75" hidden="false" customHeight="false" outlineLevel="0" collapsed="false">
      <c r="A173" s="5"/>
      <c r="B173" s="4"/>
      <c r="C173" s="100"/>
      <c r="D173" s="70" t="s">
        <v>39</v>
      </c>
      <c r="E173" s="101" t="n">
        <v>2690041349.81591</v>
      </c>
      <c r="F173" s="101"/>
      <c r="G173" s="109" t="n">
        <v>0.05038</v>
      </c>
      <c r="H173" s="39" t="n">
        <f aca="false">E173*G173</f>
        <v>135524283.203726</v>
      </c>
      <c r="I173" s="103"/>
      <c r="J173" s="40" t="n">
        <f aca="false">G173+$J$2</f>
        <v>0.06038</v>
      </c>
      <c r="K173" s="39" t="n">
        <f aca="false">E173*J173</f>
        <v>162424696.701885</v>
      </c>
      <c r="L173" s="103"/>
      <c r="M173" s="92" t="n">
        <v>0.03277</v>
      </c>
      <c r="N173" s="41" t="n">
        <f aca="false">$J$2+M173</f>
        <v>0.04277</v>
      </c>
      <c r="O173" s="53" t="n">
        <f aca="false">E173*N173</f>
        <v>115053068.531627</v>
      </c>
      <c r="Q173" s="54" t="n">
        <f aca="false">O173+E173*P166</f>
        <v>112175790.724561</v>
      </c>
      <c r="R173" s="19" t="n">
        <f aca="false">Q173/E173</f>
        <v>0.0417003964389757</v>
      </c>
      <c r="S173" s="74"/>
      <c r="T173" s="71" t="n">
        <f aca="false">T170</f>
        <v>0.0309863021915145</v>
      </c>
      <c r="U173" s="8" t="n">
        <f aca="false">R173+T173</f>
        <v>0.0726866986304901</v>
      </c>
      <c r="W173" s="47" t="n">
        <f aca="false">J173+T173</f>
        <v>0.0913663021915145</v>
      </c>
    </row>
    <row r="174" customFormat="false" ht="12.75" hidden="false" customHeight="false" outlineLevel="0" collapsed="false">
      <c r="A174" s="5"/>
      <c r="B174" s="4"/>
      <c r="C174" s="100"/>
      <c r="D174" s="70"/>
      <c r="E174" s="111"/>
      <c r="F174" s="111"/>
      <c r="G174" s="111"/>
      <c r="H174" s="103"/>
      <c r="I174" s="103"/>
      <c r="J174" s="112"/>
      <c r="K174" s="103"/>
      <c r="L174" s="103"/>
      <c r="M174" s="92"/>
      <c r="N174" s="41"/>
      <c r="O174" s="53"/>
      <c r="Q174" s="54"/>
      <c r="R174" s="19"/>
    </row>
    <row r="175" customFormat="false" ht="12.75" hidden="false" customHeight="false" outlineLevel="0" collapsed="false">
      <c r="A175" s="5"/>
      <c r="B175" s="4" t="s">
        <v>31</v>
      </c>
      <c r="C175" s="100" t="s">
        <v>26</v>
      </c>
      <c r="D175" s="70" t="s">
        <v>53</v>
      </c>
      <c r="E175" s="101" t="n">
        <v>11121.5</v>
      </c>
      <c r="F175" s="101"/>
      <c r="G175" s="102" t="n">
        <v>175</v>
      </c>
      <c r="H175" s="39" t="n">
        <f aca="false">E175*G175</f>
        <v>1946262.5</v>
      </c>
      <c r="I175" s="103"/>
      <c r="J175" s="59" t="n">
        <f aca="false">G175</f>
        <v>175</v>
      </c>
      <c r="K175" s="39" t="n">
        <f aca="false">E175*J175</f>
        <v>1946262.5</v>
      </c>
      <c r="L175" s="103"/>
      <c r="M175" s="92"/>
      <c r="N175" s="41"/>
      <c r="O175" s="53"/>
      <c r="Q175" s="54"/>
      <c r="R175" s="19"/>
      <c r="W175" s="60" t="n">
        <f aca="false">J175</f>
        <v>175</v>
      </c>
    </row>
    <row r="176" customFormat="false" ht="12.75" hidden="false" customHeight="false" outlineLevel="0" collapsed="false">
      <c r="A176" s="5"/>
      <c r="B176" s="4"/>
      <c r="C176" s="100" t="s">
        <v>28</v>
      </c>
      <c r="D176" s="70" t="s">
        <v>53</v>
      </c>
      <c r="E176" s="101" t="n">
        <v>10779.5</v>
      </c>
      <c r="F176" s="101"/>
      <c r="G176" s="102" t="n">
        <v>175</v>
      </c>
      <c r="H176" s="39" t="n">
        <f aca="false">E176*G176</f>
        <v>1886412.5</v>
      </c>
      <c r="I176" s="103"/>
      <c r="J176" s="59" t="n">
        <f aca="false">G176</f>
        <v>175</v>
      </c>
      <c r="K176" s="39" t="n">
        <f aca="false">E176*J176</f>
        <v>1886412.5</v>
      </c>
      <c r="L176" s="103"/>
      <c r="M176" s="92"/>
      <c r="N176" s="41"/>
      <c r="O176" s="53"/>
      <c r="Q176" s="54"/>
      <c r="R176" s="19"/>
      <c r="W176" s="60" t="n">
        <f aca="false">J176</f>
        <v>175</v>
      </c>
    </row>
    <row r="177" customFormat="false" ht="12.75" hidden="false" customHeight="false" outlineLevel="0" collapsed="false">
      <c r="A177" s="5"/>
      <c r="B177" s="4"/>
      <c r="C177" s="100" t="s">
        <v>26</v>
      </c>
      <c r="D177" s="70" t="s">
        <v>54</v>
      </c>
      <c r="E177" s="101" t="n">
        <v>52104</v>
      </c>
      <c r="F177" s="101"/>
      <c r="G177" s="102" t="n">
        <v>75</v>
      </c>
      <c r="H177" s="39" t="n">
        <f aca="false">E177*G177</f>
        <v>3907800</v>
      </c>
      <c r="I177" s="103"/>
      <c r="J177" s="59" t="n">
        <f aca="false">G177</f>
        <v>75</v>
      </c>
      <c r="K177" s="39" t="n">
        <f aca="false">E177*J177</f>
        <v>3907800</v>
      </c>
      <c r="L177" s="103"/>
      <c r="M177" s="92"/>
      <c r="N177" s="41"/>
      <c r="O177" s="53"/>
      <c r="Q177" s="54"/>
      <c r="R177" s="19"/>
      <c r="W177" s="60" t="n">
        <f aca="false">J177</f>
        <v>75</v>
      </c>
    </row>
    <row r="178" customFormat="false" ht="12.75" hidden="false" customHeight="false" outlineLevel="0" collapsed="false">
      <c r="A178" s="5"/>
      <c r="B178" s="4"/>
      <c r="C178" s="100" t="s">
        <v>28</v>
      </c>
      <c r="D178" s="70" t="s">
        <v>54</v>
      </c>
      <c r="E178" s="101" t="n">
        <v>52115</v>
      </c>
      <c r="F178" s="101"/>
      <c r="G178" s="102" t="n">
        <v>75</v>
      </c>
      <c r="H178" s="61" t="n">
        <f aca="false">E178*G178</f>
        <v>3908625</v>
      </c>
      <c r="I178" s="103"/>
      <c r="J178" s="59" t="n">
        <f aca="false">G178</f>
        <v>75</v>
      </c>
      <c r="K178" s="61" t="n">
        <f aca="false">E178*J178</f>
        <v>3908625</v>
      </c>
      <c r="L178" s="103"/>
      <c r="M178" s="92"/>
      <c r="N178" s="41"/>
      <c r="O178" s="53"/>
      <c r="Q178" s="54"/>
      <c r="R178" s="19"/>
      <c r="W178" s="60" t="n">
        <f aca="false">J178</f>
        <v>75</v>
      </c>
    </row>
    <row r="179" customFormat="false" ht="12.75" hidden="false" customHeight="false" outlineLevel="0" collapsed="false">
      <c r="A179" s="5"/>
      <c r="B179" s="4"/>
      <c r="C179" s="100"/>
      <c r="D179" s="70"/>
      <c r="E179" s="12"/>
      <c r="F179" s="12"/>
      <c r="G179" s="12"/>
      <c r="H179" s="12"/>
      <c r="I179" s="12"/>
      <c r="J179" s="33"/>
      <c r="K179" s="12"/>
      <c r="L179" s="12"/>
      <c r="M179" s="41"/>
      <c r="N179" s="41"/>
      <c r="O179" s="11"/>
      <c r="Q179" s="11"/>
      <c r="R179" s="19"/>
    </row>
    <row r="180" customFormat="false" ht="12.75" hidden="false" customHeight="false" outlineLevel="0" collapsed="false">
      <c r="A180" s="5"/>
      <c r="B180" s="5" t="s">
        <v>0</v>
      </c>
      <c r="C180" s="100"/>
      <c r="D180" s="11"/>
      <c r="E180" s="113" t="n">
        <f aca="false">SUM(E169:E173)</f>
        <v>10174449647.9809</v>
      </c>
      <c r="F180" s="63" t="s">
        <v>35</v>
      </c>
      <c r="G180" s="113"/>
      <c r="H180" s="65" t="n">
        <f aca="false">SUM(H162:H178)</f>
        <v>903725802.091671</v>
      </c>
      <c r="I180" s="113"/>
      <c r="J180" s="112"/>
      <c r="K180" s="65" t="n">
        <f aca="false">SUM(K162:K178)</f>
        <v>1005470298.57148</v>
      </c>
      <c r="L180" s="113"/>
      <c r="M180" s="92"/>
      <c r="N180" s="41"/>
      <c r="O180" s="65" t="n">
        <f aca="false">SUM(O162:O173)</f>
        <v>620437796.519469</v>
      </c>
      <c r="P180" s="5"/>
      <c r="Q180" s="65" t="n">
        <f aca="false">SUM(Q162:Q173)</f>
        <v>620437796.519469</v>
      </c>
      <c r="R180" s="19"/>
      <c r="S180" s="42" t="n">
        <f aca="false">E169*S169</f>
        <v>109638673.782495</v>
      </c>
      <c r="T180" s="67" t="n">
        <v>279725548.741103</v>
      </c>
    </row>
    <row r="181" customFormat="false" ht="12.75" hidden="false" customHeight="false" outlineLevel="0" collapsed="false">
      <c r="A181" s="5"/>
      <c r="B181" s="5"/>
      <c r="C181" s="100"/>
      <c r="D181" s="11"/>
      <c r="E181" s="113"/>
      <c r="F181" s="63"/>
      <c r="G181" s="113"/>
      <c r="H181" s="65"/>
      <c r="I181" s="113"/>
      <c r="J181" s="112"/>
      <c r="K181" s="65"/>
      <c r="L181" s="113"/>
      <c r="M181" s="92"/>
      <c r="N181" s="41"/>
      <c r="O181" s="43"/>
      <c r="Q181" s="43"/>
      <c r="R181" s="19"/>
    </row>
    <row r="182" customFormat="false" ht="12.75" hidden="false" customHeight="false" outlineLevel="0" collapsed="false">
      <c r="E182" s="12"/>
      <c r="F182" s="12"/>
      <c r="G182" s="12"/>
      <c r="H182" s="12"/>
      <c r="I182" s="12"/>
      <c r="J182" s="33"/>
      <c r="K182" s="12"/>
      <c r="L182" s="12"/>
      <c r="M182" s="41"/>
      <c r="N182" s="41"/>
      <c r="O182" s="11"/>
      <c r="Q182" s="11"/>
      <c r="R182" s="19"/>
    </row>
    <row r="183" customFormat="false" ht="12.75" hidden="false" customHeight="false" outlineLevel="0" collapsed="false">
      <c r="A183" s="5" t="s">
        <v>57</v>
      </c>
      <c r="B183" s="4" t="s">
        <v>43</v>
      </c>
      <c r="C183" s="100" t="s">
        <v>26</v>
      </c>
      <c r="D183" s="70" t="s">
        <v>37</v>
      </c>
      <c r="E183" s="101" t="n">
        <v>6776527.23648602</v>
      </c>
      <c r="F183" s="101"/>
      <c r="G183" s="102" t="n">
        <v>7.5</v>
      </c>
      <c r="H183" s="39" t="n">
        <f aca="false">E183*G183</f>
        <v>50823954.2736452</v>
      </c>
      <c r="I183" s="103"/>
      <c r="J183" s="59" t="n">
        <f aca="false">G183</f>
        <v>7.5</v>
      </c>
      <c r="K183" s="39" t="n">
        <f aca="false">E183*J183</f>
        <v>50823954.2736452</v>
      </c>
      <c r="L183" s="103"/>
      <c r="M183" s="88" t="n">
        <v>7.38</v>
      </c>
      <c r="N183" s="89" t="n">
        <f aca="false">M183</f>
        <v>7.38</v>
      </c>
      <c r="O183" s="42" t="n">
        <f aca="false">E183*N183</f>
        <v>50010771.0052669</v>
      </c>
      <c r="Q183" s="11"/>
      <c r="R183" s="19"/>
      <c r="W183" s="60" t="n">
        <f aca="false">J183</f>
        <v>7.5</v>
      </c>
    </row>
    <row r="184" customFormat="false" ht="12.75" hidden="false" customHeight="false" outlineLevel="0" collapsed="false">
      <c r="A184" s="5"/>
      <c r="B184" s="4"/>
      <c r="C184" s="100"/>
      <c r="D184" s="70" t="s">
        <v>38</v>
      </c>
      <c r="E184" s="101" t="n">
        <v>6903477.83954161</v>
      </c>
      <c r="F184" s="101"/>
      <c r="G184" s="102" t="n">
        <v>0.6</v>
      </c>
      <c r="H184" s="39" t="n">
        <f aca="false">E184*G184</f>
        <v>4142086.70372496</v>
      </c>
      <c r="I184" s="103"/>
      <c r="J184" s="59" t="n">
        <f aca="false">G184</f>
        <v>0.6</v>
      </c>
      <c r="K184" s="39" t="n">
        <f aca="false">E184*J184</f>
        <v>4142086.70372496</v>
      </c>
      <c r="L184" s="103"/>
      <c r="M184" s="88" t="n">
        <v>0.59</v>
      </c>
      <c r="N184" s="89" t="n">
        <f aca="false">M184</f>
        <v>0.59</v>
      </c>
      <c r="O184" s="42" t="n">
        <f aca="false">E184*N184</f>
        <v>4073051.92532955</v>
      </c>
      <c r="Q184" s="11"/>
      <c r="R184" s="19"/>
      <c r="W184" s="60" t="n">
        <f aca="false">J184</f>
        <v>0.6</v>
      </c>
    </row>
    <row r="185" customFormat="false" ht="12.75" hidden="false" customHeight="false" outlineLevel="0" collapsed="false">
      <c r="C185" s="100"/>
      <c r="D185" s="4" t="s">
        <v>44</v>
      </c>
      <c r="E185" s="101" t="n">
        <v>7255755.81954814</v>
      </c>
      <c r="F185" s="101"/>
      <c r="G185" s="102" t="n">
        <v>0.35</v>
      </c>
      <c r="H185" s="39" t="n">
        <f aca="false">E185*G185</f>
        <v>2539514.53684185</v>
      </c>
      <c r="I185" s="103"/>
      <c r="J185" s="59" t="n">
        <f aca="false">G185</f>
        <v>0.35</v>
      </c>
      <c r="K185" s="39" t="n">
        <f aca="false">E185*J185</f>
        <v>2539514.53684185</v>
      </c>
      <c r="L185" s="103"/>
      <c r="M185" s="88" t="n">
        <v>-3.42</v>
      </c>
      <c r="N185" s="89" t="n">
        <f aca="false">M185</f>
        <v>-3.42</v>
      </c>
      <c r="O185" s="42" t="n">
        <f aca="false">E185*N185</f>
        <v>-24814684.9028546</v>
      </c>
      <c r="P185" s="104" t="n">
        <f aca="false">O185/SUM(E189:E191)</f>
        <v>-0.00679374946539599</v>
      </c>
      <c r="Q185" s="115"/>
      <c r="R185" s="19"/>
      <c r="W185" s="60" t="n">
        <f aca="false">J185</f>
        <v>0.35</v>
      </c>
    </row>
    <row r="186" customFormat="false" ht="12.75" hidden="false" customHeight="false" outlineLevel="0" collapsed="false">
      <c r="C186" s="100" t="s">
        <v>28</v>
      </c>
      <c r="D186" s="70" t="s">
        <v>38</v>
      </c>
      <c r="E186" s="101" t="n">
        <v>6597565.96625606</v>
      </c>
      <c r="F186" s="101"/>
      <c r="G186" s="102" t="n">
        <v>0.75</v>
      </c>
      <c r="H186" s="39" t="n">
        <f aca="false">E186*G186</f>
        <v>4948174.47469205</v>
      </c>
      <c r="I186" s="103"/>
      <c r="J186" s="59" t="n">
        <f aca="false">G186</f>
        <v>0.75</v>
      </c>
      <c r="K186" s="39" t="n">
        <f aca="false">E186*J186</f>
        <v>4948174.47469205</v>
      </c>
      <c r="L186" s="103"/>
      <c r="M186" s="88" t="n">
        <v>0.74</v>
      </c>
      <c r="N186" s="89" t="n">
        <f aca="false">M186</f>
        <v>0.74</v>
      </c>
      <c r="O186" s="42" t="n">
        <f aca="false">E186*N186</f>
        <v>4882198.81502949</v>
      </c>
      <c r="P186" s="104"/>
      <c r="Q186" s="11"/>
      <c r="R186" s="19"/>
      <c r="W186" s="60" t="n">
        <f aca="false">J186</f>
        <v>0.75</v>
      </c>
    </row>
    <row r="187" customFormat="false" ht="12.75" hidden="false" customHeight="false" outlineLevel="0" collapsed="false">
      <c r="D187" s="4" t="s">
        <v>44</v>
      </c>
      <c r="E187" s="101" t="n">
        <v>6818482.9018507</v>
      </c>
      <c r="F187" s="101"/>
      <c r="G187" s="102" t="n">
        <v>0.35</v>
      </c>
      <c r="H187" s="39" t="n">
        <f aca="false">E187*G187</f>
        <v>2386469.01564774</v>
      </c>
      <c r="I187" s="103"/>
      <c r="J187" s="59" t="n">
        <f aca="false">G187</f>
        <v>0.35</v>
      </c>
      <c r="K187" s="39" t="n">
        <f aca="false">E187*J187</f>
        <v>2386469.01564774</v>
      </c>
      <c r="L187" s="103"/>
      <c r="M187" s="88" t="n">
        <v>-1.27</v>
      </c>
      <c r="N187" s="89" t="n">
        <f aca="false">M187</f>
        <v>-1.27</v>
      </c>
      <c r="O187" s="42" t="n">
        <f aca="false">E187*N187</f>
        <v>-8659473.28535039</v>
      </c>
      <c r="P187" s="104" t="n">
        <f aca="false">O187/SUM(E192:E193)</f>
        <v>-0.00255475230647895</v>
      </c>
      <c r="Q187" s="11"/>
      <c r="R187" s="19"/>
      <c r="W187" s="60" t="n">
        <f aca="false">J187</f>
        <v>0.35</v>
      </c>
    </row>
    <row r="188" customFormat="false" ht="12.75" hidden="false" customHeight="false" outlineLevel="0" collapsed="false">
      <c r="E188" s="111"/>
      <c r="F188" s="111"/>
      <c r="G188" s="103"/>
      <c r="H188" s="103"/>
      <c r="I188" s="103"/>
      <c r="J188" s="112"/>
      <c r="K188" s="103"/>
      <c r="L188" s="103"/>
      <c r="M188" s="92"/>
      <c r="N188" s="41"/>
      <c r="O188" s="11"/>
      <c r="Q188" s="11"/>
      <c r="R188" s="19"/>
    </row>
    <row r="189" customFormat="false" ht="12.75" hidden="false" customHeight="false" outlineLevel="0" collapsed="false">
      <c r="B189" s="2" t="s">
        <v>25</v>
      </c>
      <c r="C189" s="100" t="s">
        <v>26</v>
      </c>
      <c r="D189" s="70" t="s">
        <v>37</v>
      </c>
      <c r="E189" s="101" t="n">
        <v>681229506.587647</v>
      </c>
      <c r="F189" s="101"/>
      <c r="G189" s="109" t="n">
        <v>0.0575</v>
      </c>
      <c r="H189" s="39" t="n">
        <f aca="false">E189*G189</f>
        <v>39170696.6287897</v>
      </c>
      <c r="I189" s="103"/>
      <c r="J189" s="40" t="n">
        <f aca="false">G189+$J$2</f>
        <v>0.0675</v>
      </c>
      <c r="K189" s="39" t="n">
        <f aca="false">E189*J189</f>
        <v>45982991.6946662</v>
      </c>
      <c r="L189" s="103"/>
      <c r="M189" s="92" t="n">
        <v>0.05444</v>
      </c>
      <c r="N189" s="41" t="n">
        <f aca="false">$J$2+M189</f>
        <v>0.06444</v>
      </c>
      <c r="O189" s="42" t="n">
        <f aca="false">E189*N189</f>
        <v>43898429.404508</v>
      </c>
      <c r="Q189" s="43" t="n">
        <f aca="false">O183+O189+E189*P185</f>
        <v>89281097.813583</v>
      </c>
      <c r="R189" s="19" t="n">
        <f aca="false">Q189/E189</f>
        <v>0.131058764998013</v>
      </c>
      <c r="S189" s="71" t="n">
        <f aca="false">IF($S$3-R189&gt;0,$S$3-R189,0)</f>
        <v>0.118941235001987</v>
      </c>
      <c r="T189" s="110"/>
      <c r="U189" s="8" t="n">
        <f aca="false">R189+S189</f>
        <v>0.25</v>
      </c>
      <c r="W189" s="47" t="n">
        <f aca="false">J189+S189</f>
        <v>0.186441235001987</v>
      </c>
    </row>
    <row r="190" customFormat="false" ht="12.75" hidden="false" customHeight="false" outlineLevel="0" collapsed="false">
      <c r="C190" s="100"/>
      <c r="D190" s="70" t="s">
        <v>38</v>
      </c>
      <c r="E190" s="101" t="n">
        <v>780382592.339261</v>
      </c>
      <c r="F190" s="101"/>
      <c r="G190" s="109" t="n">
        <v>0.04361</v>
      </c>
      <c r="H190" s="39" t="n">
        <f aca="false">E190*G190</f>
        <v>34032484.8519152</v>
      </c>
      <c r="I190" s="103"/>
      <c r="J190" s="40" t="n">
        <f aca="false">G190+$J$2</f>
        <v>0.05361</v>
      </c>
      <c r="K190" s="39" t="n">
        <f aca="false">E190*J190</f>
        <v>41836310.7753078</v>
      </c>
      <c r="L190" s="103"/>
      <c r="M190" s="92" t="n">
        <v>0.04086</v>
      </c>
      <c r="N190" s="41" t="n">
        <f aca="false">$J$2+M190</f>
        <v>0.05086</v>
      </c>
      <c r="O190" s="42" t="n">
        <f aca="false">E190*N190</f>
        <v>39690258.6463748</v>
      </c>
      <c r="Q190" s="43" t="n">
        <f aca="false">O184+O190+E190*P185</f>
        <v>38461586.7521952</v>
      </c>
      <c r="R190" s="19" t="n">
        <f aca="false">Q190/E190</f>
        <v>0.0492855518943643</v>
      </c>
      <c r="S190" s="74"/>
      <c r="T190" s="75" t="n">
        <f aca="false">T198/SUM(E190:E193)</f>
        <v>0.0296291006332236</v>
      </c>
      <c r="U190" s="8" t="n">
        <f aca="false">R190+T190</f>
        <v>0.0789146525275879</v>
      </c>
      <c r="W190" s="47" t="n">
        <f aca="false">J190+T190</f>
        <v>0.0832391006332236</v>
      </c>
    </row>
    <row r="191" customFormat="false" ht="12.75" hidden="false" customHeight="false" outlineLevel="0" collapsed="false">
      <c r="A191" s="5"/>
      <c r="B191" s="4"/>
      <c r="C191" s="100"/>
      <c r="D191" s="70" t="s">
        <v>39</v>
      </c>
      <c r="E191" s="101" t="n">
        <v>2190963703.17596</v>
      </c>
      <c r="F191" s="101"/>
      <c r="G191" s="109" t="n">
        <v>0.04097</v>
      </c>
      <c r="H191" s="39" t="n">
        <f aca="false">E191*G191</f>
        <v>89763782.9191189</v>
      </c>
      <c r="I191" s="103"/>
      <c r="J191" s="40" t="n">
        <f aca="false">G191+$J$2</f>
        <v>0.05097</v>
      </c>
      <c r="K191" s="39" t="n">
        <f aca="false">E191*J191</f>
        <v>111673419.950878</v>
      </c>
      <c r="L191" s="103"/>
      <c r="M191" s="92" t="n">
        <v>0.03828</v>
      </c>
      <c r="N191" s="41" t="n">
        <f aca="false">$J$2+M191</f>
        <v>0.04828</v>
      </c>
      <c r="O191" s="42" t="n">
        <f aca="false">E191*N191</f>
        <v>105779727.589335</v>
      </c>
      <c r="Q191" s="43" t="n">
        <f aca="false">O191+E191*P185</f>
        <v>90894869.1021815</v>
      </c>
      <c r="R191" s="19" t="n">
        <f aca="false">Q191/E191</f>
        <v>0.041486250534604</v>
      </c>
      <c r="S191" s="74"/>
      <c r="T191" s="71" t="n">
        <f aca="false">T190</f>
        <v>0.0296291006332236</v>
      </c>
      <c r="U191" s="8" t="n">
        <f aca="false">R191+T191</f>
        <v>0.0711153511678276</v>
      </c>
      <c r="W191" s="47" t="n">
        <f aca="false">J191+T191</f>
        <v>0.0805991006332236</v>
      </c>
    </row>
    <row r="192" customFormat="false" ht="12.75" hidden="false" customHeight="false" outlineLevel="0" collapsed="false">
      <c r="A192" s="5"/>
      <c r="B192" s="4"/>
      <c r="C192" s="100" t="s">
        <v>28</v>
      </c>
      <c r="D192" s="70" t="s">
        <v>38</v>
      </c>
      <c r="E192" s="101" t="n">
        <v>1366221500.70373</v>
      </c>
      <c r="F192" s="101"/>
      <c r="G192" s="109" t="n">
        <v>0.05369</v>
      </c>
      <c r="H192" s="39" t="n">
        <f aca="false">E192*G192</f>
        <v>73352432.3727833</v>
      </c>
      <c r="I192" s="103"/>
      <c r="J192" s="40" t="n">
        <f aca="false">G192+$J$2</f>
        <v>0.06369</v>
      </c>
      <c r="K192" s="39" t="n">
        <f aca="false">E192*J192</f>
        <v>87014647.3798206</v>
      </c>
      <c r="L192" s="103"/>
      <c r="M192" s="92" t="n">
        <v>0.05072</v>
      </c>
      <c r="N192" s="41" t="n">
        <f aca="false">$J$2+M192</f>
        <v>0.06072</v>
      </c>
      <c r="O192" s="42" t="n">
        <f aca="false">E192*N192</f>
        <v>82956969.5227305</v>
      </c>
      <c r="Q192" s="43" t="n">
        <f aca="false">O186+O192+E192*P187</f>
        <v>84348810.807676</v>
      </c>
      <c r="R192" s="19" t="n">
        <f aca="false">Q192/E192</f>
        <v>0.0617387522917979</v>
      </c>
      <c r="S192" s="74"/>
      <c r="T192" s="71" t="n">
        <f aca="false">T190</f>
        <v>0.0296291006332236</v>
      </c>
      <c r="U192" s="8" t="n">
        <f aca="false">R192+T192</f>
        <v>0.0913678529250215</v>
      </c>
      <c r="W192" s="47" t="n">
        <f aca="false">J192+T192</f>
        <v>0.0933191006332236</v>
      </c>
    </row>
    <row r="193" customFormat="false" ht="12.75" hidden="false" customHeight="false" outlineLevel="0" collapsed="false">
      <c r="A193" s="5"/>
      <c r="B193" s="4"/>
      <c r="C193" s="100"/>
      <c r="D193" s="70" t="s">
        <v>39</v>
      </c>
      <c r="E193" s="101" t="n">
        <v>2023333433.2089</v>
      </c>
      <c r="F193" s="101"/>
      <c r="G193" s="109" t="n">
        <v>0.0442</v>
      </c>
      <c r="H193" s="39" t="n">
        <f aca="false">E193*G193</f>
        <v>89431337.7478333</v>
      </c>
      <c r="I193" s="103"/>
      <c r="J193" s="40" t="n">
        <f aca="false">G193+$J$2</f>
        <v>0.0542</v>
      </c>
      <c r="K193" s="39" t="n">
        <f aca="false">E193*J193</f>
        <v>109664672.079922</v>
      </c>
      <c r="L193" s="103"/>
      <c r="M193" s="92" t="n">
        <v>0.04144</v>
      </c>
      <c r="N193" s="41" t="n">
        <f aca="false">$J$2+M193</f>
        <v>0.05144</v>
      </c>
      <c r="O193" s="53" t="n">
        <f aca="false">E193*N193</f>
        <v>104080271.804266</v>
      </c>
      <c r="Q193" s="54" t="n">
        <f aca="false">O193+E193*P187</f>
        <v>98911156.0489994</v>
      </c>
      <c r="R193" s="19" t="n">
        <f aca="false">Q193/E193</f>
        <v>0.0488852476935211</v>
      </c>
      <c r="S193" s="74"/>
      <c r="T193" s="71" t="n">
        <f aca="false">T190</f>
        <v>0.0296291006332236</v>
      </c>
      <c r="U193" s="8" t="n">
        <f aca="false">R193+T193</f>
        <v>0.0785143483267446</v>
      </c>
      <c r="W193" s="47" t="n">
        <f aca="false">J193+T193</f>
        <v>0.0838291006332236</v>
      </c>
    </row>
    <row r="194" customFormat="false" ht="12.75" hidden="false" customHeight="false" outlineLevel="0" collapsed="false">
      <c r="A194" s="5"/>
      <c r="B194" s="4"/>
      <c r="C194" s="100"/>
      <c r="D194" s="70"/>
      <c r="E194" s="111"/>
      <c r="F194" s="111"/>
      <c r="G194" s="103"/>
      <c r="H194" s="103"/>
      <c r="I194" s="103"/>
      <c r="J194" s="112"/>
      <c r="K194" s="103"/>
      <c r="L194" s="103"/>
      <c r="M194" s="92"/>
      <c r="N194" s="41"/>
      <c r="O194" s="53"/>
      <c r="Q194" s="54"/>
      <c r="R194" s="19"/>
    </row>
    <row r="195" customFormat="false" ht="12.75" hidden="false" customHeight="false" outlineLevel="0" collapsed="false">
      <c r="A195" s="5"/>
      <c r="B195" s="4" t="s">
        <v>31</v>
      </c>
      <c r="C195" s="100" t="s">
        <v>26</v>
      </c>
      <c r="D195" s="70"/>
      <c r="E195" s="101" t="n">
        <v>947</v>
      </c>
      <c r="F195" s="101"/>
      <c r="G195" s="102" t="n">
        <v>715</v>
      </c>
      <c r="H195" s="39" t="n">
        <f aca="false">E195*G195</f>
        <v>677105</v>
      </c>
      <c r="I195" s="103"/>
      <c r="J195" s="59" t="n">
        <f aca="false">G195</f>
        <v>715</v>
      </c>
      <c r="K195" s="39" t="n">
        <f aca="false">E195*J195</f>
        <v>677105</v>
      </c>
      <c r="L195" s="103"/>
      <c r="M195" s="92"/>
      <c r="N195" s="41"/>
      <c r="O195" s="53"/>
      <c r="Q195" s="54"/>
      <c r="R195" s="19"/>
      <c r="W195" s="60" t="n">
        <f aca="false">J195</f>
        <v>715</v>
      </c>
    </row>
    <row r="196" customFormat="false" ht="12.75" hidden="false" customHeight="false" outlineLevel="0" collapsed="false">
      <c r="A196" s="5"/>
      <c r="B196" s="4"/>
      <c r="C196" s="100" t="s">
        <v>28</v>
      </c>
      <c r="D196" s="70"/>
      <c r="E196" s="101" t="n">
        <v>944</v>
      </c>
      <c r="F196" s="101"/>
      <c r="G196" s="102" t="n">
        <v>715</v>
      </c>
      <c r="H196" s="61" t="n">
        <f aca="false">E196*G196</f>
        <v>674960</v>
      </c>
      <c r="I196" s="103"/>
      <c r="J196" s="59" t="n">
        <f aca="false">G196</f>
        <v>715</v>
      </c>
      <c r="K196" s="61" t="n">
        <f aca="false">E196*J196</f>
        <v>674960</v>
      </c>
      <c r="L196" s="103"/>
      <c r="M196" s="92"/>
      <c r="N196" s="41"/>
      <c r="O196" s="53"/>
      <c r="Q196" s="54"/>
      <c r="R196" s="19"/>
      <c r="W196" s="60" t="n">
        <f aca="false">J196</f>
        <v>715</v>
      </c>
    </row>
    <row r="197" customFormat="false" ht="12.75" hidden="false" customHeight="false" outlineLevel="0" collapsed="false">
      <c r="A197" s="5"/>
      <c r="B197" s="4"/>
      <c r="C197" s="100"/>
      <c r="D197" s="70"/>
      <c r="E197" s="103"/>
      <c r="F197" s="103"/>
      <c r="G197" s="103"/>
      <c r="H197" s="103"/>
      <c r="I197" s="103"/>
      <c r="J197" s="112"/>
      <c r="K197" s="103"/>
      <c r="L197" s="103"/>
      <c r="M197" s="92"/>
      <c r="N197" s="41"/>
      <c r="O197" s="11"/>
      <c r="Q197" s="11"/>
      <c r="R197" s="19"/>
    </row>
    <row r="198" customFormat="false" ht="12.75" hidden="false" customHeight="false" outlineLevel="0" collapsed="false">
      <c r="A198" s="5"/>
      <c r="B198" s="5" t="s">
        <v>0</v>
      </c>
      <c r="C198" s="100"/>
      <c r="D198" s="11"/>
      <c r="E198" s="113" t="n">
        <f aca="false">SUM(E189:E193)</f>
        <v>7042130736.01549</v>
      </c>
      <c r="F198" s="63" t="s">
        <v>35</v>
      </c>
      <c r="G198" s="113"/>
      <c r="H198" s="65" t="n">
        <f aca="false">SUM(H183:H196)</f>
        <v>391942998.524992</v>
      </c>
      <c r="I198" s="113"/>
      <c r="J198" s="112"/>
      <c r="K198" s="65" t="n">
        <f aca="false">SUM(K183:K196)</f>
        <v>462364305.885147</v>
      </c>
      <c r="L198" s="113"/>
      <c r="M198" s="92"/>
      <c r="N198" s="41"/>
      <c r="O198" s="65" t="n">
        <f aca="false">SUM(O183:O193)</f>
        <v>401897520.524635</v>
      </c>
      <c r="P198" s="5"/>
      <c r="Q198" s="65" t="n">
        <f aca="false">SUM(Q183:Q193)</f>
        <v>401897520.524635</v>
      </c>
      <c r="R198" s="19"/>
      <c r="S198" s="42" t="n">
        <f aca="false">E189*S189</f>
        <v>81026278.8333287</v>
      </c>
      <c r="T198" s="67" t="n">
        <v>188467782.644713</v>
      </c>
    </row>
    <row r="199" customFormat="false" ht="12.75" hidden="false" customHeight="false" outlineLevel="0" collapsed="false">
      <c r="E199" s="103"/>
      <c r="F199" s="103"/>
      <c r="G199" s="103"/>
      <c r="H199" s="103"/>
      <c r="I199" s="103"/>
      <c r="J199" s="112"/>
      <c r="K199" s="103"/>
      <c r="L199" s="103"/>
      <c r="M199" s="92"/>
      <c r="N199" s="41"/>
      <c r="O199" s="11"/>
      <c r="Q199" s="11"/>
      <c r="R199" s="19"/>
    </row>
    <row r="200" customFormat="false" ht="12.75" hidden="false" customHeight="false" outlineLevel="0" collapsed="false">
      <c r="A200" s="5" t="s">
        <v>58</v>
      </c>
      <c r="B200" s="4" t="s">
        <v>43</v>
      </c>
      <c r="C200" s="100" t="s">
        <v>26</v>
      </c>
      <c r="D200" s="70" t="s">
        <v>37</v>
      </c>
      <c r="E200" s="101" t="n">
        <v>6604340.47641162</v>
      </c>
      <c r="F200" s="101"/>
      <c r="G200" s="102" t="n">
        <v>11.8</v>
      </c>
      <c r="H200" s="39" t="n">
        <f aca="false">E200*G200</f>
        <v>77931217.6216572</v>
      </c>
      <c r="I200" s="103"/>
      <c r="J200" s="59" t="n">
        <f aca="false">G200</f>
        <v>11.8</v>
      </c>
      <c r="K200" s="39" t="n">
        <f aca="false">E200*J200</f>
        <v>77931217.6216572</v>
      </c>
      <c r="L200" s="103"/>
      <c r="M200" s="88" t="n">
        <v>8.96</v>
      </c>
      <c r="N200" s="89" t="n">
        <f aca="false">M200</f>
        <v>8.96</v>
      </c>
      <c r="O200" s="42" t="n">
        <f aca="false">E200*N200</f>
        <v>59174890.6686481</v>
      </c>
      <c r="Q200" s="11"/>
      <c r="R200" s="19"/>
      <c r="W200" s="60" t="n">
        <f aca="false">J200</f>
        <v>11.8</v>
      </c>
    </row>
    <row r="201" customFormat="false" ht="12.75" hidden="false" customHeight="false" outlineLevel="0" collapsed="false">
      <c r="A201" s="5"/>
      <c r="B201" s="4"/>
      <c r="C201" s="100"/>
      <c r="D201" s="70" t="s">
        <v>38</v>
      </c>
      <c r="E201" s="101" t="n">
        <v>6720974.15370941</v>
      </c>
      <c r="F201" s="101"/>
      <c r="G201" s="102" t="n">
        <v>2.65</v>
      </c>
      <c r="H201" s="39" t="n">
        <f aca="false">E201*G201</f>
        <v>17810581.5073299</v>
      </c>
      <c r="I201" s="103"/>
      <c r="J201" s="59" t="n">
        <f aca="false">G201</f>
        <v>2.65</v>
      </c>
      <c r="K201" s="39" t="n">
        <f aca="false">E201*J201</f>
        <v>17810581.5073299</v>
      </c>
      <c r="L201" s="103"/>
      <c r="M201" s="88" t="n">
        <v>2.01</v>
      </c>
      <c r="N201" s="89" t="n">
        <f aca="false">M201</f>
        <v>2.01</v>
      </c>
      <c r="O201" s="42" t="n">
        <f aca="false">E201*N201</f>
        <v>13509158.0489559</v>
      </c>
      <c r="Q201" s="11"/>
      <c r="R201" s="19"/>
      <c r="W201" s="60" t="n">
        <f aca="false">J201</f>
        <v>2.65</v>
      </c>
    </row>
    <row r="202" customFormat="false" ht="12.75" hidden="false" customHeight="false" outlineLevel="0" collapsed="false">
      <c r="C202" s="100"/>
      <c r="D202" s="4" t="s">
        <v>44</v>
      </c>
      <c r="E202" s="101" t="n">
        <v>7009063.29923642</v>
      </c>
      <c r="F202" s="101"/>
      <c r="G202" s="102" t="n">
        <v>2.55</v>
      </c>
      <c r="H202" s="39" t="n">
        <f aca="false">E202*G202</f>
        <v>17873111.4130529</v>
      </c>
      <c r="I202" s="103"/>
      <c r="J202" s="59" t="n">
        <f aca="false">G202</f>
        <v>2.55</v>
      </c>
      <c r="K202" s="39" t="n">
        <f aca="false">E202*J202</f>
        <v>17873111.4130529</v>
      </c>
      <c r="L202" s="103"/>
      <c r="M202" s="88" t="n">
        <v>-2.24</v>
      </c>
      <c r="N202" s="89" t="n">
        <f aca="false">M202</f>
        <v>-2.24</v>
      </c>
      <c r="O202" s="42" t="n">
        <f aca="false">E202*N202</f>
        <v>-15700301.7902896</v>
      </c>
      <c r="P202" s="104" t="n">
        <f aca="false">O202/SUM(E206:E208)</f>
        <v>-0.00483436552980438</v>
      </c>
      <c r="Q202" s="11"/>
      <c r="R202" s="19"/>
      <c r="W202" s="60" t="n">
        <f aca="false">J202</f>
        <v>2.55</v>
      </c>
    </row>
    <row r="203" customFormat="false" ht="12.75" hidden="false" customHeight="false" outlineLevel="0" collapsed="false">
      <c r="C203" s="100" t="s">
        <v>28</v>
      </c>
      <c r="D203" s="70" t="s">
        <v>38</v>
      </c>
      <c r="E203" s="101" t="n">
        <v>6412672.78254408</v>
      </c>
      <c r="F203" s="101"/>
      <c r="G203" s="102" t="n">
        <v>2.65</v>
      </c>
      <c r="H203" s="39" t="n">
        <f aca="false">E203*G203</f>
        <v>16993582.8737418</v>
      </c>
      <c r="I203" s="103"/>
      <c r="J203" s="59" t="n">
        <f aca="false">G203</f>
        <v>2.65</v>
      </c>
      <c r="K203" s="39" t="n">
        <f aca="false">E203*J203</f>
        <v>16993582.8737418</v>
      </c>
      <c r="L203" s="103"/>
      <c r="M203" s="88" t="n">
        <v>2.01</v>
      </c>
      <c r="N203" s="89" t="n">
        <f aca="false">M203</f>
        <v>2.01</v>
      </c>
      <c r="O203" s="42" t="n">
        <f aca="false">E203*N203</f>
        <v>12889472.2929136</v>
      </c>
      <c r="P203" s="104"/>
      <c r="Q203" s="11"/>
      <c r="R203" s="19"/>
      <c r="W203" s="60" t="n">
        <f aca="false">J203</f>
        <v>2.65</v>
      </c>
    </row>
    <row r="204" customFormat="false" ht="12.75" hidden="false" customHeight="false" outlineLevel="0" collapsed="false">
      <c r="D204" s="4" t="s">
        <v>44</v>
      </c>
      <c r="E204" s="101" t="n">
        <v>6522043.23562898</v>
      </c>
      <c r="F204" s="101"/>
      <c r="G204" s="102" t="n">
        <v>2.55</v>
      </c>
      <c r="H204" s="39" t="n">
        <f aca="false">E204*G204</f>
        <v>16631210.2508539</v>
      </c>
      <c r="I204" s="103"/>
      <c r="J204" s="59" t="n">
        <f aca="false">G204</f>
        <v>2.55</v>
      </c>
      <c r="K204" s="39" t="n">
        <f aca="false">E204*J204</f>
        <v>16631210.2508539</v>
      </c>
      <c r="L204" s="103"/>
      <c r="M204" s="88" t="n">
        <v>-0.09</v>
      </c>
      <c r="N204" s="89" t="n">
        <f aca="false">M204</f>
        <v>-0.09</v>
      </c>
      <c r="O204" s="42" t="n">
        <f aca="false">E204*N204</f>
        <v>-586983.891206608</v>
      </c>
      <c r="P204" s="104" t="n">
        <f aca="false">O204/SUM(E209:E210)</f>
        <v>-0.000194797601491678</v>
      </c>
      <c r="Q204" s="11"/>
      <c r="R204" s="19"/>
      <c r="W204" s="60" t="n">
        <f aca="false">J204</f>
        <v>2.55</v>
      </c>
    </row>
    <row r="205" customFormat="false" ht="12.75" hidden="false" customHeight="false" outlineLevel="0" collapsed="false">
      <c r="E205" s="103"/>
      <c r="F205" s="103"/>
      <c r="G205" s="103"/>
      <c r="H205" s="103"/>
      <c r="I205" s="103"/>
      <c r="J205" s="112"/>
      <c r="K205" s="103"/>
      <c r="L205" s="103"/>
      <c r="M205" s="92"/>
      <c r="N205" s="41"/>
      <c r="O205" s="11"/>
      <c r="Q205" s="11"/>
      <c r="R205" s="19"/>
    </row>
    <row r="206" customFormat="false" ht="12.75" hidden="false" customHeight="false" outlineLevel="0" collapsed="false">
      <c r="B206" s="2" t="s">
        <v>25</v>
      </c>
      <c r="C206" s="100" t="s">
        <v>26</v>
      </c>
      <c r="D206" s="70" t="s">
        <v>37</v>
      </c>
      <c r="E206" s="101" t="n">
        <v>655585168.069521</v>
      </c>
      <c r="F206" s="101"/>
      <c r="G206" s="109" t="n">
        <v>0.0621</v>
      </c>
      <c r="H206" s="39" t="n">
        <f aca="false">E206*G206</f>
        <v>40711838.9371172</v>
      </c>
      <c r="I206" s="103"/>
      <c r="J206" s="40" t="n">
        <f aca="false">G206+$J$2</f>
        <v>0.0721</v>
      </c>
      <c r="K206" s="39" t="n">
        <f aca="false">E206*J206</f>
        <v>47267690.6178124</v>
      </c>
      <c r="L206" s="103"/>
      <c r="M206" s="92" t="n">
        <v>0.05563</v>
      </c>
      <c r="N206" s="41" t="n">
        <f aca="false">$J$2+M206</f>
        <v>0.06563</v>
      </c>
      <c r="O206" s="42" t="n">
        <f aca="false">E206*N206</f>
        <v>43026054.5804026</v>
      </c>
      <c r="Q206" s="43" t="n">
        <f aca="false">O200+O206+E206*P202</f>
        <v>99031606.9106845</v>
      </c>
      <c r="R206" s="19" t="n">
        <f aca="false">Q206/E206</f>
        <v>0.151058339532451</v>
      </c>
      <c r="S206" s="71" t="n">
        <f aca="false">IF($S$3-R206&gt;0,$S$3-R206,0)</f>
        <v>0.0989416604675492</v>
      </c>
      <c r="T206" s="110"/>
      <c r="U206" s="8" t="n">
        <f aca="false">R206+S206</f>
        <v>0.25</v>
      </c>
      <c r="W206" s="47" t="n">
        <f aca="false">J206+S206</f>
        <v>0.171041660467549</v>
      </c>
    </row>
    <row r="207" customFormat="false" ht="12.75" hidden="false" customHeight="false" outlineLevel="0" collapsed="false">
      <c r="C207" s="100"/>
      <c r="D207" s="70" t="s">
        <v>38</v>
      </c>
      <c r="E207" s="101" t="n">
        <v>732993808.79462</v>
      </c>
      <c r="F207" s="101"/>
      <c r="G207" s="109" t="n">
        <v>0.04821</v>
      </c>
      <c r="H207" s="39" t="n">
        <f aca="false">E207*G207</f>
        <v>35337631.5219886</v>
      </c>
      <c r="I207" s="103"/>
      <c r="J207" s="40" t="n">
        <f aca="false">G207+$J$2</f>
        <v>0.05821</v>
      </c>
      <c r="K207" s="39" t="n">
        <f aca="false">E207*J207</f>
        <v>42667569.6099349</v>
      </c>
      <c r="L207" s="103"/>
      <c r="M207" s="92" t="n">
        <v>0.04265</v>
      </c>
      <c r="N207" s="41" t="n">
        <f aca="false">$J$2+M207</f>
        <v>0.05265</v>
      </c>
      <c r="O207" s="42" t="n">
        <f aca="false">E207*N207</f>
        <v>38592124.0330368</v>
      </c>
      <c r="Q207" s="43" t="n">
        <f aca="false">O201+O207+E207*P202</f>
        <v>48557722.0791959</v>
      </c>
      <c r="R207" s="19" t="n">
        <f aca="false">Q207/E207</f>
        <v>0.066245746548729</v>
      </c>
      <c r="S207" s="74"/>
      <c r="T207" s="75" t="n">
        <f aca="false">T215/SUM(E207:E210)</f>
        <v>0.031172722270963</v>
      </c>
      <c r="U207" s="8" t="n">
        <f aca="false">R207+T207</f>
        <v>0.0974184688196919</v>
      </c>
      <c r="W207" s="47" t="n">
        <f aca="false">J207+T207</f>
        <v>0.089382722270963</v>
      </c>
    </row>
    <row r="208" customFormat="false" ht="12.75" hidden="false" customHeight="false" outlineLevel="0" collapsed="false">
      <c r="A208" s="5"/>
      <c r="B208" s="4"/>
      <c r="C208" s="100"/>
      <c r="D208" s="70" t="s">
        <v>39</v>
      </c>
      <c r="E208" s="101" t="n">
        <v>1859065764.41484</v>
      </c>
      <c r="F208" s="101"/>
      <c r="G208" s="109" t="n">
        <v>0.04637</v>
      </c>
      <c r="H208" s="39" t="n">
        <f aca="false">E208*G208</f>
        <v>86204879.4959162</v>
      </c>
      <c r="I208" s="103"/>
      <c r="J208" s="40" t="n">
        <f aca="false">G208+$J$2</f>
        <v>0.05637</v>
      </c>
      <c r="K208" s="39" t="n">
        <f aca="false">E208*J208</f>
        <v>104795537.140065</v>
      </c>
      <c r="L208" s="103"/>
      <c r="M208" s="92" t="n">
        <v>0.04092</v>
      </c>
      <c r="N208" s="41" t="n">
        <f aca="false">$J$2+M208</f>
        <v>0.05092</v>
      </c>
      <c r="O208" s="42" t="n">
        <f aca="false">E208*N208</f>
        <v>94663628.7240038</v>
      </c>
      <c r="Q208" s="43" t="n">
        <f aca="false">O208+E208*P202</f>
        <v>85676225.2748772</v>
      </c>
      <c r="R208" s="19" t="n">
        <f aca="false">Q208/E208</f>
        <v>0.0460856344701956</v>
      </c>
      <c r="S208" s="74"/>
      <c r="T208" s="71" t="n">
        <f aca="false">T207</f>
        <v>0.031172722270963</v>
      </c>
      <c r="U208" s="8" t="n">
        <f aca="false">R208+T208</f>
        <v>0.0772583567411586</v>
      </c>
      <c r="W208" s="47" t="n">
        <f aca="false">J208+T208</f>
        <v>0.087542722270963</v>
      </c>
    </row>
    <row r="209" customFormat="false" ht="12.75" hidden="false" customHeight="false" outlineLevel="0" collapsed="false">
      <c r="A209" s="5"/>
      <c r="B209" s="4"/>
      <c r="C209" s="100" t="s">
        <v>28</v>
      </c>
      <c r="D209" s="70" t="s">
        <v>38</v>
      </c>
      <c r="E209" s="101" t="n">
        <v>1296019225.92302</v>
      </c>
      <c r="F209" s="101"/>
      <c r="G209" s="109" t="n">
        <v>0.05624</v>
      </c>
      <c r="H209" s="39" t="n">
        <f aca="false">E209*G209</f>
        <v>72888121.2659109</v>
      </c>
      <c r="I209" s="103"/>
      <c r="J209" s="40" t="n">
        <f aca="false">G209+$J$2</f>
        <v>0.06624</v>
      </c>
      <c r="K209" s="39" t="n">
        <f aca="false">E209*J209</f>
        <v>85848313.5251412</v>
      </c>
      <c r="L209" s="103"/>
      <c r="M209" s="92" t="n">
        <v>0.05015</v>
      </c>
      <c r="N209" s="41" t="n">
        <f aca="false">$J$2+M209</f>
        <v>0.06015</v>
      </c>
      <c r="O209" s="42" t="n">
        <f aca="false">E209*N209</f>
        <v>77955556.4392699</v>
      </c>
      <c r="Q209" s="43" t="n">
        <f aca="false">O203+O209+E209*P204</f>
        <v>90592567.2954866</v>
      </c>
      <c r="R209" s="19" t="n">
        <f aca="false">Q209/E209</f>
        <v>0.0699006353327564</v>
      </c>
      <c r="S209" s="74"/>
      <c r="T209" s="71" t="n">
        <f aca="false">T207</f>
        <v>0.031172722270963</v>
      </c>
      <c r="U209" s="8" t="n">
        <f aca="false">R209+T209</f>
        <v>0.101073357603719</v>
      </c>
      <c r="W209" s="47" t="n">
        <f aca="false">J209+T209</f>
        <v>0.097412722270963</v>
      </c>
    </row>
    <row r="210" customFormat="false" ht="12.75" hidden="false" customHeight="false" outlineLevel="0" collapsed="false">
      <c r="A210" s="5"/>
      <c r="B210" s="4"/>
      <c r="C210" s="100"/>
      <c r="D210" s="70" t="s">
        <v>39</v>
      </c>
      <c r="E210" s="101" t="n">
        <v>1717282204.4423</v>
      </c>
      <c r="F210" s="101"/>
      <c r="G210" s="109" t="n">
        <v>0.04719</v>
      </c>
      <c r="H210" s="39" t="n">
        <f aca="false">E210*G210</f>
        <v>81038547.227632</v>
      </c>
      <c r="I210" s="103"/>
      <c r="J210" s="40" t="n">
        <f aca="false">G210+$J$2</f>
        <v>0.05719</v>
      </c>
      <c r="K210" s="39" t="n">
        <f aca="false">E210*J210</f>
        <v>98211369.2720549</v>
      </c>
      <c r="L210" s="103"/>
      <c r="M210" s="92" t="n">
        <v>0.04169</v>
      </c>
      <c r="N210" s="41" t="n">
        <f aca="false">$J$2+M210</f>
        <v>0.05169</v>
      </c>
      <c r="O210" s="53" t="n">
        <f aca="false">E210*N210</f>
        <v>88766317.1476223</v>
      </c>
      <c r="Q210" s="54" t="n">
        <f aca="false">O210+E210*P204</f>
        <v>88431794.6931126</v>
      </c>
      <c r="R210" s="19" t="n">
        <f aca="false">Q210/E210</f>
        <v>0.0514952023985083</v>
      </c>
      <c r="S210" s="74"/>
      <c r="T210" s="71" t="n">
        <f aca="false">T207</f>
        <v>0.031172722270963</v>
      </c>
      <c r="U210" s="8" t="n">
        <f aca="false">R210+T210</f>
        <v>0.0826679246694713</v>
      </c>
      <c r="W210" s="47" t="n">
        <f aca="false">J210+T210</f>
        <v>0.088362722270963</v>
      </c>
    </row>
    <row r="211" customFormat="false" ht="12.75" hidden="false" customHeight="false" outlineLevel="0" collapsed="false">
      <c r="A211" s="5"/>
      <c r="B211" s="4"/>
      <c r="C211" s="100"/>
      <c r="D211" s="70"/>
      <c r="E211" s="103"/>
      <c r="F211" s="103"/>
      <c r="G211" s="103"/>
      <c r="H211" s="103"/>
      <c r="I211" s="103"/>
      <c r="J211" s="112"/>
      <c r="K211" s="103"/>
      <c r="L211" s="103"/>
      <c r="M211" s="92"/>
      <c r="N211" s="41"/>
      <c r="O211" s="53"/>
      <c r="Q211" s="54"/>
      <c r="R211" s="19"/>
    </row>
    <row r="212" customFormat="false" ht="12.75" hidden="false" customHeight="false" outlineLevel="0" collapsed="false">
      <c r="A212" s="5"/>
      <c r="B212" s="4" t="s">
        <v>31</v>
      </c>
      <c r="C212" s="100" t="s">
        <v>26</v>
      </c>
      <c r="D212" s="70"/>
      <c r="E212" s="101" t="n">
        <v>2879.23370361328</v>
      </c>
      <c r="F212" s="101"/>
      <c r="G212" s="102" t="n">
        <v>310</v>
      </c>
      <c r="H212" s="39" t="n">
        <f aca="false">E212*G212</f>
        <v>892562.448120117</v>
      </c>
      <c r="I212" s="103"/>
      <c r="J212" s="59" t="n">
        <f aca="false">G212</f>
        <v>310</v>
      </c>
      <c r="K212" s="39" t="n">
        <f aca="false">E212*J212</f>
        <v>892562.448120117</v>
      </c>
      <c r="L212" s="103"/>
      <c r="M212" s="92"/>
      <c r="N212" s="41"/>
      <c r="O212" s="53"/>
      <c r="Q212" s="54"/>
      <c r="R212" s="19"/>
      <c r="W212" s="60" t="n">
        <f aca="false">J212</f>
        <v>310</v>
      </c>
    </row>
    <row r="213" customFormat="false" ht="12.75" hidden="false" customHeight="false" outlineLevel="0" collapsed="false">
      <c r="A213" s="5"/>
      <c r="B213" s="4"/>
      <c r="C213" s="100" t="s">
        <v>28</v>
      </c>
      <c r="D213" s="70"/>
      <c r="E213" s="101" t="n">
        <v>2867.87677001953</v>
      </c>
      <c r="F213" s="101"/>
      <c r="G213" s="102" t="n">
        <v>310</v>
      </c>
      <c r="H213" s="61" t="n">
        <f aca="false">E213*G213</f>
        <v>889041.798706055</v>
      </c>
      <c r="I213" s="103"/>
      <c r="J213" s="59" t="n">
        <f aca="false">G213</f>
        <v>310</v>
      </c>
      <c r="K213" s="61" t="n">
        <f aca="false">E213*J213</f>
        <v>889041.798706055</v>
      </c>
      <c r="L213" s="103"/>
      <c r="M213" s="92"/>
      <c r="N213" s="41"/>
      <c r="O213" s="53"/>
      <c r="Q213" s="54"/>
      <c r="R213" s="19"/>
      <c r="W213" s="60" t="n">
        <f aca="false">J213</f>
        <v>310</v>
      </c>
    </row>
    <row r="214" customFormat="false" ht="12.75" hidden="false" customHeight="false" outlineLevel="0" collapsed="false">
      <c r="A214" s="5"/>
      <c r="B214" s="4"/>
      <c r="C214" s="100"/>
      <c r="D214" s="70"/>
      <c r="E214" s="12"/>
      <c r="F214" s="12"/>
      <c r="G214" s="12"/>
      <c r="H214" s="12"/>
      <c r="I214" s="12"/>
      <c r="J214" s="33"/>
      <c r="K214" s="12"/>
      <c r="L214" s="12"/>
      <c r="M214" s="92"/>
      <c r="N214" s="41"/>
      <c r="O214" s="11"/>
      <c r="Q214" s="11"/>
      <c r="R214" s="19"/>
    </row>
    <row r="215" customFormat="false" ht="12.75" hidden="false" customHeight="false" outlineLevel="0" collapsed="false">
      <c r="A215" s="5"/>
      <c r="B215" s="5" t="s">
        <v>0</v>
      </c>
      <c r="C215" s="100"/>
      <c r="D215" s="11"/>
      <c r="E215" s="113" t="n">
        <f aca="false">SUM(E206:E210)</f>
        <v>6260946171.6443</v>
      </c>
      <c r="F215" s="63" t="s">
        <v>35</v>
      </c>
      <c r="G215" s="113"/>
      <c r="H215" s="65" t="n">
        <f aca="false">SUM(H200:H213)</f>
        <v>465202326.362027</v>
      </c>
      <c r="I215" s="113"/>
      <c r="J215" s="112"/>
      <c r="K215" s="65" t="n">
        <f aca="false">SUM(K200:K213)</f>
        <v>527811788.07847</v>
      </c>
      <c r="L215" s="113"/>
      <c r="M215" s="92"/>
      <c r="N215" s="41"/>
      <c r="O215" s="65" t="n">
        <f aca="false">SUM(O200:O210)</f>
        <v>412289916.253357</v>
      </c>
      <c r="P215" s="5"/>
      <c r="Q215" s="65" t="n">
        <f aca="false">SUM(Q200:Q210)</f>
        <v>412289916.253357</v>
      </c>
      <c r="R215" s="19"/>
      <c r="S215" s="42" t="n">
        <f aca="false">E206*S206</f>
        <v>64864685.1066957</v>
      </c>
      <c r="T215" s="67" t="n">
        <v>174734361.792923</v>
      </c>
    </row>
    <row r="216" customFormat="false" ht="12.75" hidden="false" customHeight="false" outlineLevel="0" collapsed="false">
      <c r="E216" s="12"/>
      <c r="F216" s="12"/>
      <c r="G216" s="12"/>
      <c r="H216" s="12"/>
      <c r="I216" s="12"/>
      <c r="J216" s="33"/>
      <c r="K216" s="12"/>
      <c r="L216" s="12"/>
      <c r="M216" s="92"/>
      <c r="N216" s="41"/>
      <c r="O216" s="11"/>
      <c r="Q216" s="11"/>
      <c r="R216" s="19"/>
    </row>
    <row r="217" customFormat="false" ht="12.75" hidden="false" customHeight="false" outlineLevel="0" collapsed="false">
      <c r="A217" s="5" t="s">
        <v>59</v>
      </c>
      <c r="B217" s="4" t="s">
        <v>43</v>
      </c>
      <c r="C217" s="100" t="s">
        <v>26</v>
      </c>
      <c r="D217" s="70" t="s">
        <v>37</v>
      </c>
      <c r="E217" s="116" t="n">
        <v>3605262.90343783</v>
      </c>
      <c r="F217" s="117"/>
      <c r="G217" s="118" t="n">
        <v>13.35</v>
      </c>
      <c r="H217" s="39" t="n">
        <f aca="false">E217*G217</f>
        <v>48130259.7608951</v>
      </c>
      <c r="I217" s="117"/>
      <c r="J217" s="59" t="n">
        <f aca="false">G217</f>
        <v>13.35</v>
      </c>
      <c r="K217" s="39" t="n">
        <f aca="false">E217*J217</f>
        <v>48130259.7608951</v>
      </c>
      <c r="L217" s="117"/>
      <c r="M217" s="88" t="n">
        <v>8.87</v>
      </c>
      <c r="N217" s="119" t="n">
        <f aca="false">SUM(M217)</f>
        <v>8.87</v>
      </c>
      <c r="O217" s="42" t="n">
        <f aca="false">E217*N217</f>
        <v>31978681.9534936</v>
      </c>
      <c r="W217" s="60" t="n">
        <f aca="false">J217</f>
        <v>13.35</v>
      </c>
    </row>
    <row r="218" customFormat="false" ht="12.75" hidden="false" customHeight="false" outlineLevel="0" collapsed="false">
      <c r="A218" s="5"/>
      <c r="B218" s="4"/>
      <c r="C218" s="100"/>
      <c r="D218" s="70" t="s">
        <v>38</v>
      </c>
      <c r="E218" s="116" t="n">
        <v>3588720.47330997</v>
      </c>
      <c r="F218" s="117"/>
      <c r="G218" s="118" t="n">
        <v>3.7</v>
      </c>
      <c r="H218" s="39" t="n">
        <f aca="false">E218*G218</f>
        <v>13278265.7512469</v>
      </c>
      <c r="I218" s="117"/>
      <c r="J218" s="59" t="n">
        <f aca="false">G218</f>
        <v>3.7</v>
      </c>
      <c r="K218" s="39" t="n">
        <f aca="false">E218*J218</f>
        <v>13278265.7512469</v>
      </c>
      <c r="L218" s="117"/>
      <c r="M218" s="88" t="n">
        <v>2.46</v>
      </c>
      <c r="N218" s="119" t="n">
        <f aca="false">SUM(M218)</f>
        <v>2.46</v>
      </c>
      <c r="O218" s="42" t="n">
        <f aca="false">E218*N218</f>
        <v>8828252.36434253</v>
      </c>
      <c r="W218" s="60" t="n">
        <f aca="false">J218</f>
        <v>3.7</v>
      </c>
    </row>
    <row r="219" customFormat="false" ht="12.75" hidden="false" customHeight="false" outlineLevel="0" collapsed="false">
      <c r="C219" s="100"/>
      <c r="D219" s="4" t="s">
        <v>44</v>
      </c>
      <c r="E219" s="116" t="n">
        <v>3732260.77171636</v>
      </c>
      <c r="F219" s="117"/>
      <c r="G219" s="118" t="n">
        <v>2.55</v>
      </c>
      <c r="H219" s="39" t="n">
        <f aca="false">E219*G219</f>
        <v>9517264.96787672</v>
      </c>
      <c r="I219" s="117"/>
      <c r="J219" s="59" t="n">
        <f aca="false">G219</f>
        <v>2.55</v>
      </c>
      <c r="K219" s="39" t="n">
        <f aca="false">E219*J219</f>
        <v>9517264.96787672</v>
      </c>
      <c r="L219" s="117"/>
      <c r="M219" s="88" t="n">
        <v>-2.78</v>
      </c>
      <c r="N219" s="119" t="n">
        <f aca="false">SUM(M219)</f>
        <v>-2.78</v>
      </c>
      <c r="O219" s="42" t="n">
        <f aca="false">E219*N219</f>
        <v>-10375684.9453715</v>
      </c>
      <c r="P219" s="104" t="n">
        <f aca="false">O219/SUM(E223:E225)</f>
        <v>-0.00627314430251653</v>
      </c>
      <c r="W219" s="60" t="n">
        <f aca="false">J219</f>
        <v>2.55</v>
      </c>
    </row>
    <row r="220" customFormat="false" ht="12.75" hidden="false" customHeight="false" outlineLevel="0" collapsed="false">
      <c r="C220" s="100" t="s">
        <v>28</v>
      </c>
      <c r="D220" s="70" t="s">
        <v>38</v>
      </c>
      <c r="E220" s="116" t="n">
        <v>3414885.13799274</v>
      </c>
      <c r="F220" s="117"/>
      <c r="G220" s="118" t="n">
        <v>3.65</v>
      </c>
      <c r="H220" s="39" t="n">
        <f aca="false">E220*G220</f>
        <v>12464330.7536735</v>
      </c>
      <c r="I220" s="117"/>
      <c r="J220" s="59" t="n">
        <f aca="false">G220</f>
        <v>3.65</v>
      </c>
      <c r="K220" s="39" t="n">
        <f aca="false">E220*J220</f>
        <v>12464330.7536735</v>
      </c>
      <c r="L220" s="117"/>
      <c r="M220" s="88" t="n">
        <v>2.42</v>
      </c>
      <c r="N220" s="119" t="n">
        <f aca="false">SUM(M220)</f>
        <v>2.42</v>
      </c>
      <c r="O220" s="42" t="n">
        <f aca="false">E220*N220</f>
        <v>8264022.03394243</v>
      </c>
      <c r="W220" s="60" t="n">
        <f aca="false">J220</f>
        <v>3.65</v>
      </c>
    </row>
    <row r="221" customFormat="false" ht="12.75" hidden="false" customHeight="false" outlineLevel="0" collapsed="false">
      <c r="D221" s="4" t="s">
        <v>44</v>
      </c>
      <c r="E221" s="116" t="n">
        <v>3460870.48798938</v>
      </c>
      <c r="F221" s="117"/>
      <c r="G221" s="118" t="n">
        <v>2.55</v>
      </c>
      <c r="H221" s="39" t="n">
        <f aca="false">E221*G221</f>
        <v>8825219.74437293</v>
      </c>
      <c r="I221" s="117"/>
      <c r="J221" s="59" t="n">
        <f aca="false">G221</f>
        <v>2.55</v>
      </c>
      <c r="K221" s="39" t="n">
        <f aca="false">E221*J221</f>
        <v>8825219.74437293</v>
      </c>
      <c r="L221" s="117"/>
      <c r="M221" s="88" t="n">
        <v>-0.63</v>
      </c>
      <c r="N221" s="119" t="n">
        <f aca="false">SUM(M221)</f>
        <v>-0.63</v>
      </c>
      <c r="O221" s="42" t="n">
        <f aca="false">E221*N221</f>
        <v>-2180348.40743331</v>
      </c>
      <c r="P221" s="104" t="n">
        <f aca="false">O221/SUM(E226:E227)</f>
        <v>-0.00142171132465241</v>
      </c>
      <c r="W221" s="60" t="n">
        <f aca="false">J221</f>
        <v>2.55</v>
      </c>
    </row>
    <row r="222" customFormat="false" ht="12.75" hidden="false" customHeight="false" outlineLevel="0" collapsed="false">
      <c r="M222" s="92"/>
      <c r="N222" s="51"/>
    </row>
    <row r="223" customFormat="false" ht="12.75" hidden="false" customHeight="false" outlineLevel="0" collapsed="false">
      <c r="B223" s="2" t="s">
        <v>25</v>
      </c>
      <c r="C223" s="100" t="s">
        <v>26</v>
      </c>
      <c r="D223" s="70" t="s">
        <v>37</v>
      </c>
      <c r="E223" s="120" t="n">
        <v>368025399.603286</v>
      </c>
      <c r="F223" s="121"/>
      <c r="G223" s="122" t="n">
        <v>0.08708</v>
      </c>
      <c r="H223" s="39" t="n">
        <f aca="false">E223*G223</f>
        <v>32047651.7974542</v>
      </c>
      <c r="I223" s="121"/>
      <c r="J223" s="40" t="n">
        <f aca="false">G223+$J$2</f>
        <v>0.09708</v>
      </c>
      <c r="K223" s="39" t="n">
        <f aca="false">E223*J223</f>
        <v>35727905.793487</v>
      </c>
      <c r="L223" s="121"/>
      <c r="M223" s="95" t="n">
        <v>0.07376</v>
      </c>
      <c r="N223" s="41" t="n">
        <f aca="false">$J$2+M223</f>
        <v>0.08376</v>
      </c>
      <c r="O223" s="42" t="n">
        <f aca="false">E223*N223</f>
        <v>30825807.4707713</v>
      </c>
      <c r="Q223" s="42" t="n">
        <f aca="false">O217+O223+P219*E223</f>
        <v>60495812.9855621</v>
      </c>
      <c r="R223" s="7" t="n">
        <f aca="false">Q223/E223</f>
        <v>0.164379450578068</v>
      </c>
      <c r="S223" s="71" t="n">
        <f aca="false">IF($S$3-R223&gt;0,$S$3-R223,0)</f>
        <v>0.085620549421932</v>
      </c>
      <c r="T223" s="110"/>
      <c r="U223" s="8" t="n">
        <f aca="false">R223+S223</f>
        <v>0.25</v>
      </c>
      <c r="W223" s="47" t="n">
        <f aca="false">J223+S223</f>
        <v>0.182700549421932</v>
      </c>
    </row>
    <row r="224" customFormat="false" ht="12.75" hidden="false" customHeight="false" outlineLevel="0" collapsed="false">
      <c r="C224" s="100"/>
      <c r="D224" s="70" t="s">
        <v>38</v>
      </c>
      <c r="E224" s="120" t="n">
        <v>382867303.510652</v>
      </c>
      <c r="F224" s="121"/>
      <c r="G224" s="122" t="n">
        <v>0.05767</v>
      </c>
      <c r="H224" s="39" t="n">
        <f aca="false">E224*G224</f>
        <v>22079957.3934593</v>
      </c>
      <c r="I224" s="121"/>
      <c r="J224" s="40" t="n">
        <f aca="false">G224+$J$2</f>
        <v>0.06767</v>
      </c>
      <c r="K224" s="39" t="n">
        <f aca="false">E224*J224</f>
        <v>25908630.4285658</v>
      </c>
      <c r="L224" s="121"/>
      <c r="M224" s="95" t="n">
        <v>0.04788</v>
      </c>
      <c r="N224" s="41" t="n">
        <f aca="false">$J$2+M224</f>
        <v>0.05788</v>
      </c>
      <c r="O224" s="42" t="n">
        <f aca="false">E224*N224</f>
        <v>22160359.5271965</v>
      </c>
      <c r="Q224" s="42" t="n">
        <f aca="false">O218+O224+E224*P219</f>
        <v>28586830.0479014</v>
      </c>
      <c r="R224" s="7" t="n">
        <f aca="false">Q224/E224</f>
        <v>0.0746651118697735</v>
      </c>
      <c r="S224" s="74"/>
      <c r="T224" s="75" t="n">
        <f aca="false">T232/SUM(E224:E227)</f>
        <v>0.0320882177917724</v>
      </c>
      <c r="U224" s="8" t="n">
        <f aca="false">R224+T224</f>
        <v>0.106753329661546</v>
      </c>
      <c r="W224" s="47" t="n">
        <f aca="false">J224+T224</f>
        <v>0.0997582177917724</v>
      </c>
    </row>
    <row r="225" customFormat="false" ht="12.75" hidden="false" customHeight="false" outlineLevel="0" collapsed="false">
      <c r="A225" s="5"/>
      <c r="B225" s="4"/>
      <c r="C225" s="100"/>
      <c r="D225" s="70" t="s">
        <v>39</v>
      </c>
      <c r="E225" s="120" t="n">
        <v>903092036.438311</v>
      </c>
      <c r="F225" s="121"/>
      <c r="G225" s="122" t="n">
        <v>0.05022</v>
      </c>
      <c r="H225" s="39" t="n">
        <f aca="false">E225*G225</f>
        <v>45353282.069932</v>
      </c>
      <c r="I225" s="121"/>
      <c r="J225" s="40" t="n">
        <f aca="false">G225+$J$2</f>
        <v>0.06022</v>
      </c>
      <c r="K225" s="39" t="n">
        <f aca="false">E225*J225</f>
        <v>54384202.4343151</v>
      </c>
      <c r="L225" s="121"/>
      <c r="M225" s="95" t="n">
        <v>0.04133</v>
      </c>
      <c r="N225" s="41" t="n">
        <f aca="false">$J$2+M225</f>
        <v>0.05133</v>
      </c>
      <c r="O225" s="42" t="n">
        <f aca="false">E225*N225</f>
        <v>46355714.2303785</v>
      </c>
      <c r="Q225" s="42" t="n">
        <f aca="false">O225+E225*P219</f>
        <v>40690487.5673475</v>
      </c>
      <c r="R225" s="7" t="n">
        <f aca="false">Q225/E225</f>
        <v>0.0450568556974835</v>
      </c>
      <c r="S225" s="74"/>
      <c r="T225" s="71" t="n">
        <f aca="false">T224</f>
        <v>0.0320882177917724</v>
      </c>
      <c r="U225" s="8" t="n">
        <f aca="false">R225+T225</f>
        <v>0.0771450734892558</v>
      </c>
      <c r="W225" s="47" t="n">
        <f aca="false">J225+T225</f>
        <v>0.0923082177917724</v>
      </c>
    </row>
    <row r="226" customFormat="false" ht="12.75" hidden="false" customHeight="false" outlineLevel="0" collapsed="false">
      <c r="A226" s="5"/>
      <c r="B226" s="4"/>
      <c r="C226" s="100" t="s">
        <v>28</v>
      </c>
      <c r="D226" s="70" t="s">
        <v>38</v>
      </c>
      <c r="E226" s="120" t="n">
        <v>701553359.905618</v>
      </c>
      <c r="F226" s="121"/>
      <c r="G226" s="122" t="n">
        <v>0.06344</v>
      </c>
      <c r="H226" s="39" t="n">
        <f aca="false">E226*G226</f>
        <v>44506545.1524124</v>
      </c>
      <c r="I226" s="121"/>
      <c r="J226" s="40" t="n">
        <f aca="false">G226+$J$2</f>
        <v>0.07344</v>
      </c>
      <c r="K226" s="39" t="n">
        <f aca="false">E226*J226</f>
        <v>51522078.7514686</v>
      </c>
      <c r="L226" s="121"/>
      <c r="M226" s="95" t="n">
        <v>0.05296</v>
      </c>
      <c r="N226" s="41" t="n">
        <f aca="false">$J$2+M226</f>
        <v>0.06296</v>
      </c>
      <c r="O226" s="42" t="n">
        <f aca="false">E226*N226</f>
        <v>44169799.5396577</v>
      </c>
      <c r="Q226" s="42" t="n">
        <f aca="false">O220+O226+E226*P221</f>
        <v>51436415.2169744</v>
      </c>
      <c r="R226" s="7" t="n">
        <f aca="false">Q226/E226</f>
        <v>0.0733178944847392</v>
      </c>
      <c r="S226" s="74"/>
      <c r="T226" s="71" t="n">
        <f aca="false">T224</f>
        <v>0.0320882177917724</v>
      </c>
      <c r="U226" s="8" t="n">
        <f aca="false">R226+T226</f>
        <v>0.105406112276512</v>
      </c>
      <c r="W226" s="47" t="n">
        <f aca="false">J226+T226</f>
        <v>0.105528217791772</v>
      </c>
    </row>
    <row r="227" customFormat="false" ht="12.75" hidden="false" customHeight="false" outlineLevel="0" collapsed="false">
      <c r="A227" s="5"/>
      <c r="B227" s="4"/>
      <c r="C227" s="100"/>
      <c r="D227" s="70" t="s">
        <v>39</v>
      </c>
      <c r="E227" s="120" t="n">
        <v>832055024.318496</v>
      </c>
      <c r="F227" s="121"/>
      <c r="G227" s="122" t="n">
        <v>0.05001</v>
      </c>
      <c r="H227" s="39" t="n">
        <f aca="false">E227*G227</f>
        <v>41611071.766168</v>
      </c>
      <c r="I227" s="121"/>
      <c r="J227" s="40" t="n">
        <f aca="false">G227+$J$2</f>
        <v>0.06001</v>
      </c>
      <c r="K227" s="39" t="n">
        <f aca="false">E227*J227</f>
        <v>49931622.0093529</v>
      </c>
      <c r="L227" s="121"/>
      <c r="M227" s="95" t="n">
        <v>0.04114</v>
      </c>
      <c r="N227" s="41" t="n">
        <f aca="false">$J$2+M227</f>
        <v>0.05114</v>
      </c>
      <c r="O227" s="53" t="n">
        <f aca="false">E227*N227</f>
        <v>42551293.9436479</v>
      </c>
      <c r="Q227" s="53" t="n">
        <f aca="false">O227+E227*P221</f>
        <v>41368351.8928403</v>
      </c>
      <c r="R227" s="7" t="n">
        <f aca="false">Q227/E227</f>
        <v>0.0497182886753476</v>
      </c>
      <c r="S227" s="74"/>
      <c r="T227" s="71" t="n">
        <f aca="false">T224</f>
        <v>0.0320882177917724</v>
      </c>
      <c r="U227" s="8" t="n">
        <f aca="false">R227+T227</f>
        <v>0.0818065064671199</v>
      </c>
      <c r="W227" s="47" t="n">
        <f aca="false">J227+T227</f>
        <v>0.0920982177917724</v>
      </c>
    </row>
    <row r="228" customFormat="false" ht="12.75" hidden="false" customHeight="false" outlineLevel="0" collapsed="false">
      <c r="A228" s="5"/>
      <c r="B228" s="4"/>
      <c r="C228" s="100"/>
      <c r="D228" s="70"/>
      <c r="E228" s="121"/>
      <c r="F228" s="121"/>
      <c r="G228" s="121"/>
      <c r="H228" s="121"/>
      <c r="I228" s="121"/>
      <c r="J228" s="123"/>
      <c r="K228" s="121"/>
      <c r="L228" s="121"/>
      <c r="M228" s="95"/>
      <c r="N228" s="51"/>
      <c r="O228" s="53"/>
      <c r="Q228" s="53"/>
    </row>
    <row r="229" customFormat="false" ht="12.75" hidden="false" customHeight="false" outlineLevel="0" collapsed="false">
      <c r="A229" s="5"/>
      <c r="B229" s="4" t="s">
        <v>31</v>
      </c>
      <c r="C229" s="100" t="s">
        <v>26</v>
      </c>
      <c r="D229" s="70"/>
      <c r="E229" s="120" t="n">
        <v>2381.5</v>
      </c>
      <c r="F229" s="121"/>
      <c r="G229" s="118" t="n">
        <v>385</v>
      </c>
      <c r="H229" s="39" t="n">
        <f aca="false">E229*G229</f>
        <v>916877.5</v>
      </c>
      <c r="I229" s="121"/>
      <c r="J229" s="59" t="n">
        <f aca="false">G229</f>
        <v>385</v>
      </c>
      <c r="K229" s="39" t="n">
        <f aca="false">E229*J229</f>
        <v>916877.5</v>
      </c>
      <c r="L229" s="121"/>
      <c r="M229" s="95"/>
      <c r="N229" s="51"/>
      <c r="O229" s="53"/>
      <c r="Q229" s="53"/>
      <c r="W229" s="60" t="n">
        <f aca="false">J229</f>
        <v>385</v>
      </c>
    </row>
    <row r="230" customFormat="false" ht="12.75" hidden="false" customHeight="false" outlineLevel="0" collapsed="false">
      <c r="A230" s="5"/>
      <c r="B230" s="4"/>
      <c r="C230" s="100" t="s">
        <v>28</v>
      </c>
      <c r="D230" s="70"/>
      <c r="E230" s="120" t="n">
        <v>2371.5</v>
      </c>
      <c r="F230" s="121"/>
      <c r="G230" s="118" t="n">
        <v>385</v>
      </c>
      <c r="H230" s="61" t="n">
        <f aca="false">E230*G230</f>
        <v>913027.5</v>
      </c>
      <c r="I230" s="121"/>
      <c r="J230" s="59" t="n">
        <f aca="false">G230</f>
        <v>385</v>
      </c>
      <c r="K230" s="61" t="n">
        <f aca="false">E230*J230</f>
        <v>913027.5</v>
      </c>
      <c r="L230" s="121"/>
      <c r="M230" s="95"/>
      <c r="N230" s="51"/>
      <c r="O230" s="53"/>
      <c r="Q230" s="53"/>
      <c r="W230" s="60" t="n">
        <f aca="false">J230</f>
        <v>385</v>
      </c>
    </row>
    <row r="231" customFormat="false" ht="12.75" hidden="false" customHeight="false" outlineLevel="0" collapsed="false">
      <c r="A231" s="5"/>
      <c r="B231" s="4"/>
      <c r="C231" s="100"/>
      <c r="D231" s="70"/>
      <c r="E231" s="121"/>
      <c r="F231" s="121"/>
      <c r="G231" s="121"/>
      <c r="H231" s="121"/>
      <c r="I231" s="121"/>
      <c r="J231" s="123"/>
      <c r="K231" s="121"/>
      <c r="L231" s="121"/>
      <c r="M231" s="95"/>
      <c r="N231" s="51"/>
      <c r="O231" s="42"/>
      <c r="Q231" s="42"/>
    </row>
    <row r="232" customFormat="false" ht="12.75" hidden="false" customHeight="false" outlineLevel="0" collapsed="false">
      <c r="A232" s="5"/>
      <c r="B232" s="5" t="s">
        <v>0</v>
      </c>
      <c r="C232" s="100"/>
      <c r="D232" s="11"/>
      <c r="E232" s="113" t="n">
        <f aca="false">SUM(E223:E227)</f>
        <v>3187593123.77636</v>
      </c>
      <c r="F232" s="63" t="s">
        <v>35</v>
      </c>
      <c r="G232" s="113"/>
      <c r="H232" s="65" t="n">
        <f aca="false">SUM(H217:H230)</f>
        <v>279643754.157491</v>
      </c>
      <c r="I232" s="113"/>
      <c r="J232" s="112"/>
      <c r="K232" s="65" t="n">
        <f aca="false">SUM(K217:K230)</f>
        <v>311519685.395255</v>
      </c>
      <c r="L232" s="113"/>
      <c r="M232" s="92"/>
      <c r="N232" s="41"/>
      <c r="O232" s="65" t="n">
        <f aca="false">SUM(O217:O227)</f>
        <v>222577897.710626</v>
      </c>
      <c r="P232" s="5"/>
      <c r="Q232" s="124" t="n">
        <f aca="false">SUM(Q217:Q227)</f>
        <v>222577897.710626</v>
      </c>
      <c r="S232" s="42" t="n">
        <f aca="false">E223*S223</f>
        <v>31510536.9152595</v>
      </c>
      <c r="T232" s="67" t="n">
        <v>90474903.2119176</v>
      </c>
      <c r="W232" s="125"/>
      <c r="X232" s="4"/>
      <c r="Y232" s="4"/>
      <c r="Z232" s="4"/>
    </row>
    <row r="233" customFormat="false" ht="12.75" hidden="false" customHeight="false" outlineLevel="0" collapsed="false">
      <c r="M233" s="51"/>
      <c r="N233" s="51"/>
    </row>
    <row r="234" customFormat="false" ht="12.75" hidden="false" customHeight="false" outlineLevel="0" collapsed="false">
      <c r="A234" s="1" t="s">
        <v>60</v>
      </c>
      <c r="B234" s="2" t="s">
        <v>43</v>
      </c>
      <c r="C234" s="3" t="s">
        <v>26</v>
      </c>
      <c r="D234" s="4" t="s">
        <v>61</v>
      </c>
      <c r="E234" s="36" t="n">
        <v>3290574.5</v>
      </c>
      <c r="F234" s="37"/>
      <c r="G234" s="58" t="n">
        <v>0.3</v>
      </c>
      <c r="H234" s="39" t="n">
        <f aca="false">E234*G234</f>
        <v>987172.35</v>
      </c>
      <c r="I234" s="37"/>
      <c r="J234" s="59" t="n">
        <f aca="false">G234</f>
        <v>0.3</v>
      </c>
      <c r="K234" s="39" t="n">
        <f aca="false">E234*J234</f>
        <v>987172.35</v>
      </c>
      <c r="L234" s="37"/>
      <c r="M234" s="126" t="n">
        <v>-0.11</v>
      </c>
      <c r="N234" s="89" t="n">
        <f aca="false">M234</f>
        <v>-0.11</v>
      </c>
      <c r="O234" s="42" t="n">
        <f aca="false">E234*N234</f>
        <v>-361963.195</v>
      </c>
      <c r="P234" s="104" t="n">
        <f aca="false">O234/SUM(E237:E239)</f>
        <v>-0.00737210815862857</v>
      </c>
      <c r="W234" s="60" t="n">
        <f aca="false">J234</f>
        <v>0.3</v>
      </c>
    </row>
    <row r="235" customFormat="false" ht="12.75" hidden="false" customHeight="false" outlineLevel="0" collapsed="false">
      <c r="A235" s="1" t="s">
        <v>62</v>
      </c>
      <c r="C235" s="3" t="s">
        <v>28</v>
      </c>
      <c r="D235" s="4" t="s">
        <v>61</v>
      </c>
      <c r="E235" s="36" t="n">
        <v>3290574.5</v>
      </c>
      <c r="F235" s="37"/>
      <c r="G235" s="58" t="n">
        <v>0.3</v>
      </c>
      <c r="H235" s="39" t="n">
        <f aca="false">E235*G235</f>
        <v>987172.35</v>
      </c>
      <c r="I235" s="37"/>
      <c r="J235" s="59" t="n">
        <f aca="false">G235</f>
        <v>0.3</v>
      </c>
      <c r="K235" s="39" t="n">
        <f aca="false">E235*J235</f>
        <v>987172.35</v>
      </c>
      <c r="L235" s="37"/>
      <c r="M235" s="119" t="n">
        <f aca="false">M234</f>
        <v>-0.11</v>
      </c>
      <c r="N235" s="89" t="n">
        <f aca="false">M235</f>
        <v>-0.11</v>
      </c>
      <c r="O235" s="42" t="n">
        <f aca="false">E235*N235</f>
        <v>-361963.195</v>
      </c>
      <c r="P235" s="104" t="n">
        <f aca="false">O235/SUM(E240:E241)</f>
        <v>-0.00451398824546852</v>
      </c>
      <c r="W235" s="60" t="n">
        <f aca="false">J235</f>
        <v>0.3</v>
      </c>
    </row>
    <row r="236" customFormat="false" ht="12.75" hidden="false" customHeight="false" outlineLevel="0" collapsed="false">
      <c r="E236" s="127"/>
      <c r="F236" s="128"/>
      <c r="G236" s="128"/>
      <c r="H236" s="128"/>
      <c r="I236" s="128"/>
      <c r="J236" s="129"/>
      <c r="K236" s="128"/>
      <c r="L236" s="128"/>
      <c r="M236" s="95"/>
      <c r="N236" s="51"/>
    </row>
    <row r="237" customFormat="false" ht="12.75" hidden="false" customHeight="false" outlineLevel="0" collapsed="false">
      <c r="B237" s="2" t="s">
        <v>25</v>
      </c>
      <c r="C237" s="100" t="s">
        <v>26</v>
      </c>
      <c r="D237" s="70" t="s">
        <v>37</v>
      </c>
      <c r="E237" s="36" t="n">
        <v>5797421.77036667</v>
      </c>
      <c r="F237" s="37"/>
      <c r="G237" s="130" t="n">
        <v>0.30168</v>
      </c>
      <c r="H237" s="39" t="n">
        <f aca="false">E237*G237</f>
        <v>1748966.19968422</v>
      </c>
      <c r="I237" s="37"/>
      <c r="J237" s="40" t="n">
        <f aca="false">G237+$J$2</f>
        <v>0.31168</v>
      </c>
      <c r="K237" s="39" t="n">
        <f aca="false">E237*J237</f>
        <v>1806940.41738788</v>
      </c>
      <c r="L237" s="37"/>
      <c r="M237" s="95" t="n">
        <v>0.21275</v>
      </c>
      <c r="N237" s="41" t="n">
        <f aca="false">$J$2+M237</f>
        <v>0.22275</v>
      </c>
      <c r="O237" s="42" t="n">
        <f aca="false">E237*N237</f>
        <v>1291375.69934918</v>
      </c>
      <c r="Q237" s="42" t="n">
        <f aca="false">O237+E237*P234</f>
        <v>1248636.47901684</v>
      </c>
      <c r="R237" s="7" t="n">
        <f aca="false">Q237/E237</f>
        <v>0.215377891841371</v>
      </c>
      <c r="S237" s="71" t="n">
        <f aca="false">IF($S$3-R237&gt;0,$S$3-R237,0)</f>
        <v>0.0346221081586286</v>
      </c>
      <c r="T237" s="110"/>
      <c r="U237" s="8" t="n">
        <f aca="false">R237+S237</f>
        <v>0.25</v>
      </c>
      <c r="W237" s="47" t="n">
        <f aca="false">J237+S237</f>
        <v>0.346302108158629</v>
      </c>
    </row>
    <row r="238" customFormat="false" ht="12.75" hidden="false" customHeight="false" outlineLevel="0" collapsed="false">
      <c r="C238" s="100"/>
      <c r="D238" s="70" t="s">
        <v>38</v>
      </c>
      <c r="E238" s="36" t="n">
        <v>7543843.95226667</v>
      </c>
      <c r="F238" s="37"/>
      <c r="G238" s="130" t="n">
        <v>0.05954</v>
      </c>
      <c r="H238" s="39" t="n">
        <f aca="false">E238*G238</f>
        <v>449160.468917957</v>
      </c>
      <c r="I238" s="37"/>
      <c r="J238" s="40" t="n">
        <f aca="false">G238+$J$2</f>
        <v>0.06954</v>
      </c>
      <c r="K238" s="39" t="n">
        <f aca="false">E238*J238</f>
        <v>524598.908440624</v>
      </c>
      <c r="L238" s="37"/>
      <c r="M238" s="95" t="n">
        <v>0.02475</v>
      </c>
      <c r="N238" s="41" t="n">
        <f aca="false">$J$2+M238</f>
        <v>0.03475</v>
      </c>
      <c r="O238" s="42" t="n">
        <f aca="false">E238*N238</f>
        <v>262148.577341267</v>
      </c>
      <c r="Q238" s="42" t="n">
        <f aca="false">O238+E238*P234</f>
        <v>206534.543793341</v>
      </c>
      <c r="R238" s="7" t="n">
        <f aca="false">Q238/E238</f>
        <v>0.0273778918413714</v>
      </c>
      <c r="S238" s="74"/>
      <c r="T238" s="75" t="n">
        <f aca="false">T254/SUM(E238:E241)</f>
        <v>0.0384400264187735</v>
      </c>
      <c r="U238" s="8" t="n">
        <f aca="false">R238+T238</f>
        <v>0.0658179182601449</v>
      </c>
      <c r="W238" s="47" t="n">
        <f aca="false">J238+T238</f>
        <v>0.107980026418774</v>
      </c>
    </row>
    <row r="239" customFormat="false" ht="12.75" hidden="false" customHeight="false" outlineLevel="0" collapsed="false">
      <c r="C239" s="100"/>
      <c r="D239" s="70" t="s">
        <v>39</v>
      </c>
      <c r="E239" s="36" t="n">
        <v>35757741.9440333</v>
      </c>
      <c r="F239" s="37"/>
      <c r="G239" s="130" t="n">
        <v>0.04014</v>
      </c>
      <c r="H239" s="39" t="n">
        <f aca="false">E239*G239</f>
        <v>1435315.7616335</v>
      </c>
      <c r="I239" s="37"/>
      <c r="J239" s="40" t="n">
        <f aca="false">G239+$J$2</f>
        <v>0.05014</v>
      </c>
      <c r="K239" s="39" t="n">
        <f aca="false">E239*J239</f>
        <v>1792893.18107383</v>
      </c>
      <c r="L239" s="37"/>
      <c r="M239" s="95" t="n">
        <v>0.00969</v>
      </c>
      <c r="N239" s="41" t="n">
        <f aca="false">$J$2+M239</f>
        <v>0.01969</v>
      </c>
      <c r="O239" s="42" t="n">
        <f aca="false">E239*N239</f>
        <v>704069.938878017</v>
      </c>
      <c r="Q239" s="42" t="n">
        <f aca="false">O239+E239*P234</f>
        <v>440459.997758273</v>
      </c>
      <c r="R239" s="7" t="n">
        <f aca="false">Q239/E239</f>
        <v>0.0123178918413714</v>
      </c>
      <c r="S239" s="74"/>
      <c r="T239" s="71" t="n">
        <f aca="false">T238</f>
        <v>0.0384400264187735</v>
      </c>
      <c r="U239" s="8" t="n">
        <f aca="false">R239+T239</f>
        <v>0.0507579182601449</v>
      </c>
      <c r="W239" s="47" t="n">
        <f aca="false">J239+T239</f>
        <v>0.0885800264187735</v>
      </c>
    </row>
    <row r="240" customFormat="false" ht="12.75" hidden="false" customHeight="false" outlineLevel="0" collapsed="false">
      <c r="C240" s="100" t="s">
        <v>28</v>
      </c>
      <c r="D240" s="70" t="s">
        <v>38</v>
      </c>
      <c r="E240" s="36" t="n">
        <v>31391299.53925</v>
      </c>
      <c r="F240" s="37"/>
      <c r="G240" s="130" t="n">
        <v>0.07136</v>
      </c>
      <c r="H240" s="39" t="n">
        <f aca="false">E240*G240</f>
        <v>2240083.13512088</v>
      </c>
      <c r="I240" s="37"/>
      <c r="J240" s="40" t="n">
        <f aca="false">G240+$J$2</f>
        <v>0.08136</v>
      </c>
      <c r="K240" s="39" t="n">
        <f aca="false">E240*J240</f>
        <v>2553996.13051338</v>
      </c>
      <c r="L240" s="37"/>
      <c r="M240" s="95" t="n">
        <v>0.03392</v>
      </c>
      <c r="N240" s="41" t="n">
        <f aca="false">$J$2+M240</f>
        <v>0.04392</v>
      </c>
      <c r="O240" s="42" t="n">
        <f aca="false">E240*N240</f>
        <v>1378705.87576386</v>
      </c>
      <c r="Q240" s="42" t="n">
        <f aca="false">O240+E240*P235</f>
        <v>1237005.9186337</v>
      </c>
      <c r="R240" s="7" t="n">
        <f aca="false">Q240/E240</f>
        <v>0.0394060117545315</v>
      </c>
      <c r="S240" s="74"/>
      <c r="T240" s="71" t="n">
        <f aca="false">T238</f>
        <v>0.0384400264187735</v>
      </c>
      <c r="U240" s="8" t="n">
        <f aca="false">R240+T240</f>
        <v>0.077846038173305</v>
      </c>
      <c r="W240" s="47" t="n">
        <f aca="false">J240+T240</f>
        <v>0.119800026418773</v>
      </c>
    </row>
    <row r="241" customFormat="false" ht="12.75" hidden="false" customHeight="false" outlineLevel="0" collapsed="false">
      <c r="C241" s="100"/>
      <c r="D241" s="70" t="s">
        <v>39</v>
      </c>
      <c r="E241" s="36" t="n">
        <v>48795704.7940833</v>
      </c>
      <c r="F241" s="37"/>
      <c r="G241" s="130" t="n">
        <v>0.04994</v>
      </c>
      <c r="H241" s="39" t="n">
        <f aca="false">E241*G241</f>
        <v>2436857.49741652</v>
      </c>
      <c r="I241" s="37"/>
      <c r="J241" s="40" t="n">
        <f aca="false">G241+$J$2</f>
        <v>0.05994</v>
      </c>
      <c r="K241" s="39" t="n">
        <f aca="false">E241*J241</f>
        <v>2924814.54535736</v>
      </c>
      <c r="L241" s="37"/>
      <c r="M241" s="95" t="n">
        <v>0.01729</v>
      </c>
      <c r="N241" s="41" t="n">
        <f aca="false">$J$2+M241</f>
        <v>0.02729</v>
      </c>
      <c r="O241" s="53" t="n">
        <f aca="false">E241*N241</f>
        <v>1331634.78383053</v>
      </c>
      <c r="Q241" s="53" t="n">
        <f aca="false">O241+E241*P235</f>
        <v>1111371.54596069</v>
      </c>
      <c r="R241" s="7" t="n">
        <f aca="false">Q241/E241</f>
        <v>0.0227760117545315</v>
      </c>
      <c r="S241" s="74"/>
      <c r="T241" s="71" t="n">
        <f aca="false">T238</f>
        <v>0.0384400264187735</v>
      </c>
      <c r="U241" s="8" t="n">
        <f aca="false">R241+T241</f>
        <v>0.061216038173305</v>
      </c>
      <c r="W241" s="47" t="n">
        <f aca="false">J241+T241</f>
        <v>0.0983800264187735</v>
      </c>
    </row>
    <row r="242" customFormat="false" ht="12.75" hidden="false" customHeight="false" outlineLevel="0" collapsed="false">
      <c r="C242" s="100"/>
      <c r="D242" s="70"/>
      <c r="E242" s="37"/>
      <c r="F242" s="37"/>
      <c r="G242" s="130"/>
      <c r="H242" s="37"/>
      <c r="I242" s="37"/>
      <c r="J242" s="50"/>
      <c r="K242" s="37"/>
      <c r="L242" s="37"/>
      <c r="M242" s="95"/>
      <c r="N242" s="41"/>
      <c r="O242" s="53"/>
      <c r="Q242" s="53"/>
    </row>
    <row r="243" customFormat="false" ht="12.75" hidden="false" customHeight="false" outlineLevel="0" collapsed="false">
      <c r="B243" s="2" t="s">
        <v>31</v>
      </c>
      <c r="D243" s="131" t="s">
        <v>63</v>
      </c>
      <c r="E243" s="36" t="n">
        <v>0</v>
      </c>
      <c r="F243" s="37"/>
      <c r="G243" s="132" t="n">
        <v>5</v>
      </c>
      <c r="H243" s="39" t="n">
        <f aca="false">E243*G243</f>
        <v>0</v>
      </c>
      <c r="I243" s="37"/>
      <c r="J243" s="59" t="n">
        <f aca="false">G243</f>
        <v>5</v>
      </c>
      <c r="K243" s="39" t="n">
        <f aca="false">E243*J243</f>
        <v>0</v>
      </c>
      <c r="L243" s="37"/>
      <c r="M243" s="95"/>
      <c r="N243" s="41"/>
      <c r="O243" s="53"/>
      <c r="Q243" s="53"/>
      <c r="W243" s="60" t="n">
        <f aca="false">J243</f>
        <v>5</v>
      </c>
    </row>
    <row r="244" customFormat="false" ht="12.75" hidden="false" customHeight="false" outlineLevel="0" collapsed="false">
      <c r="D244" s="131" t="s">
        <v>64</v>
      </c>
      <c r="E244" s="36" t="n">
        <v>0</v>
      </c>
      <c r="F244" s="37"/>
      <c r="G244" s="132" t="n">
        <v>8.1</v>
      </c>
      <c r="H244" s="39" t="n">
        <f aca="false">E244*G244</f>
        <v>0</v>
      </c>
      <c r="I244" s="37"/>
      <c r="J244" s="59" t="n">
        <f aca="false">G244</f>
        <v>8.1</v>
      </c>
      <c r="K244" s="39" t="n">
        <f aca="false">E244*J244</f>
        <v>0</v>
      </c>
      <c r="L244" s="37"/>
      <c r="M244" s="95"/>
      <c r="N244" s="41"/>
      <c r="O244" s="53"/>
      <c r="Q244" s="53"/>
      <c r="W244" s="60" t="n">
        <f aca="false">J244</f>
        <v>8.1</v>
      </c>
    </row>
    <row r="245" customFormat="false" ht="12.75" hidden="false" customHeight="false" outlineLevel="0" collapsed="false">
      <c r="D245" s="131" t="s">
        <v>65</v>
      </c>
      <c r="E245" s="36" t="n">
        <v>134.4</v>
      </c>
      <c r="F245" s="37"/>
      <c r="G245" s="132" t="n">
        <v>12</v>
      </c>
      <c r="H245" s="39" t="n">
        <f aca="false">E245*G245</f>
        <v>1612.8</v>
      </c>
      <c r="I245" s="37"/>
      <c r="J245" s="59" t="n">
        <f aca="false">G245</f>
        <v>12</v>
      </c>
      <c r="K245" s="39" t="n">
        <f aca="false">E245*J245</f>
        <v>1612.8</v>
      </c>
      <c r="L245" s="37"/>
      <c r="M245" s="95"/>
      <c r="N245" s="41"/>
      <c r="O245" s="53"/>
      <c r="Q245" s="53"/>
      <c r="W245" s="60" t="n">
        <f aca="false">J245</f>
        <v>12</v>
      </c>
    </row>
    <row r="246" customFormat="false" ht="12.75" hidden="false" customHeight="false" outlineLevel="0" collapsed="false">
      <c r="D246" s="133" t="s">
        <v>66</v>
      </c>
      <c r="E246" s="36" t="n">
        <v>7.2</v>
      </c>
      <c r="F246" s="37"/>
      <c r="G246" s="132" t="n">
        <v>75</v>
      </c>
      <c r="H246" s="39" t="n">
        <f aca="false">E246*G246</f>
        <v>540</v>
      </c>
      <c r="I246" s="37"/>
      <c r="J246" s="59" t="n">
        <f aca="false">G246</f>
        <v>75</v>
      </c>
      <c r="K246" s="39" t="n">
        <f aca="false">E246*J246</f>
        <v>540</v>
      </c>
      <c r="L246" s="37"/>
      <c r="M246" s="95"/>
      <c r="N246" s="41"/>
      <c r="O246" s="53"/>
      <c r="Q246" s="53"/>
      <c r="W246" s="60" t="n">
        <f aca="false">J246</f>
        <v>75</v>
      </c>
    </row>
    <row r="247" customFormat="false" ht="12.75" hidden="false" customHeight="false" outlineLevel="0" collapsed="false">
      <c r="D247" s="133" t="s">
        <v>67</v>
      </c>
      <c r="E247" s="36" t="n">
        <v>312</v>
      </c>
      <c r="F247" s="37"/>
      <c r="G247" s="132" t="n">
        <v>610</v>
      </c>
      <c r="H247" s="39" t="n">
        <f aca="false">E247*G247</f>
        <v>190320</v>
      </c>
      <c r="I247" s="37"/>
      <c r="J247" s="59" t="n">
        <f aca="false">G247</f>
        <v>610</v>
      </c>
      <c r="K247" s="39" t="n">
        <f aca="false">E247*J247</f>
        <v>190320</v>
      </c>
      <c r="L247" s="37"/>
      <c r="M247" s="95"/>
      <c r="N247" s="41"/>
      <c r="O247" s="53"/>
      <c r="Q247" s="53"/>
      <c r="W247" s="60" t="n">
        <f aca="false">J247</f>
        <v>610</v>
      </c>
    </row>
    <row r="248" customFormat="false" ht="12.75" hidden="false" customHeight="false" outlineLevel="0" collapsed="false">
      <c r="D248" s="133" t="s">
        <v>68</v>
      </c>
      <c r="E248" s="36" t="n">
        <v>840</v>
      </c>
      <c r="F248" s="37"/>
      <c r="G248" s="132" t="n">
        <v>715</v>
      </c>
      <c r="H248" s="39" t="n">
        <f aca="false">E248*G248</f>
        <v>600600</v>
      </c>
      <c r="I248" s="37"/>
      <c r="J248" s="59" t="n">
        <f aca="false">G248</f>
        <v>715</v>
      </c>
      <c r="K248" s="39" t="n">
        <f aca="false">E248*J248</f>
        <v>600600</v>
      </c>
      <c r="L248" s="37"/>
      <c r="M248" s="95"/>
      <c r="N248" s="41"/>
      <c r="O248" s="53"/>
      <c r="Q248" s="53"/>
      <c r="W248" s="60" t="n">
        <f aca="false">J248</f>
        <v>715</v>
      </c>
    </row>
    <row r="249" customFormat="false" ht="12.75" hidden="false" customHeight="false" outlineLevel="0" collapsed="false">
      <c r="B249" s="2" t="s">
        <v>69</v>
      </c>
      <c r="D249" s="131" t="s">
        <v>64</v>
      </c>
      <c r="E249" s="36" t="n">
        <v>0</v>
      </c>
      <c r="F249" s="37"/>
      <c r="G249" s="132" t="n">
        <v>6.6</v>
      </c>
      <c r="H249" s="39" t="n">
        <f aca="false">E249*G249</f>
        <v>0</v>
      </c>
      <c r="I249" s="37"/>
      <c r="J249" s="59" t="n">
        <f aca="false">G249</f>
        <v>6.6</v>
      </c>
      <c r="K249" s="39" t="n">
        <f aca="false">E249*J249</f>
        <v>0</v>
      </c>
      <c r="L249" s="37"/>
      <c r="M249" s="95"/>
      <c r="N249" s="41"/>
      <c r="O249" s="53"/>
      <c r="Q249" s="53"/>
      <c r="W249" s="60" t="n">
        <f aca="false">J249</f>
        <v>6.6</v>
      </c>
    </row>
    <row r="250" customFormat="false" ht="12.75" hidden="false" customHeight="false" outlineLevel="0" collapsed="false">
      <c r="B250" s="2" t="s">
        <v>31</v>
      </c>
      <c r="D250" s="131" t="s">
        <v>65</v>
      </c>
      <c r="E250" s="36" t="n">
        <v>201.6</v>
      </c>
      <c r="F250" s="37"/>
      <c r="G250" s="132" t="n">
        <v>6.6</v>
      </c>
      <c r="H250" s="39" t="n">
        <f aca="false">E250*G250</f>
        <v>1330.56</v>
      </c>
      <c r="I250" s="37"/>
      <c r="J250" s="59" t="n">
        <f aca="false">G250</f>
        <v>6.6</v>
      </c>
      <c r="K250" s="39" t="n">
        <f aca="false">E250*J250</f>
        <v>1330.56</v>
      </c>
      <c r="L250" s="37"/>
      <c r="M250" s="95"/>
      <c r="N250" s="41"/>
      <c r="O250" s="53"/>
      <c r="Q250" s="53"/>
      <c r="W250" s="60" t="n">
        <f aca="false">J250</f>
        <v>6.6</v>
      </c>
    </row>
    <row r="251" customFormat="false" ht="12.75" hidden="false" customHeight="false" outlineLevel="0" collapsed="false">
      <c r="D251" s="133" t="s">
        <v>66</v>
      </c>
      <c r="E251" s="36" t="n">
        <v>28.8</v>
      </c>
      <c r="F251" s="37"/>
      <c r="G251" s="132" t="n">
        <v>56.6</v>
      </c>
      <c r="H251" s="39" t="n">
        <f aca="false">E251*G251</f>
        <v>1630.08</v>
      </c>
      <c r="I251" s="37"/>
      <c r="J251" s="59" t="n">
        <f aca="false">G251</f>
        <v>56.6</v>
      </c>
      <c r="K251" s="39" t="n">
        <f aca="false">E251*J251</f>
        <v>1630.08</v>
      </c>
      <c r="L251" s="37"/>
      <c r="M251" s="95"/>
      <c r="N251" s="41"/>
      <c r="O251" s="53"/>
      <c r="Q251" s="53"/>
      <c r="W251" s="60" t="n">
        <f aca="false">J251</f>
        <v>56.6</v>
      </c>
    </row>
    <row r="252" customFormat="false" ht="12.75" hidden="false" customHeight="false" outlineLevel="0" collapsed="false">
      <c r="D252" s="133" t="s">
        <v>67</v>
      </c>
      <c r="E252" s="36" t="n">
        <v>0</v>
      </c>
      <c r="F252" s="37"/>
      <c r="G252" s="132" t="n">
        <v>56.6</v>
      </c>
      <c r="H252" s="61" t="n">
        <f aca="false">E252*G252</f>
        <v>0</v>
      </c>
      <c r="I252" s="37"/>
      <c r="J252" s="59" t="n">
        <f aca="false">G252</f>
        <v>56.6</v>
      </c>
      <c r="K252" s="61" t="n">
        <f aca="false">E252*J252</f>
        <v>0</v>
      </c>
      <c r="L252" s="37"/>
      <c r="M252" s="95"/>
      <c r="N252" s="41"/>
      <c r="O252" s="53"/>
      <c r="Q252" s="53"/>
      <c r="W252" s="60" t="n">
        <f aca="false">J252</f>
        <v>56.6</v>
      </c>
    </row>
    <row r="253" customFormat="false" ht="12.75" hidden="false" customHeight="false" outlineLevel="0" collapsed="false">
      <c r="C253" s="100"/>
      <c r="D253" s="70"/>
      <c r="E253" s="37"/>
      <c r="F253" s="37"/>
      <c r="G253" s="134"/>
      <c r="H253" s="37"/>
      <c r="I253" s="37"/>
      <c r="J253" s="135"/>
      <c r="K253" s="37"/>
      <c r="L253" s="37"/>
      <c r="M253" s="95"/>
      <c r="N253" s="41"/>
      <c r="O253" s="53"/>
      <c r="Q253" s="53"/>
    </row>
    <row r="254" customFormat="false" ht="12.75" hidden="false" customHeight="false" outlineLevel="0" collapsed="false">
      <c r="B254" s="5" t="s">
        <v>0</v>
      </c>
      <c r="D254" s="11"/>
      <c r="E254" s="136" t="n">
        <f aca="false">SUM(E237:E241)</f>
        <v>129286012</v>
      </c>
      <c r="F254" s="63" t="s">
        <v>35</v>
      </c>
      <c r="G254" s="136"/>
      <c r="H254" s="65" t="n">
        <f aca="false">SUM(H234:H252)</f>
        <v>11080761.2027731</v>
      </c>
      <c r="I254" s="136"/>
      <c r="J254" s="137"/>
      <c r="K254" s="65" t="n">
        <f aca="false">SUM(K234:K252)</f>
        <v>12373621.3227731</v>
      </c>
      <c r="L254" s="136"/>
      <c r="M254" s="51"/>
      <c r="N254" s="51"/>
      <c r="O254" s="124" t="n">
        <f aca="false">SUM(O234:O241)</f>
        <v>4244008.48516285</v>
      </c>
      <c r="P254" s="5"/>
      <c r="Q254" s="124" t="n">
        <f aca="false">SUM(Q234:Q241)</f>
        <v>4244008.48516285</v>
      </c>
      <c r="S254" s="42" t="n">
        <f aca="false">E237*S237</f>
        <v>200718.963574823</v>
      </c>
      <c r="T254" s="67" t="n">
        <v>4746904.6708442</v>
      </c>
    </row>
    <row r="255" customFormat="false" ht="12.75" hidden="false" customHeight="false" outlineLevel="0" collapsed="false">
      <c r="B255" s="4"/>
      <c r="D255" s="11"/>
      <c r="E255" s="136"/>
      <c r="F255" s="136"/>
      <c r="G255" s="136"/>
      <c r="H255" s="136"/>
      <c r="I255" s="136"/>
      <c r="J255" s="137"/>
      <c r="K255" s="136"/>
      <c r="L255" s="136"/>
      <c r="M255" s="51"/>
      <c r="N255" s="51"/>
      <c r="O255" s="42"/>
      <c r="Q255" s="42"/>
    </row>
    <row r="256" customFormat="false" ht="12.75" hidden="false" customHeight="false" outlineLevel="0" collapsed="false">
      <c r="M256" s="51"/>
      <c r="N256" s="51"/>
    </row>
    <row r="257" customFormat="false" ht="12.75" hidden="false" customHeight="false" outlineLevel="0" collapsed="false">
      <c r="A257" s="1" t="s">
        <v>60</v>
      </c>
      <c r="B257" s="2" t="s">
        <v>43</v>
      </c>
      <c r="C257" s="3" t="s">
        <v>26</v>
      </c>
      <c r="D257" s="4" t="s">
        <v>61</v>
      </c>
      <c r="E257" s="36" t="n">
        <v>340410.5</v>
      </c>
      <c r="F257" s="37"/>
      <c r="G257" s="58" t="n">
        <v>2.17</v>
      </c>
      <c r="H257" s="39" t="n">
        <f aca="false">E257*G257</f>
        <v>738690.785</v>
      </c>
      <c r="I257" s="37"/>
      <c r="J257" s="59" t="n">
        <f aca="false">G257</f>
        <v>2.17</v>
      </c>
      <c r="K257" s="39" t="n">
        <f aca="false">E257*J257</f>
        <v>738690.785</v>
      </c>
      <c r="L257" s="37"/>
      <c r="M257" s="126" t="n">
        <v>-0.16</v>
      </c>
      <c r="N257" s="89" t="n">
        <f aca="false">M257</f>
        <v>-0.16</v>
      </c>
      <c r="O257" s="42" t="n">
        <f aca="false">E257*N257</f>
        <v>-54465.68</v>
      </c>
      <c r="P257" s="104" t="n">
        <f aca="false">O257/SUM(E260:E262)</f>
        <v>-0.00338670627277917</v>
      </c>
      <c r="W257" s="60" t="n">
        <f aca="false">J257</f>
        <v>2.17</v>
      </c>
    </row>
    <row r="258" customFormat="false" ht="12.75" hidden="false" customHeight="false" outlineLevel="0" collapsed="false">
      <c r="A258" s="1" t="s">
        <v>70</v>
      </c>
      <c r="C258" s="3" t="s">
        <v>28</v>
      </c>
      <c r="D258" s="4" t="s">
        <v>61</v>
      </c>
      <c r="E258" s="36" t="n">
        <v>340410.5</v>
      </c>
      <c r="F258" s="37"/>
      <c r="G258" s="58" t="n">
        <v>2.17</v>
      </c>
      <c r="H258" s="39" t="n">
        <f aca="false">E258*G258</f>
        <v>738690.785</v>
      </c>
      <c r="I258" s="37"/>
      <c r="J258" s="59" t="n">
        <f aca="false">G258</f>
        <v>2.17</v>
      </c>
      <c r="K258" s="39" t="n">
        <f aca="false">E258*J258</f>
        <v>738690.785</v>
      </c>
      <c r="L258" s="37"/>
      <c r="M258" s="119" t="n">
        <f aca="false">M257</f>
        <v>-0.16</v>
      </c>
      <c r="N258" s="89" t="n">
        <f aca="false">M258</f>
        <v>-0.16</v>
      </c>
      <c r="O258" s="42" t="n">
        <f aca="false">E258*N258</f>
        <v>-54465.68</v>
      </c>
      <c r="P258" s="104" t="n">
        <f aca="false">O258/SUM(E263:E264)</f>
        <v>-0.00399125759519821</v>
      </c>
      <c r="W258" s="60" t="n">
        <f aca="false">J258</f>
        <v>2.17</v>
      </c>
    </row>
    <row r="259" customFormat="false" ht="12.75" hidden="false" customHeight="false" outlineLevel="0" collapsed="false">
      <c r="E259" s="127"/>
      <c r="F259" s="128"/>
      <c r="G259" s="128"/>
      <c r="H259" s="128"/>
      <c r="I259" s="128"/>
      <c r="J259" s="129"/>
      <c r="K259" s="128"/>
      <c r="L259" s="128"/>
      <c r="M259" s="95"/>
      <c r="N259" s="51"/>
    </row>
    <row r="260" customFormat="false" ht="12.75" hidden="false" customHeight="false" outlineLevel="0" collapsed="false">
      <c r="B260" s="2" t="s">
        <v>25</v>
      </c>
      <c r="C260" s="100" t="s">
        <v>26</v>
      </c>
      <c r="D260" s="70" t="s">
        <v>37</v>
      </c>
      <c r="E260" s="36" t="n">
        <v>2088517.69456667</v>
      </c>
      <c r="F260" s="37"/>
      <c r="G260" s="130" t="n">
        <v>0.36632</v>
      </c>
      <c r="H260" s="39" t="n">
        <f aca="false">E260*G260</f>
        <v>765065.801873661</v>
      </c>
      <c r="I260" s="37"/>
      <c r="J260" s="40" t="n">
        <f aca="false">G260+$J$2</f>
        <v>0.37632</v>
      </c>
      <c r="K260" s="39" t="n">
        <f aca="false">E260*J260</f>
        <v>785950.978819328</v>
      </c>
      <c r="L260" s="37"/>
      <c r="M260" s="95" t="n">
        <v>0.29154</v>
      </c>
      <c r="N260" s="41" t="n">
        <f aca="false">$J$2+M260</f>
        <v>0.30154</v>
      </c>
      <c r="O260" s="42" t="n">
        <f aca="false">E260*N260</f>
        <v>629771.625619633</v>
      </c>
      <c r="Q260" s="42" t="n">
        <f aca="false">O260+E260*P257</f>
        <v>622698.429642633</v>
      </c>
      <c r="R260" s="7" t="n">
        <f aca="false">Q260/E260</f>
        <v>0.298153293727221</v>
      </c>
      <c r="S260" s="71" t="n">
        <f aca="false">IF($S$3-R260&gt;0,$S$3-R260,0)</f>
        <v>0</v>
      </c>
      <c r="T260" s="110"/>
      <c r="U260" s="8" t="n">
        <f aca="false">R260+S260</f>
        <v>0.298153293727221</v>
      </c>
      <c r="W260" s="47" t="n">
        <f aca="false">J260+S260</f>
        <v>0.37632</v>
      </c>
    </row>
    <row r="261" customFormat="false" ht="12.75" hidden="false" customHeight="false" outlineLevel="0" collapsed="false">
      <c r="C261" s="100"/>
      <c r="D261" s="70" t="s">
        <v>38</v>
      </c>
      <c r="E261" s="36" t="n">
        <v>3360498.41538333</v>
      </c>
      <c r="F261" s="37"/>
      <c r="G261" s="130" t="n">
        <v>0.10814</v>
      </c>
      <c r="H261" s="39" t="n">
        <f aca="false">E261*G261</f>
        <v>363404.298639554</v>
      </c>
      <c r="I261" s="37"/>
      <c r="J261" s="40" t="n">
        <f aca="false">G261+$J$2</f>
        <v>0.11814</v>
      </c>
      <c r="K261" s="39" t="n">
        <f aca="false">E261*J261</f>
        <v>397009.282793387</v>
      </c>
      <c r="L261" s="37"/>
      <c r="M261" s="95" t="n">
        <v>0.06956</v>
      </c>
      <c r="N261" s="41" t="n">
        <f aca="false">$J$2+M261</f>
        <v>0.07956</v>
      </c>
      <c r="O261" s="42" t="n">
        <f aca="false">E261*N261</f>
        <v>267361.253927898</v>
      </c>
      <c r="Q261" s="42" t="n">
        <f aca="false">O261+E261*P257</f>
        <v>255980.232864855</v>
      </c>
      <c r="R261" s="7" t="n">
        <f aca="false">Q261/E261</f>
        <v>0.0761732937272208</v>
      </c>
      <c r="S261" s="74"/>
      <c r="T261" s="75" t="n">
        <f aca="false">T277/SUM(E261:E264)</f>
        <v>0.0411604785237733</v>
      </c>
      <c r="U261" s="8" t="n">
        <f aca="false">R261+T261</f>
        <v>0.117333772250994</v>
      </c>
      <c r="W261" s="47" t="n">
        <f aca="false">J261+T261</f>
        <v>0.159300478523773</v>
      </c>
    </row>
    <row r="262" customFormat="false" ht="12.75" hidden="false" customHeight="false" outlineLevel="0" collapsed="false">
      <c r="C262" s="100"/>
      <c r="D262" s="70" t="s">
        <v>39</v>
      </c>
      <c r="E262" s="36" t="n">
        <v>10633181.64005</v>
      </c>
      <c r="F262" s="37"/>
      <c r="G262" s="130" t="n">
        <v>0.03912</v>
      </c>
      <c r="H262" s="39" t="n">
        <f aca="false">E262*G262</f>
        <v>415970.065758756</v>
      </c>
      <c r="I262" s="37"/>
      <c r="J262" s="40" t="n">
        <f aca="false">G262+$J$2</f>
        <v>0.04912</v>
      </c>
      <c r="K262" s="39" t="n">
        <f aca="false">E262*J262</f>
        <v>522301.882159256</v>
      </c>
      <c r="L262" s="37"/>
      <c r="M262" s="95" t="n">
        <v>0.01022</v>
      </c>
      <c r="N262" s="41" t="n">
        <f aca="false">$J$2+M262</f>
        <v>0.02022</v>
      </c>
      <c r="O262" s="42" t="n">
        <f aca="false">E262*N262</f>
        <v>215002.932761811</v>
      </c>
      <c r="Q262" s="42" t="n">
        <f aca="false">O262+E262*P257</f>
        <v>178991.469801853</v>
      </c>
      <c r="R262" s="7" t="n">
        <f aca="false">Q262/E262</f>
        <v>0.0168332937272208</v>
      </c>
      <c r="S262" s="74"/>
      <c r="T262" s="71" t="n">
        <f aca="false">T261</f>
        <v>0.0411604785237733</v>
      </c>
      <c r="U262" s="8" t="n">
        <f aca="false">R262+T262</f>
        <v>0.0579937722509941</v>
      </c>
      <c r="W262" s="47" t="n">
        <f aca="false">J262+T262</f>
        <v>0.0902804785237733</v>
      </c>
    </row>
    <row r="263" customFormat="false" ht="12.75" hidden="false" customHeight="false" outlineLevel="0" collapsed="false">
      <c r="C263" s="100" t="s">
        <v>28</v>
      </c>
      <c r="D263" s="70" t="s">
        <v>38</v>
      </c>
      <c r="E263" s="36" t="n">
        <v>5499662.00743333</v>
      </c>
      <c r="F263" s="37"/>
      <c r="G263" s="130" t="n">
        <v>0.09473</v>
      </c>
      <c r="H263" s="39" t="n">
        <f aca="false">E263*G263</f>
        <v>520982.98196416</v>
      </c>
      <c r="I263" s="37"/>
      <c r="J263" s="40" t="n">
        <f aca="false">G263+$J$2</f>
        <v>0.10473</v>
      </c>
      <c r="K263" s="39" t="n">
        <f aca="false">E263*J263</f>
        <v>575979.602038493</v>
      </c>
      <c r="L263" s="37"/>
      <c r="M263" s="95" t="n">
        <v>0.05803</v>
      </c>
      <c r="N263" s="41" t="n">
        <f aca="false">$J$2+M263</f>
        <v>0.06803</v>
      </c>
      <c r="O263" s="42" t="n">
        <f aca="false">E263*N263</f>
        <v>374142.00636569</v>
      </c>
      <c r="Q263" s="42" t="n">
        <f aca="false">O263+E263*P258</f>
        <v>352191.438607498</v>
      </c>
      <c r="R263" s="7" t="n">
        <f aca="false">Q263/E263</f>
        <v>0.0640387424048018</v>
      </c>
      <c r="S263" s="74"/>
      <c r="T263" s="71" t="n">
        <f aca="false">T261</f>
        <v>0.0411604785237733</v>
      </c>
      <c r="U263" s="8" t="n">
        <f aca="false">R263+T263</f>
        <v>0.105199220928575</v>
      </c>
      <c r="W263" s="47" t="n">
        <f aca="false">J263+T263</f>
        <v>0.145890478523773</v>
      </c>
    </row>
    <row r="264" customFormat="false" ht="12.75" hidden="false" customHeight="false" outlineLevel="0" collapsed="false">
      <c r="C264" s="100"/>
      <c r="D264" s="70" t="s">
        <v>39</v>
      </c>
      <c r="E264" s="36" t="n">
        <v>8146583.24256667</v>
      </c>
      <c r="F264" s="37"/>
      <c r="G264" s="130" t="n">
        <v>0.04996</v>
      </c>
      <c r="H264" s="39" t="n">
        <f aca="false">E264*G264</f>
        <v>407003.298798631</v>
      </c>
      <c r="I264" s="37"/>
      <c r="J264" s="40" t="n">
        <f aca="false">G264+$J$2</f>
        <v>0.05996</v>
      </c>
      <c r="K264" s="39" t="n">
        <f aca="false">E264*J264</f>
        <v>488469.131224297</v>
      </c>
      <c r="L264" s="37"/>
      <c r="M264" s="95" t="n">
        <v>0.01954</v>
      </c>
      <c r="N264" s="41" t="n">
        <f aca="false">$J$2+M264</f>
        <v>0.02954</v>
      </c>
      <c r="O264" s="53" t="n">
        <f aca="false">E264*N264</f>
        <v>240650.068985419</v>
      </c>
      <c r="Q264" s="53" t="n">
        <f aca="false">O264+E264*P258</f>
        <v>208134.956743611</v>
      </c>
      <c r="R264" s="7" t="n">
        <f aca="false">Q264/E264</f>
        <v>0.0255487424048018</v>
      </c>
      <c r="S264" s="74"/>
      <c r="T264" s="71" t="n">
        <f aca="false">T261</f>
        <v>0.0411604785237733</v>
      </c>
      <c r="U264" s="8" t="n">
        <f aca="false">R264+T264</f>
        <v>0.0667092209285751</v>
      </c>
      <c r="W264" s="47" t="n">
        <f aca="false">J264+T264</f>
        <v>0.101120478523773</v>
      </c>
    </row>
    <row r="265" customFormat="false" ht="12.75" hidden="false" customHeight="false" outlineLevel="0" collapsed="false">
      <c r="C265" s="100"/>
      <c r="D265" s="70"/>
      <c r="E265" s="37"/>
      <c r="F265" s="37"/>
      <c r="G265" s="130"/>
      <c r="H265" s="37"/>
      <c r="I265" s="37"/>
      <c r="J265" s="50"/>
      <c r="K265" s="37"/>
      <c r="L265" s="37"/>
      <c r="M265" s="95"/>
      <c r="N265" s="41"/>
      <c r="O265" s="53"/>
      <c r="Q265" s="53"/>
    </row>
    <row r="266" customFormat="false" ht="12.75" hidden="false" customHeight="false" outlineLevel="0" collapsed="false">
      <c r="B266" s="2" t="s">
        <v>31</v>
      </c>
      <c r="C266" s="100"/>
      <c r="D266" s="131" t="s">
        <v>63</v>
      </c>
      <c r="E266" s="36" t="n">
        <v>0</v>
      </c>
      <c r="G266" s="138" t="n">
        <v>5</v>
      </c>
      <c r="H266" s="39" t="n">
        <f aca="false">E266*G266</f>
        <v>0</v>
      </c>
      <c r="J266" s="59" t="n">
        <f aca="false">G266</f>
        <v>5</v>
      </c>
      <c r="K266" s="39" t="n">
        <f aca="false">E266*J266</f>
        <v>0</v>
      </c>
      <c r="M266" s="51"/>
      <c r="N266" s="51"/>
      <c r="W266" s="60" t="n">
        <f aca="false">J266</f>
        <v>5</v>
      </c>
    </row>
    <row r="267" customFormat="false" ht="12.75" hidden="false" customHeight="false" outlineLevel="0" collapsed="false">
      <c r="C267" s="100"/>
      <c r="D267" s="131" t="s">
        <v>64</v>
      </c>
      <c r="E267" s="36" t="n">
        <v>11.4816</v>
      </c>
      <c r="G267" s="138" t="n">
        <v>8.1</v>
      </c>
      <c r="H267" s="39" t="n">
        <f aca="false">E267*G267</f>
        <v>93.00096</v>
      </c>
      <c r="J267" s="59" t="n">
        <f aca="false">G267</f>
        <v>8.1</v>
      </c>
      <c r="K267" s="39" t="n">
        <f aca="false">E267*J267</f>
        <v>93.00096</v>
      </c>
      <c r="M267" s="51"/>
      <c r="N267" s="51"/>
      <c r="W267" s="60" t="n">
        <f aca="false">J267</f>
        <v>8.1</v>
      </c>
    </row>
    <row r="268" customFormat="false" ht="12.75" hidden="false" customHeight="false" outlineLevel="0" collapsed="false">
      <c r="C268" s="100"/>
      <c r="D268" s="131" t="s">
        <v>65</v>
      </c>
      <c r="E268" s="36" t="n">
        <v>306.7584</v>
      </c>
      <c r="G268" s="138" t="n">
        <v>12</v>
      </c>
      <c r="H268" s="39" t="n">
        <f aca="false">E268*G268</f>
        <v>3681.1008</v>
      </c>
      <c r="J268" s="59" t="n">
        <f aca="false">G268</f>
        <v>12</v>
      </c>
      <c r="K268" s="39" t="n">
        <f aca="false">E268*J268</f>
        <v>3681.1008</v>
      </c>
      <c r="M268" s="51"/>
      <c r="N268" s="51"/>
      <c r="W268" s="60" t="n">
        <f aca="false">J268</f>
        <v>12</v>
      </c>
    </row>
    <row r="269" customFormat="false" ht="12.75" hidden="false" customHeight="false" outlineLevel="0" collapsed="false">
      <c r="C269" s="100"/>
      <c r="D269" s="133" t="s">
        <v>66</v>
      </c>
      <c r="E269" s="36" t="n">
        <v>48.0024</v>
      </c>
      <c r="G269" s="138" t="n">
        <v>75</v>
      </c>
      <c r="H269" s="39" t="n">
        <f aca="false">E269*G269</f>
        <v>3600.18</v>
      </c>
      <c r="J269" s="59" t="n">
        <f aca="false">G269</f>
        <v>75</v>
      </c>
      <c r="K269" s="39" t="n">
        <f aca="false">E269*J269</f>
        <v>3600.18</v>
      </c>
      <c r="M269" s="51"/>
      <c r="N269" s="51"/>
      <c r="W269" s="60" t="n">
        <f aca="false">J269</f>
        <v>75</v>
      </c>
    </row>
    <row r="270" customFormat="false" ht="12.75" hidden="false" customHeight="false" outlineLevel="0" collapsed="false">
      <c r="C270" s="100"/>
      <c r="D270" s="133" t="s">
        <v>67</v>
      </c>
      <c r="E270" s="36" t="n">
        <v>84</v>
      </c>
      <c r="G270" s="138" t="n">
        <v>140</v>
      </c>
      <c r="H270" s="39" t="n">
        <f aca="false">E270*G270</f>
        <v>11760</v>
      </c>
      <c r="J270" s="59" t="n">
        <f aca="false">G270</f>
        <v>140</v>
      </c>
      <c r="K270" s="39" t="n">
        <f aca="false">E270*J270</f>
        <v>11760</v>
      </c>
      <c r="M270" s="51"/>
      <c r="N270" s="51"/>
      <c r="W270" s="60" t="n">
        <f aca="false">J270</f>
        <v>140</v>
      </c>
    </row>
    <row r="271" customFormat="false" ht="12.75" hidden="false" customHeight="false" outlineLevel="0" collapsed="false">
      <c r="C271" s="100"/>
      <c r="D271" s="133" t="s">
        <v>68</v>
      </c>
      <c r="E271" s="36" t="n">
        <v>72</v>
      </c>
      <c r="G271" s="138" t="n">
        <v>310</v>
      </c>
      <c r="H271" s="39" t="n">
        <f aca="false">E271*G271</f>
        <v>22320</v>
      </c>
      <c r="J271" s="59" t="n">
        <f aca="false">G271</f>
        <v>310</v>
      </c>
      <c r="K271" s="39" t="n">
        <f aca="false">E271*J271</f>
        <v>22320</v>
      </c>
      <c r="M271" s="51"/>
      <c r="N271" s="51"/>
      <c r="W271" s="60" t="n">
        <f aca="false">J271</f>
        <v>310</v>
      </c>
    </row>
    <row r="272" customFormat="false" ht="12.75" hidden="false" customHeight="false" outlineLevel="0" collapsed="false">
      <c r="B272" s="2" t="s">
        <v>69</v>
      </c>
      <c r="C272" s="100"/>
      <c r="D272" s="131" t="s">
        <v>64</v>
      </c>
      <c r="E272" s="36" t="n">
        <v>11.4816</v>
      </c>
      <c r="G272" s="138" t="n">
        <v>6.6</v>
      </c>
      <c r="H272" s="39" t="n">
        <f aca="false">E272*G272</f>
        <v>75.77856</v>
      </c>
      <c r="J272" s="59" t="n">
        <f aca="false">G272</f>
        <v>6.6</v>
      </c>
      <c r="K272" s="39" t="n">
        <f aca="false">E272*J272</f>
        <v>75.77856</v>
      </c>
      <c r="M272" s="51"/>
      <c r="N272" s="51"/>
      <c r="W272" s="60" t="n">
        <f aca="false">J272</f>
        <v>6.6</v>
      </c>
    </row>
    <row r="273" customFormat="false" ht="12.75" hidden="false" customHeight="false" outlineLevel="0" collapsed="false">
      <c r="B273" s="2" t="s">
        <v>31</v>
      </c>
      <c r="C273" s="100"/>
      <c r="D273" s="131" t="s">
        <v>65</v>
      </c>
      <c r="E273" s="36" t="n">
        <v>294.2784</v>
      </c>
      <c r="G273" s="138" t="n">
        <v>6.6</v>
      </c>
      <c r="H273" s="39" t="n">
        <f aca="false">E273*G273</f>
        <v>1942.23744</v>
      </c>
      <c r="J273" s="59" t="n">
        <f aca="false">G273</f>
        <v>6.6</v>
      </c>
      <c r="K273" s="39" t="n">
        <f aca="false">E273*J273</f>
        <v>1942.23744</v>
      </c>
      <c r="M273" s="51"/>
      <c r="N273" s="51"/>
      <c r="W273" s="60" t="n">
        <f aca="false">J273</f>
        <v>6.6</v>
      </c>
    </row>
    <row r="274" customFormat="false" ht="12.75" hidden="false" customHeight="false" outlineLevel="0" collapsed="false">
      <c r="C274" s="100"/>
      <c r="D274" s="133" t="s">
        <v>66</v>
      </c>
      <c r="E274" s="36" t="n">
        <v>23.9976</v>
      </c>
      <c r="G274" s="138" t="n">
        <v>56.6</v>
      </c>
      <c r="H274" s="39" t="n">
        <f aca="false">E274*G274</f>
        <v>1358.26416</v>
      </c>
      <c r="J274" s="59" t="n">
        <f aca="false">G274</f>
        <v>56.6</v>
      </c>
      <c r="K274" s="39" t="n">
        <f aca="false">E274*J274</f>
        <v>1358.26416</v>
      </c>
      <c r="M274" s="51"/>
      <c r="N274" s="51"/>
      <c r="W274" s="60" t="n">
        <f aca="false">J274</f>
        <v>56.6</v>
      </c>
    </row>
    <row r="275" customFormat="false" ht="12.75" hidden="false" customHeight="false" outlineLevel="0" collapsed="false">
      <c r="C275" s="100"/>
      <c r="D275" s="133" t="s">
        <v>67</v>
      </c>
      <c r="E275" s="36" t="n">
        <v>0</v>
      </c>
      <c r="G275" s="138" t="n">
        <v>56.6</v>
      </c>
      <c r="H275" s="61" t="n">
        <f aca="false">E275*G275</f>
        <v>0</v>
      </c>
      <c r="J275" s="59" t="n">
        <f aca="false">G275</f>
        <v>56.6</v>
      </c>
      <c r="K275" s="61" t="n">
        <f aca="false">E275*J275</f>
        <v>0</v>
      </c>
      <c r="M275" s="51"/>
      <c r="N275" s="51"/>
      <c r="W275" s="60" t="n">
        <f aca="false">J275</f>
        <v>56.6</v>
      </c>
    </row>
    <row r="276" customFormat="false" ht="12.75" hidden="false" customHeight="false" outlineLevel="0" collapsed="false">
      <c r="M276" s="51"/>
      <c r="N276" s="51"/>
    </row>
    <row r="277" customFormat="false" ht="12.75" hidden="false" customHeight="false" outlineLevel="0" collapsed="false">
      <c r="B277" s="5" t="s">
        <v>0</v>
      </c>
      <c r="D277" s="11"/>
      <c r="E277" s="136" t="n">
        <f aca="false">SUM(E260:E264)</f>
        <v>29728443</v>
      </c>
      <c r="F277" s="63" t="s">
        <v>35</v>
      </c>
      <c r="G277" s="136"/>
      <c r="H277" s="65" t="n">
        <f aca="false">SUM(H257:H275)</f>
        <v>3994638.57895476</v>
      </c>
      <c r="I277" s="136"/>
      <c r="J277" s="137"/>
      <c r="K277" s="65" t="n">
        <f aca="false">SUM(K257:K275)</f>
        <v>4291923.00895476</v>
      </c>
      <c r="L277" s="136"/>
      <c r="M277" s="51"/>
      <c r="N277" s="51"/>
      <c r="O277" s="124" t="n">
        <f aca="false">SUM(O257:O264)</f>
        <v>1617996.52766045</v>
      </c>
      <c r="P277" s="5"/>
      <c r="Q277" s="124" t="n">
        <f aca="false">SUM(Q257:Q264)</f>
        <v>1617996.52766045</v>
      </c>
      <c r="S277" s="42" t="n">
        <f aca="false">E260*S260</f>
        <v>0</v>
      </c>
      <c r="T277" s="67" t="n">
        <v>1137672.55193299</v>
      </c>
    </row>
    <row r="278" customFormat="false" ht="12.75" hidden="false" customHeight="false" outlineLevel="0" collapsed="false">
      <c r="B278" s="5"/>
      <c r="D278" s="11"/>
      <c r="E278" s="136"/>
      <c r="F278" s="63"/>
      <c r="G278" s="136"/>
      <c r="H278" s="136"/>
      <c r="I278" s="136"/>
      <c r="J278" s="137"/>
      <c r="K278" s="136"/>
      <c r="L278" s="136"/>
      <c r="M278" s="51"/>
      <c r="N278" s="51"/>
      <c r="O278" s="42"/>
      <c r="Q278" s="42"/>
    </row>
    <row r="279" customFormat="false" ht="12.75" hidden="false" customHeight="false" outlineLevel="0" collapsed="false">
      <c r="M279" s="51"/>
      <c r="N279" s="51"/>
    </row>
    <row r="280" customFormat="false" ht="12.75" hidden="false" customHeight="false" outlineLevel="0" collapsed="false">
      <c r="A280" s="1" t="s">
        <v>60</v>
      </c>
      <c r="B280" s="2" t="s">
        <v>43</v>
      </c>
      <c r="C280" s="3" t="s">
        <v>26</v>
      </c>
      <c r="D280" s="4" t="s">
        <v>61</v>
      </c>
      <c r="E280" s="36" t="n">
        <v>14399.5</v>
      </c>
      <c r="F280" s="37"/>
      <c r="G280" s="58" t="n">
        <v>2.17</v>
      </c>
      <c r="H280" s="39" t="n">
        <f aca="false">E280*G280</f>
        <v>31246.915</v>
      </c>
      <c r="I280" s="37"/>
      <c r="J280" s="59" t="n">
        <f aca="false">G280</f>
        <v>2.17</v>
      </c>
      <c r="K280" s="39" t="n">
        <f aca="false">E280*J280</f>
        <v>31246.915</v>
      </c>
      <c r="L280" s="37"/>
      <c r="M280" s="126" t="n">
        <v>0.4</v>
      </c>
      <c r="N280" s="89" t="n">
        <f aca="false">M280</f>
        <v>0.4</v>
      </c>
      <c r="O280" s="42" t="n">
        <f aca="false">E280*N280</f>
        <v>5759.8</v>
      </c>
      <c r="P280" s="104" t="n">
        <f aca="false">O280/SUM(E283:E285)</f>
        <v>0.00160468327474016</v>
      </c>
      <c r="W280" s="60" t="n">
        <f aca="false">J280</f>
        <v>2.17</v>
      </c>
    </row>
    <row r="281" customFormat="false" ht="12.75" hidden="false" customHeight="false" outlineLevel="0" collapsed="false">
      <c r="A281" s="1" t="s">
        <v>71</v>
      </c>
      <c r="C281" s="3" t="s">
        <v>28</v>
      </c>
      <c r="D281" s="4" t="s">
        <v>61</v>
      </c>
      <c r="E281" s="36" t="n">
        <v>14399.5</v>
      </c>
      <c r="F281" s="37"/>
      <c r="G281" s="58" t="n">
        <v>2.17</v>
      </c>
      <c r="H281" s="39" t="n">
        <f aca="false">E281*G281</f>
        <v>31246.915</v>
      </c>
      <c r="I281" s="37"/>
      <c r="J281" s="59" t="n">
        <f aca="false">G281</f>
        <v>2.17</v>
      </c>
      <c r="K281" s="39" t="n">
        <f aca="false">E281*J281</f>
        <v>31246.915</v>
      </c>
      <c r="L281" s="37"/>
      <c r="M281" s="119" t="n">
        <f aca="false">M280</f>
        <v>0.4</v>
      </c>
      <c r="N281" s="89" t="n">
        <f aca="false">M281</f>
        <v>0.4</v>
      </c>
      <c r="O281" s="42" t="n">
        <f aca="false">E281*N281</f>
        <v>5759.8</v>
      </c>
      <c r="P281" s="104" t="n">
        <f aca="false">O281/SUM(E286:E287)</f>
        <v>0.00153075587349963</v>
      </c>
      <c r="W281" s="60" t="n">
        <f aca="false">J281</f>
        <v>2.17</v>
      </c>
    </row>
    <row r="282" customFormat="false" ht="12.75" hidden="false" customHeight="false" outlineLevel="0" collapsed="false">
      <c r="E282" s="127"/>
      <c r="F282" s="128"/>
      <c r="G282" s="128"/>
      <c r="H282" s="128"/>
      <c r="I282" s="128"/>
      <c r="J282" s="129"/>
      <c r="K282" s="128"/>
      <c r="L282" s="128"/>
      <c r="M282" s="95"/>
      <c r="N282" s="51"/>
    </row>
    <row r="283" customFormat="false" ht="12.75" hidden="false" customHeight="false" outlineLevel="0" collapsed="false">
      <c r="B283" s="2" t="s">
        <v>25</v>
      </c>
      <c r="C283" s="100" t="s">
        <v>26</v>
      </c>
      <c r="D283" s="70" t="s">
        <v>37</v>
      </c>
      <c r="E283" s="36" t="n">
        <v>690904.405591667</v>
      </c>
      <c r="F283" s="37"/>
      <c r="G283" s="130" t="n">
        <v>0.39159</v>
      </c>
      <c r="H283" s="39" t="n">
        <f aca="false">E283*G283</f>
        <v>270551.256185641</v>
      </c>
      <c r="I283" s="37"/>
      <c r="J283" s="40" t="n">
        <f aca="false">G283+$J$2</f>
        <v>0.40159</v>
      </c>
      <c r="K283" s="39" t="n">
        <f aca="false">E283*J283</f>
        <v>277460.300241557</v>
      </c>
      <c r="L283" s="37"/>
      <c r="M283" s="95" t="n">
        <v>0.20688</v>
      </c>
      <c r="N283" s="41" t="n">
        <f aca="false">$J$2+M283</f>
        <v>0.21688</v>
      </c>
      <c r="O283" s="42" t="n">
        <f aca="false">E283*N283</f>
        <v>149843.347484721</v>
      </c>
      <c r="Q283" s="42" t="n">
        <f aca="false">O283+E283*P280</f>
        <v>150952.030228818</v>
      </c>
      <c r="R283" s="7" t="n">
        <f aca="false">Q283/E283</f>
        <v>0.21848468327474</v>
      </c>
      <c r="S283" s="71" t="n">
        <f aca="false">IF($S$3-R283&gt;0,$S$3-R283,0)</f>
        <v>0.0315153167252599</v>
      </c>
      <c r="T283" s="110"/>
      <c r="U283" s="8" t="n">
        <f aca="false">R283+S283</f>
        <v>0.25</v>
      </c>
      <c r="W283" s="47" t="n">
        <f aca="false">J283+S283</f>
        <v>0.43310531672526</v>
      </c>
    </row>
    <row r="284" customFormat="false" ht="12.75" hidden="false" customHeight="false" outlineLevel="0" collapsed="false">
      <c r="C284" s="100"/>
      <c r="D284" s="70" t="s">
        <v>38</v>
      </c>
      <c r="E284" s="36" t="n">
        <v>753862.22745</v>
      </c>
      <c r="F284" s="37"/>
      <c r="G284" s="130" t="n">
        <v>0.11648</v>
      </c>
      <c r="H284" s="39" t="n">
        <f aca="false">E284*G284</f>
        <v>87809.872253376</v>
      </c>
      <c r="I284" s="37"/>
      <c r="J284" s="40" t="n">
        <f aca="false">G284+$J$2</f>
        <v>0.12648</v>
      </c>
      <c r="K284" s="39" t="n">
        <f aca="false">E284*J284</f>
        <v>95348.494527876</v>
      </c>
      <c r="L284" s="37"/>
      <c r="M284" s="95" t="n">
        <v>0.04612</v>
      </c>
      <c r="N284" s="41" t="n">
        <f aca="false">$J$2+M284</f>
        <v>0.05612</v>
      </c>
      <c r="O284" s="42" t="n">
        <f aca="false">E284*N284</f>
        <v>42306.748204494</v>
      </c>
      <c r="Q284" s="42" t="n">
        <f aca="false">O284+E284*P280</f>
        <v>43516.4583123414</v>
      </c>
      <c r="R284" s="7" t="n">
        <f aca="false">Q284/E284</f>
        <v>0.0577246832747402</v>
      </c>
      <c r="S284" s="74"/>
      <c r="T284" s="75" t="n">
        <f aca="false">T300/SUM(E284:E287)</f>
        <v>0.0389693045843256</v>
      </c>
      <c r="U284" s="8" t="n">
        <f aca="false">R284+T284</f>
        <v>0.0966939878590658</v>
      </c>
      <c r="W284" s="47" t="n">
        <f aca="false">J284+T284</f>
        <v>0.165449304584326</v>
      </c>
    </row>
    <row r="285" customFormat="false" ht="12.75" hidden="false" customHeight="false" outlineLevel="0" collapsed="false">
      <c r="C285" s="100"/>
      <c r="D285" s="70" t="s">
        <v>39</v>
      </c>
      <c r="E285" s="36" t="n">
        <v>2144602.11695833</v>
      </c>
      <c r="F285" s="37"/>
      <c r="G285" s="130" t="n">
        <v>0.04296</v>
      </c>
      <c r="H285" s="39" t="n">
        <f aca="false">E285*G285</f>
        <v>92132.10694453</v>
      </c>
      <c r="I285" s="37"/>
      <c r="J285" s="40" t="n">
        <f aca="false">G285+$J$2</f>
        <v>0.05296</v>
      </c>
      <c r="K285" s="39" t="n">
        <f aca="false">E285*J285</f>
        <v>113578.128114113</v>
      </c>
      <c r="L285" s="37"/>
      <c r="M285" s="95" t="n">
        <v>0.00316</v>
      </c>
      <c r="N285" s="41" t="n">
        <f aca="false">$J$2+M285</f>
        <v>0.01316</v>
      </c>
      <c r="O285" s="42" t="n">
        <f aca="false">E285*N285</f>
        <v>28222.9638591717</v>
      </c>
      <c r="Q285" s="42" t="n">
        <f aca="false">O285+E285*P280</f>
        <v>31664.371007227</v>
      </c>
      <c r="R285" s="7" t="n">
        <f aca="false">Q285/E285</f>
        <v>0.0147646832747402</v>
      </c>
      <c r="S285" s="74"/>
      <c r="T285" s="71" t="n">
        <f aca="false">T284</f>
        <v>0.0389693045843256</v>
      </c>
      <c r="U285" s="8" t="n">
        <f aca="false">R285+T285</f>
        <v>0.0537339878590657</v>
      </c>
      <c r="W285" s="47" t="n">
        <f aca="false">J285+T285</f>
        <v>0.0919293045843256</v>
      </c>
    </row>
    <row r="286" customFormat="false" ht="12.75" hidden="false" customHeight="false" outlineLevel="0" collapsed="false">
      <c r="C286" s="100" t="s">
        <v>28</v>
      </c>
      <c r="D286" s="70" t="s">
        <v>38</v>
      </c>
      <c r="E286" s="36" t="n">
        <v>1549348.187</v>
      </c>
      <c r="F286" s="37"/>
      <c r="G286" s="130" t="n">
        <v>0.10291</v>
      </c>
      <c r="H286" s="39" t="n">
        <f aca="false">E286*G286</f>
        <v>159443.42192417</v>
      </c>
      <c r="I286" s="37"/>
      <c r="J286" s="40" t="n">
        <f aca="false">G286+$J$2</f>
        <v>0.11291</v>
      </c>
      <c r="K286" s="39" t="n">
        <f aca="false">E286*J286</f>
        <v>174936.90379417</v>
      </c>
      <c r="L286" s="37"/>
      <c r="M286" s="95" t="n">
        <v>0.03819</v>
      </c>
      <c r="N286" s="41" t="n">
        <f aca="false">$J$2+M286</f>
        <v>0.04819</v>
      </c>
      <c r="O286" s="42" t="n">
        <f aca="false">E286*N286</f>
        <v>74663.08913153</v>
      </c>
      <c r="Q286" s="42" t="n">
        <f aca="false">O286+E286*P281</f>
        <v>77034.7629688763</v>
      </c>
      <c r="R286" s="7" t="n">
        <f aca="false">Q286/E286</f>
        <v>0.0497207558734996</v>
      </c>
      <c r="S286" s="74"/>
      <c r="T286" s="71" t="n">
        <f aca="false">T284</f>
        <v>0.0389693045843256</v>
      </c>
      <c r="U286" s="8" t="n">
        <f aca="false">R286+T286</f>
        <v>0.0886900604578252</v>
      </c>
      <c r="W286" s="47" t="n">
        <f aca="false">J286+T286</f>
        <v>0.151879304584326</v>
      </c>
    </row>
    <row r="287" customFormat="false" ht="12.75" hidden="false" customHeight="false" outlineLevel="0" collapsed="false">
      <c r="C287" s="100"/>
      <c r="D287" s="70" t="s">
        <v>39</v>
      </c>
      <c r="E287" s="36" t="n">
        <v>2213368.063</v>
      </c>
      <c r="F287" s="37"/>
      <c r="G287" s="130" t="n">
        <v>0.05489</v>
      </c>
      <c r="H287" s="39" t="n">
        <f aca="false">E287*G287</f>
        <v>121491.77297807</v>
      </c>
      <c r="I287" s="37"/>
      <c r="J287" s="40" t="n">
        <f aca="false">G287+$J$2</f>
        <v>0.06489</v>
      </c>
      <c r="K287" s="39" t="n">
        <f aca="false">E287*J287</f>
        <v>143625.45360807</v>
      </c>
      <c r="L287" s="37"/>
      <c r="M287" s="95" t="n">
        <v>0.01013</v>
      </c>
      <c r="N287" s="41" t="n">
        <f aca="false">$J$2+M287</f>
        <v>0.02013</v>
      </c>
      <c r="O287" s="53" t="n">
        <f aca="false">E287*N287</f>
        <v>44555.09910819</v>
      </c>
      <c r="Q287" s="53" t="n">
        <f aca="false">O287+E287*P281</f>
        <v>47943.2252708438</v>
      </c>
      <c r="R287" s="7" t="n">
        <f aca="false">Q287/E287</f>
        <v>0.0216607558734996</v>
      </c>
      <c r="S287" s="74"/>
      <c r="T287" s="71" t="n">
        <f aca="false">T284</f>
        <v>0.0389693045843256</v>
      </c>
      <c r="U287" s="8" t="n">
        <f aca="false">R287+T287</f>
        <v>0.0606300604578252</v>
      </c>
      <c r="W287" s="47" t="n">
        <f aca="false">J287+T287</f>
        <v>0.103859304584326</v>
      </c>
    </row>
    <row r="288" customFormat="false" ht="12.75" hidden="false" customHeight="false" outlineLevel="0" collapsed="false">
      <c r="C288" s="100"/>
      <c r="D288" s="70"/>
      <c r="E288" s="37"/>
      <c r="F288" s="37"/>
      <c r="G288" s="130"/>
      <c r="H288" s="37"/>
      <c r="I288" s="37"/>
      <c r="J288" s="50"/>
      <c r="K288" s="37"/>
      <c r="L288" s="37"/>
      <c r="M288" s="95"/>
      <c r="N288" s="41"/>
      <c r="O288" s="53"/>
      <c r="Q288" s="53"/>
    </row>
    <row r="289" customFormat="false" ht="12.75" hidden="false" customHeight="false" outlineLevel="0" collapsed="false">
      <c r="B289" s="2" t="s">
        <v>31</v>
      </c>
      <c r="C289" s="100"/>
      <c r="D289" s="131" t="s">
        <v>63</v>
      </c>
      <c r="E289" s="36" t="n">
        <v>0</v>
      </c>
      <c r="F289" s="37"/>
      <c r="G289" s="132" t="n">
        <v>5</v>
      </c>
      <c r="H289" s="39" t="n">
        <f aca="false">E289*G289</f>
        <v>0</v>
      </c>
      <c r="I289" s="37"/>
      <c r="J289" s="59" t="n">
        <f aca="false">G289</f>
        <v>5</v>
      </c>
      <c r="K289" s="39" t="n">
        <f aca="false">E289*J289</f>
        <v>0</v>
      </c>
      <c r="L289" s="37"/>
      <c r="M289" s="95"/>
      <c r="N289" s="41"/>
      <c r="O289" s="53"/>
      <c r="Q289" s="53"/>
      <c r="W289" s="60" t="n">
        <f aca="false">J289</f>
        <v>5</v>
      </c>
    </row>
    <row r="290" customFormat="false" ht="12.75" hidden="false" customHeight="false" outlineLevel="0" collapsed="false">
      <c r="C290" s="100"/>
      <c r="D290" s="131" t="s">
        <v>64</v>
      </c>
      <c r="E290" s="36" t="n">
        <v>25.4016</v>
      </c>
      <c r="F290" s="37"/>
      <c r="G290" s="132" t="n">
        <v>8.1</v>
      </c>
      <c r="H290" s="39" t="n">
        <f aca="false">E290*G290</f>
        <v>205.75296</v>
      </c>
      <c r="I290" s="37"/>
      <c r="J290" s="59" t="n">
        <f aca="false">G290</f>
        <v>8.1</v>
      </c>
      <c r="K290" s="39" t="n">
        <f aca="false">E290*J290</f>
        <v>205.75296</v>
      </c>
      <c r="L290" s="37"/>
      <c r="M290" s="95"/>
      <c r="N290" s="41"/>
      <c r="O290" s="53"/>
      <c r="Q290" s="53"/>
      <c r="W290" s="60" t="n">
        <f aca="false">J290</f>
        <v>8.1</v>
      </c>
    </row>
    <row r="291" customFormat="false" ht="12.75" hidden="false" customHeight="false" outlineLevel="0" collapsed="false">
      <c r="C291" s="100"/>
      <c r="D291" s="131" t="s">
        <v>65</v>
      </c>
      <c r="E291" s="36" t="n">
        <v>101.6496</v>
      </c>
      <c r="F291" s="37"/>
      <c r="G291" s="132" t="n">
        <v>12</v>
      </c>
      <c r="H291" s="39" t="n">
        <f aca="false">E291*G291</f>
        <v>1219.7952</v>
      </c>
      <c r="I291" s="37"/>
      <c r="J291" s="59" t="n">
        <f aca="false">G291</f>
        <v>12</v>
      </c>
      <c r="K291" s="39" t="n">
        <f aca="false">E291*J291</f>
        <v>1219.7952</v>
      </c>
      <c r="L291" s="37"/>
      <c r="M291" s="95"/>
      <c r="N291" s="41"/>
      <c r="O291" s="53"/>
      <c r="Q291" s="53"/>
      <c r="W291" s="60" t="n">
        <f aca="false">J291</f>
        <v>12</v>
      </c>
    </row>
    <row r="292" customFormat="false" ht="12.75" hidden="false" customHeight="false" outlineLevel="0" collapsed="false">
      <c r="C292" s="100"/>
      <c r="D292" s="133" t="s">
        <v>66</v>
      </c>
      <c r="E292" s="36" t="n">
        <v>24</v>
      </c>
      <c r="F292" s="37"/>
      <c r="G292" s="132" t="n">
        <v>75</v>
      </c>
      <c r="H292" s="39" t="n">
        <f aca="false">E292*G292</f>
        <v>1800</v>
      </c>
      <c r="I292" s="37"/>
      <c r="J292" s="59" t="n">
        <f aca="false">G292</f>
        <v>75</v>
      </c>
      <c r="K292" s="39" t="n">
        <f aca="false">E292*J292</f>
        <v>1800</v>
      </c>
      <c r="L292" s="37"/>
      <c r="M292" s="95"/>
      <c r="N292" s="41"/>
      <c r="O292" s="53"/>
      <c r="Q292" s="53"/>
      <c r="W292" s="60" t="n">
        <f aca="false">J292</f>
        <v>75</v>
      </c>
    </row>
    <row r="293" customFormat="false" ht="12.75" hidden="false" customHeight="false" outlineLevel="0" collapsed="false">
      <c r="C293" s="100"/>
      <c r="D293" s="133" t="s">
        <v>67</v>
      </c>
      <c r="E293" s="36" t="n">
        <v>12</v>
      </c>
      <c r="F293" s="37"/>
      <c r="G293" s="132" t="n">
        <v>175</v>
      </c>
      <c r="H293" s="39" t="n">
        <f aca="false">E293*G293</f>
        <v>2100</v>
      </c>
      <c r="I293" s="37"/>
      <c r="J293" s="59" t="n">
        <f aca="false">G293</f>
        <v>175</v>
      </c>
      <c r="K293" s="39" t="n">
        <f aca="false">E293*J293</f>
        <v>2100</v>
      </c>
      <c r="L293" s="37"/>
      <c r="M293" s="95"/>
      <c r="N293" s="41"/>
      <c r="O293" s="53"/>
      <c r="Q293" s="53"/>
      <c r="W293" s="60" t="n">
        <f aca="false">J293</f>
        <v>175</v>
      </c>
    </row>
    <row r="294" customFormat="false" ht="12.75" hidden="false" customHeight="false" outlineLevel="0" collapsed="false">
      <c r="C294" s="100"/>
      <c r="D294" s="133" t="s">
        <v>68</v>
      </c>
      <c r="E294" s="36" t="n">
        <v>0</v>
      </c>
      <c r="F294" s="37"/>
      <c r="G294" s="132" t="n">
        <v>385</v>
      </c>
      <c r="H294" s="39" t="n">
        <f aca="false">E294*G294</f>
        <v>0</v>
      </c>
      <c r="I294" s="37"/>
      <c r="J294" s="59" t="n">
        <f aca="false">G294</f>
        <v>385</v>
      </c>
      <c r="K294" s="39" t="n">
        <f aca="false">E294*J294</f>
        <v>0</v>
      </c>
      <c r="L294" s="37"/>
      <c r="M294" s="95"/>
      <c r="N294" s="41"/>
      <c r="O294" s="53"/>
      <c r="Q294" s="53"/>
      <c r="W294" s="60" t="n">
        <f aca="false">J294</f>
        <v>385</v>
      </c>
    </row>
    <row r="295" customFormat="false" ht="12.75" hidden="false" customHeight="false" outlineLevel="0" collapsed="false">
      <c r="B295" s="2" t="s">
        <v>69</v>
      </c>
      <c r="C295" s="100"/>
      <c r="D295" s="131" t="s">
        <v>64</v>
      </c>
      <c r="E295" s="36" t="n">
        <v>0</v>
      </c>
      <c r="F295" s="37"/>
      <c r="G295" s="132" t="n">
        <v>6.6</v>
      </c>
      <c r="H295" s="39" t="n">
        <f aca="false">E295*G295</f>
        <v>0</v>
      </c>
      <c r="I295" s="37"/>
      <c r="J295" s="59" t="n">
        <f aca="false">G295</f>
        <v>6.6</v>
      </c>
      <c r="K295" s="39" t="n">
        <f aca="false">E295*J295</f>
        <v>0</v>
      </c>
      <c r="L295" s="37"/>
      <c r="M295" s="95"/>
      <c r="N295" s="41"/>
      <c r="O295" s="53"/>
      <c r="Q295" s="53"/>
      <c r="W295" s="60" t="n">
        <f aca="false">J295</f>
        <v>6.6</v>
      </c>
    </row>
    <row r="296" customFormat="false" ht="12.75" hidden="false" customHeight="false" outlineLevel="0" collapsed="false">
      <c r="B296" s="2" t="s">
        <v>31</v>
      </c>
      <c r="C296" s="100"/>
      <c r="D296" s="131" t="s">
        <v>65</v>
      </c>
      <c r="E296" s="36" t="n">
        <v>88.9488</v>
      </c>
      <c r="F296" s="37"/>
      <c r="G296" s="132" t="n">
        <v>6.6</v>
      </c>
      <c r="H296" s="39" t="n">
        <f aca="false">E296*G296</f>
        <v>587.06208</v>
      </c>
      <c r="I296" s="37"/>
      <c r="J296" s="59" t="n">
        <f aca="false">G296</f>
        <v>6.6</v>
      </c>
      <c r="K296" s="39" t="n">
        <f aca="false">E296*J296</f>
        <v>587.06208</v>
      </c>
      <c r="L296" s="37"/>
      <c r="M296" s="95"/>
      <c r="N296" s="41"/>
      <c r="O296" s="53"/>
      <c r="Q296" s="53"/>
      <c r="W296" s="60" t="n">
        <f aca="false">J296</f>
        <v>6.6</v>
      </c>
    </row>
    <row r="297" customFormat="false" ht="12.75" hidden="false" customHeight="false" outlineLevel="0" collapsed="false">
      <c r="C297" s="100"/>
      <c r="D297" s="133" t="s">
        <v>66</v>
      </c>
      <c r="E297" s="36" t="n">
        <v>24</v>
      </c>
      <c r="F297" s="37"/>
      <c r="G297" s="132" t="n">
        <v>56.6</v>
      </c>
      <c r="H297" s="39" t="n">
        <f aca="false">E297*G297</f>
        <v>1358.4</v>
      </c>
      <c r="I297" s="37"/>
      <c r="J297" s="59" t="n">
        <f aca="false">G297</f>
        <v>56.6</v>
      </c>
      <c r="K297" s="39" t="n">
        <f aca="false">E297*J297</f>
        <v>1358.4</v>
      </c>
      <c r="L297" s="37"/>
      <c r="M297" s="95"/>
      <c r="N297" s="41"/>
      <c r="O297" s="53"/>
      <c r="Q297" s="53"/>
      <c r="W297" s="60" t="n">
        <f aca="false">J297</f>
        <v>56.6</v>
      </c>
    </row>
    <row r="298" customFormat="false" ht="12.75" hidden="false" customHeight="false" outlineLevel="0" collapsed="false">
      <c r="C298" s="100"/>
      <c r="D298" s="133" t="s">
        <v>67</v>
      </c>
      <c r="E298" s="36" t="n">
        <v>0</v>
      </c>
      <c r="F298" s="37"/>
      <c r="G298" s="132" t="n">
        <v>56.6</v>
      </c>
      <c r="H298" s="61" t="n">
        <f aca="false">E298*G298</f>
        <v>0</v>
      </c>
      <c r="I298" s="37"/>
      <c r="J298" s="59" t="n">
        <f aca="false">G298</f>
        <v>56.6</v>
      </c>
      <c r="K298" s="61" t="n">
        <f aca="false">E298*J298</f>
        <v>0</v>
      </c>
      <c r="L298" s="37"/>
      <c r="M298" s="95"/>
      <c r="N298" s="41"/>
      <c r="O298" s="53"/>
      <c r="Q298" s="53"/>
      <c r="W298" s="60" t="n">
        <f aca="false">J298</f>
        <v>56.6</v>
      </c>
    </row>
    <row r="299" customFormat="false" ht="12.75" hidden="false" customHeight="false" outlineLevel="0" collapsed="false">
      <c r="M299" s="51"/>
      <c r="N299" s="51"/>
    </row>
    <row r="300" customFormat="false" ht="12.75" hidden="false" customHeight="false" outlineLevel="0" collapsed="false">
      <c r="B300" s="5" t="s">
        <v>0</v>
      </c>
      <c r="D300" s="11"/>
      <c r="E300" s="136" t="n">
        <f aca="false">SUM(E283:E287)</f>
        <v>7352085</v>
      </c>
      <c r="F300" s="63" t="s">
        <v>35</v>
      </c>
      <c r="G300" s="136"/>
      <c r="H300" s="65" t="n">
        <f aca="false">SUM(H280:H298)</f>
        <v>801193.270525787</v>
      </c>
      <c r="I300" s="136"/>
      <c r="J300" s="137"/>
      <c r="K300" s="65" t="n">
        <f aca="false">SUM(K280:K298)</f>
        <v>874714.120525787</v>
      </c>
      <c r="L300" s="136"/>
      <c r="M300" s="51"/>
      <c r="N300" s="51"/>
      <c r="O300" s="124" t="n">
        <f aca="false">SUM(O280:O287)</f>
        <v>351110.847788106</v>
      </c>
      <c r="P300" s="5"/>
      <c r="Q300" s="124" t="n">
        <f aca="false">SUM(Q280:Q287)</f>
        <v>351110.847788106</v>
      </c>
      <c r="S300" s="42" t="n">
        <f aca="false">E283*S283</f>
        <v>21774.0711690988</v>
      </c>
      <c r="T300" s="67" t="n">
        <v>259581.575474697</v>
      </c>
    </row>
    <row r="301" customFormat="false" ht="12.75" hidden="false" customHeight="false" outlineLevel="0" collapsed="false">
      <c r="B301" s="5"/>
      <c r="D301" s="11"/>
      <c r="E301" s="136"/>
      <c r="F301" s="63"/>
      <c r="G301" s="136"/>
      <c r="H301" s="136"/>
      <c r="I301" s="136"/>
      <c r="J301" s="137"/>
      <c r="K301" s="136"/>
      <c r="L301" s="136"/>
      <c r="M301" s="51"/>
      <c r="N301" s="51"/>
      <c r="O301" s="42"/>
      <c r="Q301" s="42"/>
    </row>
    <row r="302" customFormat="false" ht="12.75" hidden="false" customHeight="false" outlineLevel="0" collapsed="false">
      <c r="M302" s="51"/>
      <c r="N302" s="51"/>
    </row>
    <row r="303" customFormat="false" ht="12.75" hidden="false" customHeight="false" outlineLevel="0" collapsed="false">
      <c r="A303" s="5" t="s">
        <v>72</v>
      </c>
      <c r="B303" s="82" t="s">
        <v>25</v>
      </c>
      <c r="C303" s="69" t="s">
        <v>26</v>
      </c>
      <c r="E303" s="37" t="n">
        <v>165394422</v>
      </c>
      <c r="F303" s="37"/>
      <c r="G303" s="130" t="n">
        <v>0.07097</v>
      </c>
      <c r="H303" s="39" t="n">
        <f aca="false">E303*G303</f>
        <v>11738042.12934</v>
      </c>
      <c r="I303" s="37"/>
      <c r="J303" s="40" t="n">
        <f aca="false">G303+$J$2</f>
        <v>0.08097</v>
      </c>
      <c r="K303" s="39" t="n">
        <f aca="false">E303*J303</f>
        <v>13391986.34934</v>
      </c>
      <c r="L303" s="37"/>
      <c r="M303" s="95" t="n">
        <v>0.04073</v>
      </c>
      <c r="N303" s="41" t="n">
        <f aca="false">$J$2+M303</f>
        <v>0.05073</v>
      </c>
      <c r="O303" s="42" t="n">
        <f aca="false">E303*N303</f>
        <v>8390459.02806</v>
      </c>
      <c r="Q303" s="42" t="n">
        <f aca="false">O303</f>
        <v>8390459.02806</v>
      </c>
      <c r="R303" s="7" t="n">
        <f aca="false">Q303/E303</f>
        <v>0.05073</v>
      </c>
      <c r="T303" s="139" t="n">
        <f aca="false">T319/E319</f>
        <v>0.0382688239654188</v>
      </c>
      <c r="U303" s="8" t="n">
        <f aca="false">R303+T303</f>
        <v>0.0889988239654188</v>
      </c>
      <c r="W303" s="47" t="n">
        <f aca="false">J303+T303</f>
        <v>0.119238823965419</v>
      </c>
    </row>
    <row r="304" customFormat="false" ht="12.75" hidden="false" customHeight="false" outlineLevel="0" collapsed="false">
      <c r="B304" s="4"/>
      <c r="C304" s="69" t="s">
        <v>28</v>
      </c>
      <c r="E304" s="37" t="n">
        <v>165394422</v>
      </c>
      <c r="F304" s="37"/>
      <c r="G304" s="130" t="n">
        <v>0.07097</v>
      </c>
      <c r="H304" s="39" t="n">
        <f aca="false">E304*G304</f>
        <v>11738042.12934</v>
      </c>
      <c r="I304" s="37"/>
      <c r="J304" s="40" t="n">
        <f aca="false">G304+$J$2</f>
        <v>0.08097</v>
      </c>
      <c r="K304" s="39" t="n">
        <f aca="false">E304*J304</f>
        <v>13391986.34934</v>
      </c>
      <c r="L304" s="37"/>
      <c r="M304" s="95" t="n">
        <v>0.04073</v>
      </c>
      <c r="N304" s="41" t="n">
        <f aca="false">$J$2+M304</f>
        <v>0.05073</v>
      </c>
      <c r="O304" s="42" t="n">
        <f aca="false">E304*N304</f>
        <v>8390459.02806</v>
      </c>
      <c r="Q304" s="42" t="n">
        <f aca="false">O304</f>
        <v>8390459.02806</v>
      </c>
      <c r="R304" s="7" t="n">
        <f aca="false">Q304/E304</f>
        <v>0.05073</v>
      </c>
      <c r="T304" s="104" t="n">
        <f aca="false">T303</f>
        <v>0.0382688239654188</v>
      </c>
      <c r="U304" s="8" t="n">
        <f aca="false">R304+T304</f>
        <v>0.0889988239654188</v>
      </c>
      <c r="W304" s="47" t="n">
        <f aca="false">J304+T304</f>
        <v>0.119238823965419</v>
      </c>
    </row>
    <row r="305" customFormat="false" ht="12.75" hidden="false" customHeight="false" outlineLevel="0" collapsed="false">
      <c r="A305" s="5"/>
      <c r="B305" s="4"/>
      <c r="C305" s="69"/>
      <c r="E305" s="36"/>
      <c r="F305" s="37"/>
      <c r="G305" s="37"/>
      <c r="H305" s="37"/>
      <c r="I305" s="37"/>
      <c r="J305" s="50"/>
      <c r="K305" s="37"/>
      <c r="L305" s="37"/>
      <c r="M305" s="95"/>
      <c r="N305" s="41"/>
      <c r="O305" s="53"/>
      <c r="Q305" s="53"/>
    </row>
    <row r="306" customFormat="false" ht="12.75" hidden="false" customHeight="false" outlineLevel="0" collapsed="false">
      <c r="A306" s="5" t="s">
        <v>73</v>
      </c>
      <c r="B306" s="82" t="s">
        <v>25</v>
      </c>
      <c r="C306" s="69" t="s">
        <v>26</v>
      </c>
      <c r="E306" s="37" t="n">
        <v>3153037.5</v>
      </c>
      <c r="F306" s="37"/>
      <c r="G306" s="76" t="n">
        <f aca="false">G303</f>
        <v>0.07097</v>
      </c>
      <c r="H306" s="39" t="n">
        <f aca="false">E306*G306</f>
        <v>223771.071375</v>
      </c>
      <c r="I306" s="37"/>
      <c r="J306" s="40" t="n">
        <f aca="false">G306+$J$2</f>
        <v>0.08097</v>
      </c>
      <c r="K306" s="39" t="n">
        <f aca="false">E306*J306</f>
        <v>255301.446375</v>
      </c>
      <c r="L306" s="37"/>
      <c r="M306" s="51" t="n">
        <f aca="false">M303</f>
        <v>0.04073</v>
      </c>
      <c r="N306" s="41" t="n">
        <f aca="false">$J$2+M306</f>
        <v>0.05073</v>
      </c>
      <c r="O306" s="42" t="n">
        <f aca="false">E306*N306</f>
        <v>159953.592375</v>
      </c>
      <c r="Q306" s="42" t="n">
        <f aca="false">O306</f>
        <v>159953.592375</v>
      </c>
      <c r="R306" s="7" t="n">
        <f aca="false">Q306/E306</f>
        <v>0.05073</v>
      </c>
      <c r="T306" s="140" t="n">
        <f aca="false">T303</f>
        <v>0.0382688239654188</v>
      </c>
      <c r="U306" s="8" t="n">
        <f aca="false">R306+T306</f>
        <v>0.0889988239654188</v>
      </c>
      <c r="W306" s="47" t="n">
        <f aca="false">J306+T306</f>
        <v>0.119238823965419</v>
      </c>
    </row>
    <row r="307" customFormat="false" ht="12.75" hidden="false" customHeight="false" outlineLevel="0" collapsed="false">
      <c r="A307" s="5"/>
      <c r="B307" s="82"/>
      <c r="C307" s="69"/>
      <c r="E307" s="37"/>
      <c r="F307" s="37"/>
      <c r="G307" s="76"/>
      <c r="H307" s="37"/>
      <c r="I307" s="37"/>
      <c r="J307" s="50"/>
      <c r="K307" s="37"/>
      <c r="L307" s="37"/>
      <c r="M307" s="51"/>
      <c r="N307" s="41"/>
      <c r="O307" s="53"/>
      <c r="Q307" s="53"/>
      <c r="T307" s="51"/>
      <c r="W307" s="47"/>
    </row>
    <row r="308" customFormat="false" ht="12.75" hidden="false" customHeight="false" outlineLevel="0" collapsed="false">
      <c r="A308" s="5"/>
      <c r="B308" s="4"/>
      <c r="C308" s="69" t="s">
        <v>28</v>
      </c>
      <c r="E308" s="37" t="n">
        <v>3153037.5</v>
      </c>
      <c r="F308" s="37"/>
      <c r="G308" s="76" t="n">
        <f aca="false">G304</f>
        <v>0.07097</v>
      </c>
      <c r="H308" s="39" t="n">
        <f aca="false">E308*G308</f>
        <v>223771.071375</v>
      </c>
      <c r="I308" s="37"/>
      <c r="J308" s="40" t="n">
        <f aca="false">G308+$J$2</f>
        <v>0.08097</v>
      </c>
      <c r="K308" s="39" t="n">
        <f aca="false">E308*J308</f>
        <v>255301.446375</v>
      </c>
      <c r="L308" s="37"/>
      <c r="M308" s="51" t="n">
        <f aca="false">M304</f>
        <v>0.04073</v>
      </c>
      <c r="N308" s="41" t="n">
        <f aca="false">$J$2+M308</f>
        <v>0.05073</v>
      </c>
      <c r="O308" s="42" t="n">
        <f aca="false">E308*N308</f>
        <v>159953.592375</v>
      </c>
      <c r="Q308" s="42" t="n">
        <f aca="false">O308</f>
        <v>159953.592375</v>
      </c>
      <c r="R308" s="7" t="n">
        <f aca="false">Q308/E308</f>
        <v>0.05073</v>
      </c>
      <c r="T308" s="104" t="n">
        <f aca="false">T303</f>
        <v>0.0382688239654188</v>
      </c>
      <c r="U308" s="8" t="n">
        <f aca="false">R308+T308</f>
        <v>0.0889988239654188</v>
      </c>
      <c r="W308" s="47" t="n">
        <f aca="false">J308+T308</f>
        <v>0.119238823965419</v>
      </c>
    </row>
    <row r="309" customFormat="false" ht="12.75" hidden="false" customHeight="false" outlineLevel="0" collapsed="false">
      <c r="A309" s="5"/>
      <c r="B309" s="4"/>
      <c r="C309" s="69"/>
      <c r="E309" s="36"/>
      <c r="F309" s="37"/>
      <c r="G309" s="37"/>
      <c r="H309" s="37"/>
      <c r="I309" s="37"/>
      <c r="J309" s="50"/>
      <c r="K309" s="37"/>
      <c r="L309" s="37"/>
      <c r="M309" s="95"/>
      <c r="N309" s="41"/>
      <c r="O309" s="53"/>
      <c r="Q309" s="53"/>
    </row>
    <row r="310" customFormat="false" ht="12.75" hidden="false" customHeight="false" outlineLevel="0" collapsed="false">
      <c r="A310" s="5"/>
      <c r="B310" s="4"/>
      <c r="C310" s="69"/>
      <c r="E310" s="36"/>
      <c r="F310" s="37"/>
      <c r="G310" s="37"/>
      <c r="H310" s="37"/>
      <c r="I310" s="37"/>
      <c r="J310" s="50"/>
      <c r="K310" s="37"/>
      <c r="L310" s="37"/>
      <c r="M310" s="95"/>
      <c r="N310" s="41"/>
      <c r="O310" s="53"/>
      <c r="Q310" s="53"/>
      <c r="T310" s="104"/>
    </row>
    <row r="311" customFormat="false" ht="12.75" hidden="false" customHeight="false" outlineLevel="0" collapsed="false">
      <c r="A311" s="5"/>
      <c r="B311" s="4"/>
      <c r="C311" s="69"/>
      <c r="E311" s="36"/>
      <c r="F311" s="37"/>
      <c r="G311" s="37"/>
      <c r="H311" s="37"/>
      <c r="I311" s="37"/>
      <c r="J311" s="50"/>
      <c r="K311" s="37"/>
      <c r="L311" s="37"/>
      <c r="M311" s="95"/>
      <c r="N311" s="41"/>
      <c r="O311" s="53"/>
      <c r="Q311" s="53"/>
      <c r="S311" s="141"/>
      <c r="T311" s="142"/>
    </row>
    <row r="312" customFormat="false" ht="12.75" hidden="false" customHeight="false" outlineLevel="0" collapsed="false">
      <c r="A312" s="5"/>
      <c r="B312" s="4"/>
      <c r="C312" s="69"/>
      <c r="E312" s="36"/>
      <c r="F312" s="37"/>
      <c r="G312" s="37"/>
      <c r="H312" s="37"/>
      <c r="I312" s="37"/>
      <c r="J312" s="50"/>
      <c r="K312" s="37"/>
      <c r="L312" s="37"/>
      <c r="M312" s="95"/>
      <c r="N312" s="41"/>
      <c r="O312" s="53"/>
      <c r="Q312" s="53"/>
      <c r="S312" s="11"/>
      <c r="T312" s="142"/>
    </row>
    <row r="313" customFormat="false" ht="12.75" hidden="false" customHeight="false" outlineLevel="0" collapsed="false">
      <c r="A313" s="5" t="s">
        <v>74</v>
      </c>
      <c r="B313" s="82" t="s">
        <v>25</v>
      </c>
      <c r="C313" s="69" t="s">
        <v>26</v>
      </c>
      <c r="E313" s="36" t="n">
        <v>7098467.91562168</v>
      </c>
      <c r="F313" s="37"/>
      <c r="G313" s="130" t="n">
        <v>0.07142</v>
      </c>
      <c r="H313" s="39" t="n">
        <f aca="false">E313*G313</f>
        <v>506972.5785337</v>
      </c>
      <c r="I313" s="37"/>
      <c r="J313" s="40" t="n">
        <f aca="false">G313+$J$2</f>
        <v>0.08142</v>
      </c>
      <c r="K313" s="39" t="n">
        <f aca="false">E313*J313</f>
        <v>577957.257689917</v>
      </c>
      <c r="L313" s="37"/>
      <c r="M313" s="95" t="n">
        <v>0.04073</v>
      </c>
      <c r="N313" s="41" t="n">
        <f aca="false">$J$2+M313</f>
        <v>0.05073</v>
      </c>
      <c r="O313" s="42" t="n">
        <f aca="false">E313*N313</f>
        <v>360105.277359488</v>
      </c>
      <c r="Q313" s="42" t="n">
        <f aca="false">O313</f>
        <v>360105.277359488</v>
      </c>
      <c r="R313" s="7" t="n">
        <f aca="false">Q313/E313</f>
        <v>0.05073</v>
      </c>
      <c r="T313" s="104" t="n">
        <f aca="false">T303</f>
        <v>0.0382688239654188</v>
      </c>
      <c r="U313" s="8" t="n">
        <f aca="false">R313+T313</f>
        <v>0.0889988239654188</v>
      </c>
      <c r="W313" s="47" t="n">
        <f aca="false">J313+T313</f>
        <v>0.119688823965419</v>
      </c>
    </row>
    <row r="314" customFormat="false" ht="12.75" hidden="false" customHeight="false" outlineLevel="0" collapsed="false">
      <c r="A314" s="5"/>
      <c r="B314" s="4"/>
      <c r="C314" s="69" t="s">
        <v>28</v>
      </c>
      <c r="E314" s="36" t="n">
        <v>7098467.91562168</v>
      </c>
      <c r="F314" s="37"/>
      <c r="G314" s="130" t="n">
        <v>0.07142</v>
      </c>
      <c r="H314" s="39" t="n">
        <f aca="false">E314*G314</f>
        <v>506972.5785337</v>
      </c>
      <c r="I314" s="37"/>
      <c r="J314" s="40" t="n">
        <f aca="false">G314+$J$2</f>
        <v>0.08142</v>
      </c>
      <c r="K314" s="39" t="n">
        <f aca="false">E314*J314</f>
        <v>577957.257689917</v>
      </c>
      <c r="L314" s="37"/>
      <c r="M314" s="95" t="n">
        <v>0.04073</v>
      </c>
      <c r="N314" s="41" t="n">
        <f aca="false">$J$2+M314</f>
        <v>0.05073</v>
      </c>
      <c r="O314" s="143" t="n">
        <f aca="false">E314*N314</f>
        <v>360105.277359488</v>
      </c>
      <c r="Q314" s="143" t="n">
        <f aca="false">O314</f>
        <v>360105.277359488</v>
      </c>
      <c r="R314" s="7" t="n">
        <f aca="false">Q314/E314</f>
        <v>0.05073</v>
      </c>
      <c r="T314" s="104" t="n">
        <f aca="false">T303</f>
        <v>0.0382688239654188</v>
      </c>
      <c r="U314" s="8" t="n">
        <f aca="false">R314+T314</f>
        <v>0.0889988239654188</v>
      </c>
      <c r="W314" s="47" t="n">
        <f aca="false">J314+T314</f>
        <v>0.119688823965419</v>
      </c>
    </row>
    <row r="315" customFormat="false" ht="12.75" hidden="false" customHeight="false" outlineLevel="0" collapsed="false">
      <c r="A315" s="5"/>
      <c r="B315" s="4"/>
      <c r="C315" s="69"/>
      <c r="E315" s="36"/>
      <c r="F315" s="37"/>
      <c r="G315" s="37"/>
      <c r="H315" s="37"/>
      <c r="I315" s="37"/>
      <c r="J315" s="50"/>
      <c r="K315" s="37"/>
      <c r="L315" s="37"/>
      <c r="M315" s="51"/>
      <c r="N315" s="51"/>
    </row>
    <row r="316" customFormat="false" ht="12.75" hidden="false" customHeight="false" outlineLevel="0" collapsed="false">
      <c r="A316" s="5" t="s">
        <v>73</v>
      </c>
      <c r="B316" s="4" t="s">
        <v>31</v>
      </c>
      <c r="C316" s="69" t="s">
        <v>26</v>
      </c>
      <c r="E316" s="36" t="n">
        <v>2166</v>
      </c>
      <c r="F316" s="37"/>
      <c r="G316" s="58" t="n">
        <v>3</v>
      </c>
      <c r="H316" s="39" t="n">
        <f aca="false">E316*G316</f>
        <v>6498</v>
      </c>
      <c r="I316" s="37"/>
      <c r="J316" s="59" t="n">
        <f aca="false">G316</f>
        <v>3</v>
      </c>
      <c r="K316" s="39" t="n">
        <f aca="false">E316*J316</f>
        <v>6498</v>
      </c>
      <c r="L316" s="37"/>
      <c r="M316" s="51"/>
      <c r="N316" s="51"/>
      <c r="W316" s="60" t="n">
        <f aca="false">J316</f>
        <v>3</v>
      </c>
    </row>
    <row r="317" customFormat="false" ht="12.75" hidden="false" customHeight="false" outlineLevel="0" collapsed="false">
      <c r="A317" s="5"/>
      <c r="B317" s="4"/>
      <c r="C317" s="69" t="s">
        <v>28</v>
      </c>
      <c r="E317" s="36" t="n">
        <v>2166</v>
      </c>
      <c r="F317" s="37"/>
      <c r="G317" s="58" t="n">
        <v>3</v>
      </c>
      <c r="H317" s="61" t="n">
        <f aca="false">E317*G317</f>
        <v>6498</v>
      </c>
      <c r="I317" s="37"/>
      <c r="J317" s="59" t="n">
        <f aca="false">G317</f>
        <v>3</v>
      </c>
      <c r="K317" s="61" t="n">
        <f aca="false">E317*J317</f>
        <v>6498</v>
      </c>
      <c r="L317" s="37"/>
      <c r="M317" s="51"/>
      <c r="N317" s="51"/>
      <c r="W317" s="60" t="n">
        <f aca="false">J317</f>
        <v>3</v>
      </c>
    </row>
    <row r="318" customFormat="false" ht="12.75" hidden="false" customHeight="false" outlineLevel="0" collapsed="false">
      <c r="M318" s="51"/>
      <c r="N318" s="51"/>
      <c r="S318" s="11"/>
      <c r="T318" s="42"/>
    </row>
    <row r="319" customFormat="false" ht="12.75" hidden="false" customHeight="false" outlineLevel="0" collapsed="false">
      <c r="B319" s="5" t="s">
        <v>0</v>
      </c>
      <c r="D319" s="11"/>
      <c r="E319" s="136" t="n">
        <f aca="false">SUM(E303:E315)</f>
        <v>351291854.831243</v>
      </c>
      <c r="F319" s="63" t="s">
        <v>35</v>
      </c>
      <c r="G319" s="136"/>
      <c r="H319" s="65" t="n">
        <f aca="false">SUM(H303:H317)</f>
        <v>24950567.5584974</v>
      </c>
      <c r="I319" s="136"/>
      <c r="J319" s="137"/>
      <c r="K319" s="65" t="n">
        <f aca="false">SUM(K303:K317)</f>
        <v>28463486.1068098</v>
      </c>
      <c r="L319" s="136"/>
      <c r="M319" s="51"/>
      <c r="N319" s="51"/>
      <c r="O319" s="124" t="n">
        <f aca="false">SUM(O303:O315)</f>
        <v>17821035.795589</v>
      </c>
      <c r="P319" s="5"/>
      <c r="Q319" s="124" t="n">
        <f aca="false">SUM(Q303:Q315)</f>
        <v>17821035.795589</v>
      </c>
      <c r="T319" s="67" t="n">
        <v>13443526.1530223</v>
      </c>
    </row>
    <row r="320" customFormat="false" ht="12.75" hidden="false" customHeight="false" outlineLevel="0" collapsed="false">
      <c r="M320" s="51"/>
      <c r="N320" s="51"/>
    </row>
    <row r="321" customFormat="false" ht="12.75" hidden="false" customHeight="false" outlineLevel="0" collapsed="false">
      <c r="M321" s="51"/>
      <c r="N321" s="51"/>
    </row>
    <row r="322" customFormat="false" ht="12.75" hidden="false" customHeight="false" outlineLevel="0" collapsed="false">
      <c r="A322" s="144" t="s">
        <v>75</v>
      </c>
      <c r="B322" s="82" t="s">
        <v>43</v>
      </c>
      <c r="C322" s="69" t="s">
        <v>26</v>
      </c>
      <c r="D322" s="4" t="s">
        <v>76</v>
      </c>
      <c r="E322" s="36" t="n">
        <v>1882563</v>
      </c>
      <c r="F322" s="37"/>
      <c r="G322" s="145" t="n">
        <v>2.4</v>
      </c>
      <c r="H322" s="39" t="n">
        <f aca="false">E322*G322</f>
        <v>4518151.2</v>
      </c>
      <c r="I322" s="37"/>
      <c r="J322" s="146" t="n">
        <f aca="false">G322</f>
        <v>2.4</v>
      </c>
      <c r="K322" s="39" t="n">
        <f aca="false">E322*J322</f>
        <v>4518151.2</v>
      </c>
      <c r="L322" s="37"/>
      <c r="M322" s="126" t="n">
        <v>0.46</v>
      </c>
      <c r="N322" s="147" t="n">
        <f aca="false">M322</f>
        <v>0.46</v>
      </c>
      <c r="O322" s="148" t="n">
        <f aca="false">E322*N322</f>
        <v>865978.98</v>
      </c>
      <c r="Q322" s="148"/>
      <c r="R322" s="149"/>
      <c r="W322" s="60" t="n">
        <f aca="false">J322</f>
        <v>2.4</v>
      </c>
    </row>
    <row r="323" customFormat="false" ht="12.75" hidden="false" customHeight="false" outlineLevel="0" collapsed="false">
      <c r="A323" s="144"/>
      <c r="B323" s="82"/>
      <c r="C323" s="69" t="s">
        <v>28</v>
      </c>
      <c r="D323" s="4" t="s">
        <v>76</v>
      </c>
      <c r="E323" s="36" t="n">
        <v>1874783</v>
      </c>
      <c r="F323" s="37"/>
      <c r="G323" s="145" t="n">
        <v>2.2</v>
      </c>
      <c r="H323" s="39" t="n">
        <f aca="false">E323*G323</f>
        <v>4124522.6</v>
      </c>
      <c r="I323" s="37"/>
      <c r="J323" s="146" t="n">
        <f aca="false">G323</f>
        <v>2.2</v>
      </c>
      <c r="K323" s="39" t="n">
        <f aca="false">E323*J323</f>
        <v>4124522.6</v>
      </c>
      <c r="L323" s="37"/>
      <c r="M323" s="126" t="n">
        <v>0.42</v>
      </c>
      <c r="N323" s="147" t="n">
        <f aca="false">M323</f>
        <v>0.42</v>
      </c>
      <c r="O323" s="148" t="n">
        <f aca="false">E323*N323</f>
        <v>787408.86</v>
      </c>
      <c r="Q323" s="148"/>
      <c r="R323" s="149"/>
      <c r="W323" s="60" t="n">
        <f aca="false">J323</f>
        <v>2.2</v>
      </c>
    </row>
    <row r="324" customFormat="false" ht="12.75" hidden="false" customHeight="false" outlineLevel="0" collapsed="false">
      <c r="A324" s="144"/>
      <c r="B324" s="82"/>
      <c r="C324" s="69"/>
      <c r="D324" s="82"/>
      <c r="E324" s="36"/>
      <c r="F324" s="37"/>
      <c r="G324" s="145"/>
      <c r="H324" s="39"/>
      <c r="I324" s="37"/>
      <c r="J324" s="150"/>
      <c r="K324" s="39"/>
      <c r="L324" s="37"/>
      <c r="M324" s="51"/>
      <c r="N324" s="151"/>
      <c r="O324" s="148"/>
      <c r="Q324" s="148"/>
      <c r="R324" s="149"/>
    </row>
    <row r="325" customFormat="false" ht="12.75" hidden="false" customHeight="false" outlineLevel="0" collapsed="false">
      <c r="A325" s="144"/>
      <c r="B325" s="82" t="s">
        <v>25</v>
      </c>
      <c r="C325" s="69" t="s">
        <v>26</v>
      </c>
      <c r="D325" s="82"/>
      <c r="E325" s="36" t="n">
        <v>132974447.625</v>
      </c>
      <c r="F325" s="37"/>
      <c r="G325" s="152" t="n">
        <v>0.13548</v>
      </c>
      <c r="H325" s="39" t="n">
        <f aca="false">E325*G325</f>
        <v>18015378.164235</v>
      </c>
      <c r="I325" s="37"/>
      <c r="J325" s="153" t="n">
        <f aca="false">G325+$J$2</f>
        <v>0.14548</v>
      </c>
      <c r="K325" s="39" t="n">
        <f aca="false">E325*J325</f>
        <v>19345122.640485</v>
      </c>
      <c r="L325" s="37"/>
      <c r="M325" s="95" t="n">
        <v>0.07775</v>
      </c>
      <c r="N325" s="71" t="n">
        <f aca="false">M325+$J$2</f>
        <v>0.08775</v>
      </c>
      <c r="O325" s="148" t="n">
        <f aca="false">E325*N325</f>
        <v>11668507.7790937</v>
      </c>
      <c r="Q325" s="148" t="n">
        <f aca="false">O325+O322</f>
        <v>12534486.7590937</v>
      </c>
      <c r="R325" s="154" t="n">
        <f aca="false">Q325/E325</f>
        <v>0.0942623713274759</v>
      </c>
      <c r="T325" s="155" t="n">
        <f aca="false">T333/SUM(E325,E327)</f>
        <v>0.0382688239654188</v>
      </c>
      <c r="U325" s="8" t="n">
        <f aca="false">R325+T325</f>
        <v>0.132531195292895</v>
      </c>
      <c r="V325" s="156"/>
      <c r="W325" s="157" t="n">
        <f aca="false">J325+T325</f>
        <v>0.183748823965419</v>
      </c>
    </row>
    <row r="326" customFormat="false" ht="12.75" hidden="false" customHeight="false" outlineLevel="0" collapsed="false">
      <c r="A326" s="144"/>
      <c r="B326" s="82"/>
      <c r="C326" s="69"/>
      <c r="D326" s="82"/>
      <c r="E326" s="36"/>
      <c r="F326" s="37"/>
      <c r="G326" s="158"/>
      <c r="H326" s="39"/>
      <c r="I326" s="37"/>
      <c r="J326" s="153"/>
      <c r="K326" s="39"/>
      <c r="L326" s="37"/>
      <c r="M326" s="95"/>
      <c r="N326" s="71"/>
      <c r="O326" s="148"/>
      <c r="Q326" s="148"/>
      <c r="R326" s="154"/>
      <c r="V326" s="156"/>
      <c r="W326" s="157"/>
    </row>
    <row r="327" customFormat="false" ht="12.75" hidden="false" customHeight="false" outlineLevel="0" collapsed="false">
      <c r="A327" s="144"/>
      <c r="B327" s="82"/>
      <c r="C327" s="69" t="s">
        <v>28</v>
      </c>
      <c r="D327" s="82"/>
      <c r="E327" s="36" t="n">
        <v>46751973.5</v>
      </c>
      <c r="F327" s="37"/>
      <c r="G327" s="152" t="n">
        <v>0.13548</v>
      </c>
      <c r="H327" s="39" t="n">
        <f aca="false">E327*G327</f>
        <v>6333957.36978</v>
      </c>
      <c r="I327" s="37"/>
      <c r="J327" s="153" t="n">
        <f aca="false">G327+$J$2</f>
        <v>0.14548</v>
      </c>
      <c r="K327" s="39" t="n">
        <f aca="false">E327*J327</f>
        <v>6801477.10478</v>
      </c>
      <c r="L327" s="37"/>
      <c r="M327" s="95" t="n">
        <v>0.08198</v>
      </c>
      <c r="N327" s="71" t="n">
        <f aca="false">M327+$J$2</f>
        <v>0.09198</v>
      </c>
      <c r="O327" s="159" t="n">
        <f aca="false">E327*N327</f>
        <v>4300246.52253</v>
      </c>
      <c r="Q327" s="159" t="n">
        <f aca="false">O327+O323</f>
        <v>5087655.38253</v>
      </c>
      <c r="R327" s="154" t="n">
        <f aca="false">Q327/E327</f>
        <v>0.108822259289867</v>
      </c>
      <c r="T327" s="160" t="n">
        <f aca="false">T325</f>
        <v>0.0382688239654188</v>
      </c>
      <c r="U327" s="8" t="n">
        <f aca="false">R327+T327</f>
        <v>0.147091083255286</v>
      </c>
      <c r="V327" s="156"/>
      <c r="W327" s="157" t="n">
        <f aca="false">J327+T327</f>
        <v>0.183748823965419</v>
      </c>
    </row>
    <row r="328" customFormat="false" ht="12.75" hidden="false" customHeight="false" outlineLevel="0" collapsed="false">
      <c r="A328" s="144"/>
      <c r="E328" s="161"/>
      <c r="G328" s="158"/>
      <c r="H328" s="124"/>
      <c r="J328" s="162"/>
      <c r="K328" s="124"/>
      <c r="M328" s="51"/>
      <c r="N328" s="151"/>
      <c r="O328" s="148"/>
      <c r="Q328" s="148"/>
      <c r="R328" s="149"/>
      <c r="V328" s="156"/>
    </row>
    <row r="329" customFormat="false" ht="12.75" hidden="false" customHeight="false" outlineLevel="0" collapsed="false">
      <c r="A329" s="144"/>
      <c r="E329" s="161"/>
      <c r="G329" s="158"/>
      <c r="H329" s="124"/>
      <c r="J329" s="162"/>
      <c r="K329" s="124"/>
      <c r="M329" s="51"/>
      <c r="N329" s="151"/>
      <c r="O329" s="148"/>
      <c r="Q329" s="148"/>
      <c r="R329" s="149"/>
      <c r="T329" s="160"/>
      <c r="V329" s="156"/>
    </row>
    <row r="330" customFormat="false" ht="12.75" hidden="false" customHeight="false" outlineLevel="0" collapsed="false">
      <c r="A330" s="144"/>
      <c r="B330" s="82" t="s">
        <v>31</v>
      </c>
      <c r="C330" s="69" t="s">
        <v>26</v>
      </c>
      <c r="D330" s="82"/>
      <c r="E330" s="36" t="n">
        <v>204568.820615342</v>
      </c>
      <c r="F330" s="136"/>
      <c r="G330" s="145" t="n">
        <v>12</v>
      </c>
      <c r="H330" s="39" t="n">
        <f aca="false">E330*G330</f>
        <v>2454825.84738411</v>
      </c>
      <c r="I330" s="136"/>
      <c r="J330" s="146" t="n">
        <f aca="false">G330</f>
        <v>12</v>
      </c>
      <c r="K330" s="39" t="n">
        <f aca="false">E330*J330</f>
        <v>2454825.84738411</v>
      </c>
      <c r="L330" s="136"/>
      <c r="M330" s="95"/>
      <c r="N330" s="163"/>
      <c r="O330" s="148"/>
      <c r="Q330" s="148"/>
      <c r="R330" s="149"/>
      <c r="W330" s="60" t="n">
        <f aca="false">J330</f>
        <v>12</v>
      </c>
    </row>
    <row r="331" customFormat="false" ht="12.75" hidden="false" customHeight="false" outlineLevel="0" collapsed="false">
      <c r="A331" s="144"/>
      <c r="B331" s="82"/>
      <c r="C331" s="69" t="s">
        <v>28</v>
      </c>
      <c r="D331" s="82"/>
      <c r="E331" s="36" t="n">
        <v>203723.467231634</v>
      </c>
      <c r="F331" s="136"/>
      <c r="G331" s="145" t="n">
        <v>12</v>
      </c>
      <c r="H331" s="61" t="n">
        <f aca="false">E331*G331</f>
        <v>2444681.6067796</v>
      </c>
      <c r="I331" s="136"/>
      <c r="J331" s="146" t="n">
        <f aca="false">G331</f>
        <v>12</v>
      </c>
      <c r="K331" s="61" t="n">
        <f aca="false">E331*J331</f>
        <v>2444681.6067796</v>
      </c>
      <c r="L331" s="136"/>
      <c r="M331" s="95"/>
      <c r="N331" s="163"/>
      <c r="O331" s="148"/>
      <c r="Q331" s="148"/>
      <c r="R331" s="149"/>
      <c r="W331" s="60" t="n">
        <f aca="false">J331</f>
        <v>12</v>
      </c>
    </row>
    <row r="332" customFormat="false" ht="12.75" hidden="false" customHeight="false" outlineLevel="0" collapsed="false">
      <c r="A332" s="144"/>
      <c r="E332" s="136"/>
      <c r="F332" s="136"/>
      <c r="G332" s="158"/>
      <c r="H332" s="124"/>
      <c r="I332" s="136"/>
      <c r="J332" s="162"/>
      <c r="K332" s="124"/>
      <c r="L332" s="136"/>
      <c r="M332" s="51"/>
      <c r="N332" s="151"/>
      <c r="O332" s="148"/>
      <c r="Q332" s="148"/>
      <c r="R332" s="149"/>
    </row>
    <row r="333" customFormat="false" ht="12.75" hidden="false" customHeight="false" outlineLevel="0" collapsed="false">
      <c r="A333" s="144"/>
      <c r="B333" s="1" t="s">
        <v>77</v>
      </c>
      <c r="C333" s="164"/>
      <c r="D333" s="5"/>
      <c r="E333" s="136" t="n">
        <v>179726421.125</v>
      </c>
      <c r="F333" s="136" t="s">
        <v>35</v>
      </c>
      <c r="G333" s="158"/>
      <c r="H333" s="124" t="n">
        <f aca="false">SUM(H322:H331)</f>
        <v>37891516.7881787</v>
      </c>
      <c r="I333" s="136"/>
      <c r="J333" s="162"/>
      <c r="K333" s="124" t="n">
        <f aca="false">SUM(K322:K331)</f>
        <v>39688780.9994287</v>
      </c>
      <c r="L333" s="136"/>
      <c r="M333" s="165"/>
      <c r="N333" s="151"/>
      <c r="O333" s="166" t="n">
        <f aca="false">SUM(O322:O327)</f>
        <v>17622142.1416237</v>
      </c>
      <c r="P333" s="5"/>
      <c r="Q333" s="166" t="n">
        <f aca="false">SUM(Q325:Q327)</f>
        <v>17622142.1416238</v>
      </c>
      <c r="R333" s="149"/>
      <c r="T333" s="67" t="n">
        <v>6877918.77196735</v>
      </c>
    </row>
    <row r="334" customFormat="false" ht="12.75" hidden="false" customHeight="false" outlineLevel="0" collapsed="false">
      <c r="A334" s="144"/>
      <c r="E334" s="136"/>
      <c r="F334" s="136"/>
      <c r="G334" s="158"/>
      <c r="H334" s="124"/>
      <c r="I334" s="136"/>
      <c r="J334" s="162"/>
      <c r="K334" s="124"/>
      <c r="L334" s="136"/>
      <c r="M334" s="51"/>
      <c r="N334" s="151"/>
      <c r="O334" s="148"/>
      <c r="Q334" s="148"/>
      <c r="R334" s="149"/>
    </row>
    <row r="335" customFormat="false" ht="12.75" hidden="false" customHeight="false" outlineLevel="0" collapsed="false">
      <c r="A335" s="144"/>
      <c r="G335" s="158"/>
      <c r="H335" s="124"/>
      <c r="J335" s="162"/>
      <c r="K335" s="124"/>
      <c r="M335" s="51"/>
      <c r="N335" s="151"/>
      <c r="O335" s="148"/>
      <c r="Q335" s="148"/>
      <c r="R335" s="149"/>
    </row>
    <row r="336" customFormat="false" ht="12.75" hidden="false" customHeight="false" outlineLevel="0" collapsed="false">
      <c r="A336" s="144" t="s">
        <v>78</v>
      </c>
      <c r="B336" s="82" t="s">
        <v>43</v>
      </c>
      <c r="C336" s="69" t="s">
        <v>26</v>
      </c>
      <c r="D336" s="4" t="s">
        <v>44</v>
      </c>
      <c r="E336" s="167" t="n">
        <v>2045476.5</v>
      </c>
      <c r="F336" s="168"/>
      <c r="G336" s="145" t="n">
        <v>2.9</v>
      </c>
      <c r="H336" s="39" t="n">
        <f aca="false">E336*G336</f>
        <v>5931881.85</v>
      </c>
      <c r="I336" s="168"/>
      <c r="J336" s="146" t="n">
        <f aca="false">G336</f>
        <v>2.9</v>
      </c>
      <c r="K336" s="39" t="n">
        <f aca="false">E336*J336</f>
        <v>5931881.85</v>
      </c>
      <c r="L336" s="168"/>
      <c r="M336" s="126" t="n">
        <v>0.64</v>
      </c>
      <c r="N336" s="147" t="n">
        <f aca="false">M336</f>
        <v>0.64</v>
      </c>
      <c r="O336" s="148" t="n">
        <f aca="false">E336*N336</f>
        <v>1309104.96</v>
      </c>
      <c r="Q336" s="148"/>
      <c r="R336" s="149"/>
      <c r="W336" s="60" t="n">
        <f aca="false">J336</f>
        <v>2.9</v>
      </c>
    </row>
    <row r="337" customFormat="false" ht="12.75" hidden="false" customHeight="false" outlineLevel="0" collapsed="false">
      <c r="A337" s="144"/>
      <c r="B337" s="82"/>
      <c r="C337" s="69" t="s">
        <v>28</v>
      </c>
      <c r="D337" s="4" t="s">
        <v>44</v>
      </c>
      <c r="E337" s="167" t="n">
        <v>1831338.5</v>
      </c>
      <c r="F337" s="168"/>
      <c r="G337" s="145" t="n">
        <v>1.75</v>
      </c>
      <c r="H337" s="39" t="n">
        <f aca="false">E337*G337</f>
        <v>3204842.375</v>
      </c>
      <c r="I337" s="168"/>
      <c r="J337" s="146" t="n">
        <f aca="false">G337</f>
        <v>1.75</v>
      </c>
      <c r="K337" s="39" t="n">
        <f aca="false">E337*J337</f>
        <v>3204842.375</v>
      </c>
      <c r="L337" s="168"/>
      <c r="M337" s="126" t="n">
        <v>0.39</v>
      </c>
      <c r="N337" s="147" t="n">
        <f aca="false">M337</f>
        <v>0.39</v>
      </c>
      <c r="O337" s="148" t="n">
        <f aca="false">E337*N337</f>
        <v>714222.015</v>
      </c>
      <c r="Q337" s="148"/>
      <c r="R337" s="149"/>
      <c r="W337" s="60" t="n">
        <f aca="false">J337</f>
        <v>1.75</v>
      </c>
    </row>
    <row r="338" customFormat="false" ht="12.75" hidden="false" customHeight="false" outlineLevel="0" collapsed="false">
      <c r="A338" s="144"/>
      <c r="B338" s="82"/>
      <c r="C338" s="69"/>
      <c r="D338" s="82"/>
      <c r="E338" s="167"/>
      <c r="F338" s="168"/>
      <c r="G338" s="145"/>
      <c r="H338" s="169"/>
      <c r="I338" s="168"/>
      <c r="J338" s="170"/>
      <c r="K338" s="169"/>
      <c r="L338" s="168"/>
      <c r="M338" s="95"/>
      <c r="N338" s="151"/>
      <c r="O338" s="148"/>
      <c r="Q338" s="148"/>
      <c r="R338" s="149"/>
    </row>
    <row r="339" customFormat="false" ht="12.75" hidden="false" customHeight="false" outlineLevel="0" collapsed="false">
      <c r="A339" s="144"/>
      <c r="B339" s="82" t="s">
        <v>25</v>
      </c>
      <c r="C339" s="69" t="s">
        <v>26</v>
      </c>
      <c r="D339" s="82"/>
      <c r="E339" s="167" t="n">
        <v>187429065.5</v>
      </c>
      <c r="F339" s="168"/>
      <c r="G339" s="152" t="n">
        <v>0.11984</v>
      </c>
      <c r="H339" s="39" t="n">
        <f aca="false">E339*G339</f>
        <v>22461499.20952</v>
      </c>
      <c r="I339" s="168"/>
      <c r="J339" s="153" t="n">
        <f aca="false">G339+$J$2</f>
        <v>0.12984</v>
      </c>
      <c r="K339" s="39" t="n">
        <f aca="false">E339*J339</f>
        <v>24335789.86452</v>
      </c>
      <c r="L339" s="168"/>
      <c r="M339" s="95" t="n">
        <v>0.0739</v>
      </c>
      <c r="N339" s="71" t="n">
        <f aca="false">M339+$J$2</f>
        <v>0.0839</v>
      </c>
      <c r="O339" s="148" t="n">
        <f aca="false">E339*N339</f>
        <v>15725298.59545</v>
      </c>
      <c r="Q339" s="148" t="n">
        <f aca="false">O336+O339+O347</f>
        <v>17034403.55545</v>
      </c>
      <c r="R339" s="154" t="n">
        <f aca="false">Q339/E339</f>
        <v>0.0908845354908415</v>
      </c>
      <c r="T339" s="155" t="n">
        <f aca="false">T350/SUM(E339,E341)</f>
        <v>0.0382688239654188</v>
      </c>
      <c r="U339" s="8" t="n">
        <f aca="false">R339+T339</f>
        <v>0.12915335945626</v>
      </c>
      <c r="V339" s="156"/>
      <c r="W339" s="157" t="n">
        <f aca="false">J339+T339</f>
        <v>0.168108823965419</v>
      </c>
    </row>
    <row r="340" customFormat="false" ht="12.75" hidden="false" customHeight="false" outlineLevel="0" collapsed="false">
      <c r="A340" s="144"/>
      <c r="B340" s="82"/>
      <c r="C340" s="69"/>
      <c r="D340" s="82"/>
      <c r="E340" s="167"/>
      <c r="F340" s="168"/>
      <c r="G340" s="171"/>
      <c r="H340" s="169"/>
      <c r="I340" s="168"/>
      <c r="J340" s="172"/>
      <c r="K340" s="169"/>
      <c r="L340" s="168"/>
      <c r="M340" s="95"/>
      <c r="N340" s="71"/>
      <c r="O340" s="148"/>
      <c r="Q340" s="148"/>
      <c r="R340" s="154"/>
      <c r="V340" s="156"/>
      <c r="W340" s="157"/>
    </row>
    <row r="341" customFormat="false" ht="12.75" hidden="false" customHeight="false" outlineLevel="0" collapsed="false">
      <c r="A341" s="144"/>
      <c r="B341" s="82"/>
      <c r="C341" s="69" t="s">
        <v>28</v>
      </c>
      <c r="D341" s="82"/>
      <c r="E341" s="167" t="n">
        <v>61497214.5</v>
      </c>
      <c r="F341" s="168"/>
      <c r="G341" s="152" t="n">
        <v>0.11984</v>
      </c>
      <c r="H341" s="39" t="n">
        <f aca="false">E341*G341</f>
        <v>7369826.18568</v>
      </c>
      <c r="I341" s="168"/>
      <c r="J341" s="153" t="n">
        <f aca="false">G341+$J$2</f>
        <v>0.12984</v>
      </c>
      <c r="K341" s="39" t="n">
        <f aca="false">E341*J341</f>
        <v>7984798.33068</v>
      </c>
      <c r="L341" s="168"/>
      <c r="M341" s="95" t="n">
        <v>0.07813</v>
      </c>
      <c r="N341" s="71" t="n">
        <f aca="false">M341+$J$2</f>
        <v>0.08813</v>
      </c>
      <c r="O341" s="173" t="n">
        <f aca="false">E341*N341</f>
        <v>5419749.513885</v>
      </c>
      <c r="Q341" s="159" t="n">
        <f aca="false">O337+O341+O348</f>
        <v>6133971.528885</v>
      </c>
      <c r="R341" s="154" t="n">
        <f aca="false">Q341/E341</f>
        <v>0.0997438921218944</v>
      </c>
      <c r="T341" s="160" t="n">
        <f aca="false">T339</f>
        <v>0.0382688239654188</v>
      </c>
      <c r="U341" s="8" t="n">
        <f aca="false">R341+T341</f>
        <v>0.138012716087313</v>
      </c>
      <c r="V341" s="156"/>
      <c r="W341" s="157" t="n">
        <f aca="false">J341+T341</f>
        <v>0.168108823965419</v>
      </c>
    </row>
    <row r="342" customFormat="false" ht="12.75" hidden="false" customHeight="false" outlineLevel="0" collapsed="false">
      <c r="A342" s="144"/>
      <c r="B342" s="82"/>
      <c r="C342" s="69"/>
      <c r="D342" s="82"/>
      <c r="E342" s="167"/>
      <c r="F342" s="168"/>
      <c r="G342" s="145"/>
      <c r="H342" s="169"/>
      <c r="I342" s="168"/>
      <c r="J342" s="170"/>
      <c r="K342" s="169"/>
      <c r="L342" s="168"/>
      <c r="M342" s="95"/>
      <c r="O342" s="173"/>
      <c r="Q342" s="173"/>
      <c r="R342" s="154"/>
      <c r="V342" s="156"/>
    </row>
    <row r="343" customFormat="false" ht="12.75" hidden="false" customHeight="false" outlineLevel="0" collapsed="false">
      <c r="A343" s="144"/>
      <c r="B343" s="82"/>
      <c r="C343" s="69"/>
      <c r="D343" s="82"/>
      <c r="E343" s="167"/>
      <c r="F343" s="168"/>
      <c r="G343" s="145"/>
      <c r="H343" s="169"/>
      <c r="I343" s="168"/>
      <c r="J343" s="170"/>
      <c r="K343" s="169"/>
      <c r="L343" s="168"/>
      <c r="M343" s="95"/>
      <c r="O343" s="173"/>
      <c r="Q343" s="173"/>
      <c r="R343" s="154"/>
      <c r="T343" s="160"/>
      <c r="V343" s="156"/>
      <c r="W343" s="157"/>
    </row>
    <row r="344" customFormat="false" ht="12.75" hidden="false" customHeight="false" outlineLevel="0" collapsed="false">
      <c r="A344" s="144"/>
      <c r="B344" s="82" t="s">
        <v>31</v>
      </c>
      <c r="C344" s="69" t="s">
        <v>26</v>
      </c>
      <c r="D344" s="82"/>
      <c r="E344" s="167" t="n">
        <v>45829.5114159077</v>
      </c>
      <c r="F344" s="136"/>
      <c r="G344" s="145" t="n">
        <v>16</v>
      </c>
      <c r="H344" s="39" t="n">
        <f aca="false">E344*G344</f>
        <v>733272.182654523</v>
      </c>
      <c r="I344" s="136"/>
      <c r="J344" s="146" t="n">
        <f aca="false">G344</f>
        <v>16</v>
      </c>
      <c r="K344" s="39" t="n">
        <f aca="false">E344*J344</f>
        <v>733272.182654523</v>
      </c>
      <c r="L344" s="136"/>
      <c r="M344" s="95"/>
      <c r="N344" s="163"/>
      <c r="O344" s="148"/>
      <c r="Q344" s="148"/>
      <c r="R344" s="149"/>
      <c r="W344" s="60" t="n">
        <f aca="false">J344</f>
        <v>16</v>
      </c>
    </row>
    <row r="345" customFormat="false" ht="12.75" hidden="false" customHeight="false" outlineLevel="0" collapsed="false">
      <c r="A345" s="144"/>
      <c r="B345" s="82"/>
      <c r="C345" s="69" t="s">
        <v>28</v>
      </c>
      <c r="D345" s="82"/>
      <c r="E345" s="167" t="n">
        <v>45746.2710496163</v>
      </c>
      <c r="F345" s="136"/>
      <c r="G345" s="145" t="n">
        <v>16</v>
      </c>
      <c r="H345" s="39" t="n">
        <f aca="false">E345*G345</f>
        <v>731940.33679386</v>
      </c>
      <c r="I345" s="136"/>
      <c r="J345" s="146" t="n">
        <f aca="false">G345</f>
        <v>16</v>
      </c>
      <c r="K345" s="39" t="n">
        <f aca="false">E345*J345</f>
        <v>731940.33679386</v>
      </c>
      <c r="L345" s="136"/>
      <c r="M345" s="95"/>
      <c r="N345" s="163"/>
      <c r="O345" s="148"/>
      <c r="Q345" s="148"/>
      <c r="R345" s="149"/>
      <c r="W345" s="60" t="n">
        <f aca="false">J345</f>
        <v>16</v>
      </c>
    </row>
    <row r="346" customFormat="false" ht="12.75" hidden="false" customHeight="false" outlineLevel="0" collapsed="false">
      <c r="A346" s="144"/>
      <c r="B346" s="82"/>
      <c r="C346" s="69"/>
      <c r="D346" s="174"/>
      <c r="E346" s="175"/>
      <c r="F346" s="136"/>
      <c r="G346" s="158"/>
      <c r="H346" s="124"/>
      <c r="I346" s="136"/>
      <c r="J346" s="162"/>
      <c r="K346" s="124"/>
      <c r="L346" s="136"/>
      <c r="M346" s="51"/>
      <c r="O346" s="148"/>
      <c r="Q346" s="148"/>
      <c r="R346" s="149"/>
    </row>
    <row r="347" customFormat="false" ht="12.75" hidden="false" customHeight="false" outlineLevel="0" collapsed="false">
      <c r="A347" s="144"/>
      <c r="B347" s="82" t="s">
        <v>79</v>
      </c>
      <c r="C347" s="69" t="s">
        <v>26</v>
      </c>
      <c r="E347" s="176" t="n">
        <v>0</v>
      </c>
      <c r="G347" s="145" t="n">
        <v>-0.4</v>
      </c>
      <c r="H347" s="39" t="n">
        <f aca="false">E347*G347</f>
        <v>-0</v>
      </c>
      <c r="J347" s="146" t="n">
        <f aca="false">G347</f>
        <v>-0.4</v>
      </c>
      <c r="K347" s="39" t="n">
        <f aca="false">E347*J347</f>
        <v>-0</v>
      </c>
      <c r="M347" s="145" t="n">
        <v>-0.09</v>
      </c>
      <c r="N347" s="147" t="n">
        <f aca="false">M347</f>
        <v>-0.09</v>
      </c>
      <c r="O347" s="148" t="n">
        <f aca="false">E347*N347</f>
        <v>-0</v>
      </c>
      <c r="Q347" s="148"/>
      <c r="R347" s="149"/>
      <c r="W347" s="60" t="n">
        <f aca="false">J347</f>
        <v>-0.4</v>
      </c>
    </row>
    <row r="348" customFormat="false" ht="12.75" hidden="false" customHeight="false" outlineLevel="0" collapsed="false">
      <c r="A348" s="144"/>
      <c r="B348" s="82"/>
      <c r="C348" s="69" t="s">
        <v>28</v>
      </c>
      <c r="D348" s="82"/>
      <c r="E348" s="176" t="n">
        <v>0</v>
      </c>
      <c r="G348" s="145" t="n">
        <v>-0.3</v>
      </c>
      <c r="H348" s="61" t="n">
        <f aca="false">E348*G348</f>
        <v>-0</v>
      </c>
      <c r="J348" s="146" t="n">
        <f aca="false">G348</f>
        <v>-0.3</v>
      </c>
      <c r="K348" s="61" t="n">
        <f aca="false">E348*J348</f>
        <v>-0</v>
      </c>
      <c r="M348" s="145" t="n">
        <v>-0.07</v>
      </c>
      <c r="N348" s="147" t="n">
        <f aca="false">M348</f>
        <v>-0.07</v>
      </c>
      <c r="O348" s="159" t="n">
        <f aca="false">E348*N348</f>
        <v>-0</v>
      </c>
      <c r="Q348" s="148"/>
      <c r="R348" s="149"/>
      <c r="W348" s="60" t="n">
        <f aca="false">J348</f>
        <v>-0.3</v>
      </c>
    </row>
    <row r="349" customFormat="false" ht="12.75" hidden="false" customHeight="false" outlineLevel="0" collapsed="false">
      <c r="A349" s="144"/>
      <c r="B349" s="82"/>
      <c r="C349" s="69"/>
      <c r="D349" s="82"/>
      <c r="E349" s="177"/>
      <c r="G349" s="145"/>
      <c r="H349" s="39"/>
      <c r="J349" s="178"/>
      <c r="K349" s="39"/>
      <c r="M349" s="152"/>
      <c r="N349" s="163"/>
      <c r="O349" s="148"/>
      <c r="Q349" s="148"/>
      <c r="R349" s="149"/>
    </row>
    <row r="350" customFormat="false" ht="12.75" hidden="false" customHeight="false" outlineLevel="0" collapsed="false">
      <c r="A350" s="144"/>
      <c r="B350" s="1" t="s">
        <v>77</v>
      </c>
      <c r="C350" s="164"/>
      <c r="D350" s="5"/>
      <c r="E350" s="136" t="n">
        <v>248926280</v>
      </c>
      <c r="F350" s="136" t="s">
        <v>35</v>
      </c>
      <c r="G350" s="158"/>
      <c r="H350" s="124" t="n">
        <f aca="false">SUM(H336:H348)</f>
        <v>40433262.1396484</v>
      </c>
      <c r="I350" s="136"/>
      <c r="J350" s="162"/>
      <c r="K350" s="124" t="n">
        <f aca="false">SUM(K336:K348)</f>
        <v>42922524.9396484</v>
      </c>
      <c r="L350" s="136"/>
      <c r="M350" s="165"/>
      <c r="O350" s="166" t="n">
        <f aca="false">SUM(O336:O348)</f>
        <v>23168375.084335</v>
      </c>
      <c r="P350" s="5"/>
      <c r="Q350" s="166" t="n">
        <f aca="false">SUM(Q339:Q341)</f>
        <v>23168375.084335</v>
      </c>
      <c r="R350" s="149"/>
      <c r="T350" s="67" t="n">
        <v>9526115.98968655</v>
      </c>
    </row>
    <row r="351" customFormat="false" ht="12.75" hidden="false" customHeight="false" outlineLevel="0" collapsed="false">
      <c r="A351" s="144"/>
      <c r="B351" s="82"/>
      <c r="C351" s="69"/>
      <c r="D351" s="82"/>
      <c r="E351" s="177"/>
      <c r="G351" s="145"/>
      <c r="H351" s="39"/>
      <c r="J351" s="178"/>
      <c r="K351" s="39"/>
      <c r="M351" s="152"/>
      <c r="N351" s="163"/>
      <c r="O351" s="148"/>
      <c r="Q351" s="148"/>
      <c r="R351" s="149"/>
    </row>
    <row r="352" customFormat="false" ht="12.75" hidden="false" customHeight="false" outlineLevel="0" collapsed="false">
      <c r="A352" s="144"/>
      <c r="G352" s="158"/>
      <c r="H352" s="124"/>
      <c r="J352" s="162"/>
      <c r="K352" s="124"/>
      <c r="M352" s="51"/>
      <c r="O352" s="148"/>
      <c r="Q352" s="148"/>
      <c r="R352" s="149"/>
    </row>
    <row r="353" customFormat="false" ht="12.75" hidden="false" customHeight="false" outlineLevel="0" collapsed="false">
      <c r="A353" s="179" t="s">
        <v>80</v>
      </c>
      <c r="B353" s="82" t="s">
        <v>43</v>
      </c>
      <c r="C353" s="69" t="s">
        <v>26</v>
      </c>
      <c r="D353" s="4" t="s">
        <v>76</v>
      </c>
      <c r="E353" s="36" t="n">
        <v>245322</v>
      </c>
      <c r="F353" s="37"/>
      <c r="G353" s="145" t="n">
        <v>2.4</v>
      </c>
      <c r="H353" s="39" t="n">
        <f aca="false">E353*G353</f>
        <v>588772.8</v>
      </c>
      <c r="I353" s="37"/>
      <c r="J353" s="146" t="n">
        <f aca="false">G353</f>
        <v>2.4</v>
      </c>
      <c r="K353" s="39" t="n">
        <f aca="false">E353*J353</f>
        <v>588772.8</v>
      </c>
      <c r="L353" s="37"/>
      <c r="M353" s="88" t="n">
        <v>0.36</v>
      </c>
      <c r="N353" s="180" t="n">
        <f aca="false">M353</f>
        <v>0.36</v>
      </c>
      <c r="O353" s="151" t="n">
        <f aca="false">E353*N353</f>
        <v>88315.92</v>
      </c>
      <c r="P353" s="151" t="n">
        <f aca="false">O353/SUM(E356:E357)</f>
        <v>0.00390734509959257</v>
      </c>
      <c r="Q353" s="148"/>
      <c r="R353" s="181"/>
      <c r="W353" s="60" t="n">
        <f aca="false">J353</f>
        <v>2.4</v>
      </c>
    </row>
    <row r="354" customFormat="false" ht="12.75" hidden="false" customHeight="false" outlineLevel="0" collapsed="false">
      <c r="A354" s="179"/>
      <c r="B354" s="82"/>
      <c r="C354" s="69" t="s">
        <v>28</v>
      </c>
      <c r="D354" s="4" t="s">
        <v>76</v>
      </c>
      <c r="E354" s="36" t="n">
        <v>245322</v>
      </c>
      <c r="F354" s="37"/>
      <c r="G354" s="145" t="n">
        <v>2.2</v>
      </c>
      <c r="H354" s="39" t="n">
        <f aca="false">E354*G354</f>
        <v>539708.4</v>
      </c>
      <c r="I354" s="37"/>
      <c r="J354" s="146" t="n">
        <f aca="false">G354</f>
        <v>2.2</v>
      </c>
      <c r="K354" s="39" t="n">
        <f aca="false">E354*J354</f>
        <v>539708.4</v>
      </c>
      <c r="L354" s="37"/>
      <c r="M354" s="88" t="n">
        <v>0.33</v>
      </c>
      <c r="N354" s="180" t="n">
        <f aca="false">M354</f>
        <v>0.33</v>
      </c>
      <c r="O354" s="151" t="n">
        <f aca="false">E354*N354</f>
        <v>80956.26</v>
      </c>
      <c r="P354" s="151" t="n">
        <f aca="false">O354/SUM(E358:E359)</f>
        <v>0.0131547918981847</v>
      </c>
      <c r="Q354" s="148"/>
      <c r="R354" s="181"/>
      <c r="W354" s="60" t="n">
        <f aca="false">J354</f>
        <v>2.2</v>
      </c>
    </row>
    <row r="355" customFormat="false" ht="12.75" hidden="false" customHeight="false" outlineLevel="0" collapsed="false">
      <c r="A355" s="179"/>
      <c r="B355" s="82"/>
      <c r="C355" s="69"/>
      <c r="D355" s="82"/>
      <c r="E355" s="36"/>
      <c r="F355" s="37"/>
      <c r="G355" s="145"/>
      <c r="H355" s="39"/>
      <c r="I355" s="37"/>
      <c r="J355" s="150"/>
      <c r="K355" s="39"/>
      <c r="L355" s="37"/>
      <c r="M355" s="51"/>
      <c r="O355" s="148"/>
      <c r="Q355" s="148"/>
      <c r="R355" s="181"/>
    </row>
    <row r="356" customFormat="false" ht="12.75" hidden="false" customHeight="false" outlineLevel="0" collapsed="false">
      <c r="A356" s="179"/>
      <c r="B356" s="82" t="s">
        <v>25</v>
      </c>
      <c r="C356" s="69" t="s">
        <v>26</v>
      </c>
      <c r="D356" s="82" t="s">
        <v>37</v>
      </c>
      <c r="E356" s="36" t="n">
        <v>1600259.7612</v>
      </c>
      <c r="F356" s="37"/>
      <c r="G356" s="152" t="n">
        <v>0.32902</v>
      </c>
      <c r="H356" s="39" t="n">
        <f aca="false">E356*G356</f>
        <v>526517.466630024</v>
      </c>
      <c r="I356" s="37"/>
      <c r="J356" s="153" t="n">
        <f aca="false">G356+$J$2</f>
        <v>0.33902</v>
      </c>
      <c r="K356" s="39" t="n">
        <f aca="false">E356*J356</f>
        <v>542520.064242024</v>
      </c>
      <c r="L356" s="37"/>
      <c r="M356" s="95" t="n">
        <v>0.26142</v>
      </c>
      <c r="N356" s="71" t="n">
        <f aca="false">M356+$J$2</f>
        <v>0.27142</v>
      </c>
      <c r="O356" s="148" t="n">
        <f aca="false">E356*N356</f>
        <v>434342.504384904</v>
      </c>
      <c r="Q356" s="148" t="n">
        <f aca="false">O356+P353*E356</f>
        <v>440595.271520904</v>
      </c>
      <c r="R356" s="154" t="n">
        <f aca="false">Q356/E356</f>
        <v>0.275327345099593</v>
      </c>
      <c r="S356" s="71" t="n">
        <f aca="false">IF($S$3-R356&gt;0,$S$3-R356,0)</f>
        <v>0</v>
      </c>
      <c r="U356" s="8" t="n">
        <f aca="false">R356+S356</f>
        <v>0.275327345099593</v>
      </c>
      <c r="W356" s="157" t="n">
        <f aca="false">J356+S356</f>
        <v>0.33902</v>
      </c>
    </row>
    <row r="357" customFormat="false" ht="12.75" hidden="false" customHeight="false" outlineLevel="0" collapsed="false">
      <c r="A357" s="179"/>
      <c r="B357" s="82"/>
      <c r="C357" s="69"/>
      <c r="D357" s="82" t="s">
        <v>39</v>
      </c>
      <c r="E357" s="36" t="n">
        <v>21002279.2388</v>
      </c>
      <c r="F357" s="37"/>
      <c r="G357" s="152" t="n">
        <v>0.07673</v>
      </c>
      <c r="H357" s="39" t="n">
        <f aca="false">E357*G357</f>
        <v>1611504.88599312</v>
      </c>
      <c r="I357" s="37"/>
      <c r="J357" s="153" t="n">
        <f aca="false">G357+$J$2</f>
        <v>0.08673</v>
      </c>
      <c r="K357" s="39" t="n">
        <f aca="false">E357*J357</f>
        <v>1821527.67838112</v>
      </c>
      <c r="L357" s="37"/>
      <c r="M357" s="95" t="n">
        <v>0.04914</v>
      </c>
      <c r="N357" s="71" t="n">
        <f aca="false">M357+$J$2</f>
        <v>0.05914</v>
      </c>
      <c r="O357" s="148" t="n">
        <f aca="false">E357*N357</f>
        <v>1242074.79418263</v>
      </c>
      <c r="Q357" s="148" t="n">
        <f aca="false">O357+P353*E357</f>
        <v>1324137.94704663</v>
      </c>
      <c r="R357" s="154" t="n">
        <f aca="false">Q357/E357</f>
        <v>0.0630473450995926</v>
      </c>
      <c r="T357" s="155" t="n">
        <f aca="false">T364/SUM(E357:E359)</f>
        <v>0.0405239109810493</v>
      </c>
      <c r="U357" s="8" t="n">
        <f aca="false">R357+T357</f>
        <v>0.103571256080642</v>
      </c>
      <c r="W357" s="157" t="n">
        <f aca="false">J357+T357</f>
        <v>0.127253910981049</v>
      </c>
    </row>
    <row r="358" customFormat="false" ht="12.75" hidden="false" customHeight="false" outlineLevel="0" collapsed="false">
      <c r="A358" s="179"/>
      <c r="B358" s="82"/>
      <c r="C358" s="69" t="s">
        <v>28</v>
      </c>
      <c r="D358" s="82" t="s">
        <v>81</v>
      </c>
      <c r="E358" s="36" t="n">
        <v>2144713.2595</v>
      </c>
      <c r="F358" s="37"/>
      <c r="G358" s="152" t="n">
        <v>0.07238</v>
      </c>
      <c r="H358" s="39" t="n">
        <f aca="false">E358*G358</f>
        <v>155234.34572261</v>
      </c>
      <c r="I358" s="37"/>
      <c r="J358" s="153" t="n">
        <f aca="false">G358+$J$2</f>
        <v>0.08238</v>
      </c>
      <c r="K358" s="39" t="n">
        <f aca="false">E358*J358</f>
        <v>176681.47831761</v>
      </c>
      <c r="L358" s="37"/>
      <c r="M358" s="95" t="n">
        <v>0.04971</v>
      </c>
      <c r="N358" s="71" t="n">
        <f aca="false">M358+$J$2</f>
        <v>0.05971</v>
      </c>
      <c r="O358" s="148" t="n">
        <f aca="false">E358*N358</f>
        <v>128060.828724745</v>
      </c>
      <c r="Q358" s="148" t="n">
        <f aca="false">O358+P354*E358</f>
        <v>156274.085334745</v>
      </c>
      <c r="R358" s="154" t="n">
        <f aca="false">Q358/E358</f>
        <v>0.0728647918981848</v>
      </c>
      <c r="T358" s="160" t="n">
        <f aca="false">T357</f>
        <v>0.0405239109810493</v>
      </c>
      <c r="U358" s="8" t="n">
        <f aca="false">R358+T358</f>
        <v>0.113388702879234</v>
      </c>
      <c r="W358" s="157" t="n">
        <f aca="false">J358+T358</f>
        <v>0.122903910981049</v>
      </c>
    </row>
    <row r="359" customFormat="false" ht="12.75" hidden="false" customHeight="false" outlineLevel="0" collapsed="false">
      <c r="A359" s="179"/>
      <c r="B359" s="82"/>
      <c r="C359" s="69"/>
      <c r="D359" s="82" t="s">
        <v>39</v>
      </c>
      <c r="E359" s="36" t="n">
        <v>4009413.7405</v>
      </c>
      <c r="F359" s="37"/>
      <c r="G359" s="152" t="n">
        <v>0.05756</v>
      </c>
      <c r="H359" s="39" t="n">
        <f aca="false">E359*G359</f>
        <v>230781.85490318</v>
      </c>
      <c r="I359" s="37"/>
      <c r="J359" s="153" t="n">
        <f aca="false">G359+$J$2</f>
        <v>0.06756</v>
      </c>
      <c r="K359" s="39" t="n">
        <f aca="false">E359*J359</f>
        <v>270875.99230818</v>
      </c>
      <c r="L359" s="37"/>
      <c r="M359" s="95" t="n">
        <v>0.03724</v>
      </c>
      <c r="N359" s="71" t="n">
        <f aca="false">M359+$J$2</f>
        <v>0.04724</v>
      </c>
      <c r="O359" s="159" t="n">
        <f aca="false">E359*N359</f>
        <v>189404.70510122</v>
      </c>
      <c r="Q359" s="159" t="n">
        <f aca="false">O359+P354*E359</f>
        <v>242147.70849122</v>
      </c>
      <c r="R359" s="154" t="n">
        <f aca="false">Q359/E359</f>
        <v>0.0603947918981847</v>
      </c>
      <c r="T359" s="160" t="n">
        <f aca="false">T357</f>
        <v>0.0405239109810493</v>
      </c>
      <c r="U359" s="8" t="n">
        <f aca="false">R359+T359</f>
        <v>0.100918702879234</v>
      </c>
      <c r="W359" s="157" t="n">
        <f aca="false">J359+T359</f>
        <v>0.108083910981049</v>
      </c>
    </row>
    <row r="360" customFormat="false" ht="12.75" hidden="false" customHeight="false" outlineLevel="0" collapsed="false">
      <c r="A360" s="179"/>
      <c r="B360" s="4"/>
      <c r="C360" s="182"/>
      <c r="E360" s="183"/>
      <c r="F360" s="4"/>
      <c r="G360" s="88"/>
      <c r="H360" s="42"/>
      <c r="I360" s="4"/>
      <c r="J360" s="184"/>
      <c r="K360" s="42"/>
      <c r="L360" s="4"/>
      <c r="M360" s="51"/>
      <c r="O360" s="148"/>
      <c r="Q360" s="148"/>
      <c r="R360" s="181"/>
    </row>
    <row r="361" customFormat="false" ht="12.75" hidden="false" customHeight="false" outlineLevel="0" collapsed="false">
      <c r="A361" s="179"/>
      <c r="B361" s="82" t="s">
        <v>31</v>
      </c>
      <c r="C361" s="69" t="s">
        <v>26</v>
      </c>
      <c r="D361" s="82"/>
      <c r="E361" s="36" t="n">
        <v>17772</v>
      </c>
      <c r="F361" s="136"/>
      <c r="G361" s="88" t="n">
        <v>12</v>
      </c>
      <c r="H361" s="39" t="n">
        <f aca="false">E361*G361</f>
        <v>213264</v>
      </c>
      <c r="I361" s="136"/>
      <c r="J361" s="146" t="n">
        <f aca="false">G361</f>
        <v>12</v>
      </c>
      <c r="K361" s="39" t="n">
        <f aca="false">E361*J361</f>
        <v>213264</v>
      </c>
      <c r="L361" s="136"/>
      <c r="M361" s="92"/>
      <c r="N361" s="151"/>
      <c r="O361" s="151"/>
      <c r="Q361" s="148"/>
      <c r="R361" s="181"/>
      <c r="W361" s="60" t="n">
        <f aca="false">J361</f>
        <v>12</v>
      </c>
    </row>
    <row r="362" customFormat="false" ht="12.75" hidden="false" customHeight="false" outlineLevel="0" collapsed="false">
      <c r="A362" s="179"/>
      <c r="B362" s="82"/>
      <c r="C362" s="69" t="s">
        <v>28</v>
      </c>
      <c r="D362" s="82"/>
      <c r="E362" s="36" t="n">
        <v>17772</v>
      </c>
      <c r="F362" s="136"/>
      <c r="G362" s="88" t="n">
        <v>12</v>
      </c>
      <c r="H362" s="61" t="n">
        <f aca="false">E362*G362</f>
        <v>213264</v>
      </c>
      <c r="I362" s="136"/>
      <c r="J362" s="146" t="n">
        <f aca="false">G362</f>
        <v>12</v>
      </c>
      <c r="K362" s="61" t="n">
        <f aca="false">E362*J362</f>
        <v>213264</v>
      </c>
      <c r="L362" s="136"/>
      <c r="M362" s="92"/>
      <c r="N362" s="151"/>
      <c r="O362" s="151"/>
      <c r="Q362" s="148"/>
      <c r="R362" s="181"/>
      <c r="W362" s="60" t="n">
        <f aca="false">J362</f>
        <v>12</v>
      </c>
    </row>
    <row r="363" customFormat="false" ht="12.75" hidden="false" customHeight="false" outlineLevel="0" collapsed="false">
      <c r="A363" s="179"/>
      <c r="B363" s="4"/>
      <c r="C363" s="182"/>
      <c r="E363" s="136"/>
      <c r="F363" s="136"/>
      <c r="G363" s="158"/>
      <c r="H363" s="124"/>
      <c r="I363" s="136"/>
      <c r="J363" s="162"/>
      <c r="K363" s="124"/>
      <c r="L363" s="136"/>
      <c r="M363" s="51"/>
      <c r="N363" s="151"/>
      <c r="O363" s="148"/>
      <c r="Q363" s="148"/>
      <c r="R363" s="181"/>
    </row>
    <row r="364" customFormat="false" ht="12.75" hidden="false" customHeight="false" outlineLevel="0" collapsed="false">
      <c r="A364" s="179"/>
      <c r="B364" s="1" t="s">
        <v>0</v>
      </c>
      <c r="C364" s="185"/>
      <c r="D364" s="5"/>
      <c r="E364" s="136" t="n">
        <v>28756666</v>
      </c>
      <c r="F364" s="136" t="s">
        <v>35</v>
      </c>
      <c r="G364" s="158"/>
      <c r="H364" s="124" t="n">
        <f aca="false">SUM(H353:H362)</f>
        <v>4079047.75324894</v>
      </c>
      <c r="I364" s="136"/>
      <c r="J364" s="162"/>
      <c r="K364" s="124" t="n">
        <f aca="false">SUM(K353:K362)</f>
        <v>4366614.41324894</v>
      </c>
      <c r="L364" s="136"/>
      <c r="M364" s="165"/>
      <c r="O364" s="166" t="n">
        <f aca="false">SUM(O353:O359)</f>
        <v>2163155.0123935</v>
      </c>
      <c r="P364" s="5"/>
      <c r="Q364" s="166" t="n">
        <f aca="false">SUM(Q356:Q359)</f>
        <v>2163155.0123935</v>
      </c>
      <c r="R364" s="149"/>
      <c r="S364" s="42" t="n">
        <f aca="false">E356*S356</f>
        <v>0</v>
      </c>
      <c r="T364" s="67" t="n">
        <v>1100483.78898634</v>
      </c>
    </row>
    <row r="365" customFormat="false" ht="12.75" hidden="false" customHeight="false" outlineLevel="0" collapsed="false">
      <c r="A365" s="179"/>
      <c r="B365" s="4"/>
      <c r="C365" s="182"/>
      <c r="E365" s="136"/>
      <c r="F365" s="136"/>
      <c r="G365" s="158"/>
      <c r="H365" s="124"/>
      <c r="I365" s="136"/>
      <c r="J365" s="162"/>
      <c r="K365" s="124"/>
      <c r="L365" s="136"/>
      <c r="M365" s="51"/>
      <c r="N365" s="151"/>
      <c r="O365" s="148"/>
      <c r="Q365" s="148"/>
      <c r="R365" s="181"/>
    </row>
    <row r="366" customFormat="false" ht="12.75" hidden="false" customHeight="false" outlineLevel="0" collapsed="false">
      <c r="A366" s="179"/>
      <c r="B366" s="4"/>
      <c r="C366" s="182"/>
      <c r="E366" s="136"/>
      <c r="F366" s="136"/>
      <c r="G366" s="158"/>
      <c r="H366" s="124"/>
      <c r="I366" s="136"/>
      <c r="J366" s="162"/>
      <c r="K366" s="124"/>
      <c r="L366" s="136"/>
      <c r="M366" s="51"/>
      <c r="N366" s="151"/>
      <c r="O366" s="148"/>
      <c r="Q366" s="148"/>
      <c r="R366" s="181"/>
    </row>
    <row r="367" customFormat="false" ht="12.75" hidden="false" customHeight="false" outlineLevel="0" collapsed="false">
      <c r="A367" s="179" t="s">
        <v>82</v>
      </c>
      <c r="B367" s="82" t="s">
        <v>43</v>
      </c>
      <c r="C367" s="69" t="s">
        <v>26</v>
      </c>
      <c r="D367" s="82" t="s">
        <v>37</v>
      </c>
      <c r="E367" s="167" t="n">
        <v>60089.2294926524</v>
      </c>
      <c r="F367" s="168"/>
      <c r="G367" s="145" t="n">
        <v>2.75</v>
      </c>
      <c r="H367" s="39" t="n">
        <f aca="false">E367*G367</f>
        <v>165245.381104794</v>
      </c>
      <c r="I367" s="168"/>
      <c r="J367" s="146" t="n">
        <f aca="false">G367</f>
        <v>2.75</v>
      </c>
      <c r="K367" s="39" t="n">
        <f aca="false">E367*J367</f>
        <v>165245.381104794</v>
      </c>
      <c r="L367" s="168"/>
      <c r="M367" s="88" t="n">
        <v>0.36</v>
      </c>
      <c r="N367" s="119" t="n">
        <f aca="false">M367</f>
        <v>0.36</v>
      </c>
      <c r="O367" s="148" t="n">
        <f aca="false">E367*N367</f>
        <v>21632.1226173548</v>
      </c>
      <c r="Q367" s="148"/>
      <c r="R367" s="181"/>
      <c r="W367" s="60" t="n">
        <f aca="false">J367</f>
        <v>2.75</v>
      </c>
    </row>
    <row r="368" customFormat="false" ht="12.75" hidden="false" customHeight="false" outlineLevel="0" collapsed="false">
      <c r="A368" s="179"/>
      <c r="B368" s="82"/>
      <c r="C368" s="69"/>
      <c r="D368" s="4" t="s">
        <v>44</v>
      </c>
      <c r="E368" s="167" t="n">
        <v>218117</v>
      </c>
      <c r="F368" s="168"/>
      <c r="G368" s="145" t="n">
        <v>2.9</v>
      </c>
      <c r="H368" s="39" t="n">
        <f aca="false">E368*G368</f>
        <v>632539.3</v>
      </c>
      <c r="I368" s="168"/>
      <c r="J368" s="146" t="n">
        <f aca="false">G368</f>
        <v>2.9</v>
      </c>
      <c r="K368" s="39" t="n">
        <f aca="false">E368*J368</f>
        <v>632539.3</v>
      </c>
      <c r="L368" s="168"/>
      <c r="M368" s="88" t="n">
        <v>0.38</v>
      </c>
      <c r="N368" s="119" t="n">
        <f aca="false">M368</f>
        <v>0.38</v>
      </c>
      <c r="O368" s="148" t="n">
        <f aca="false">E368*N368</f>
        <v>82884.46</v>
      </c>
      <c r="P368" s="151" t="n">
        <f aca="false">O368/(E371+E372)</f>
        <v>0.00392781874603694</v>
      </c>
      <c r="Q368" s="148"/>
      <c r="R368" s="181"/>
      <c r="W368" s="60" t="n">
        <f aca="false">J368</f>
        <v>2.9</v>
      </c>
    </row>
    <row r="369" customFormat="false" ht="12.75" hidden="false" customHeight="false" outlineLevel="0" collapsed="false">
      <c r="A369" s="179"/>
      <c r="B369" s="82"/>
      <c r="C369" s="69" t="s">
        <v>28</v>
      </c>
      <c r="D369" s="4" t="s">
        <v>44</v>
      </c>
      <c r="E369" s="167" t="n">
        <v>198607</v>
      </c>
      <c r="F369" s="168"/>
      <c r="G369" s="145" t="n">
        <v>1.75</v>
      </c>
      <c r="H369" s="39" t="n">
        <f aca="false">E369*G369</f>
        <v>347562.25</v>
      </c>
      <c r="I369" s="168"/>
      <c r="J369" s="146" t="n">
        <f aca="false">G369</f>
        <v>1.75</v>
      </c>
      <c r="K369" s="39" t="n">
        <f aca="false">E369*J369</f>
        <v>347562.25</v>
      </c>
      <c r="L369" s="168"/>
      <c r="M369" s="88" t="n">
        <v>0.23</v>
      </c>
      <c r="N369" s="119" t="n">
        <f aca="false">M369</f>
        <v>0.23</v>
      </c>
      <c r="O369" s="148" t="n">
        <f aca="false">E369*N369</f>
        <v>45679.61</v>
      </c>
      <c r="P369" s="151" t="n">
        <f aca="false">O369/(E373+E374)</f>
        <v>0.00977964880099262</v>
      </c>
      <c r="Q369" s="148"/>
      <c r="R369" s="181"/>
      <c r="W369" s="60" t="n">
        <f aca="false">J369</f>
        <v>1.75</v>
      </c>
    </row>
    <row r="370" customFormat="false" ht="12.75" hidden="false" customHeight="false" outlineLevel="0" collapsed="false">
      <c r="A370" s="179"/>
      <c r="B370" s="82"/>
      <c r="C370" s="69"/>
      <c r="D370" s="82"/>
      <c r="E370" s="167"/>
      <c r="F370" s="168"/>
      <c r="G370" s="145"/>
      <c r="H370" s="169"/>
      <c r="I370" s="168"/>
      <c r="J370" s="170"/>
      <c r="K370" s="169"/>
      <c r="L370" s="168"/>
      <c r="M370" s="51"/>
      <c r="N370" s="119"/>
      <c r="O370" s="148"/>
      <c r="Q370" s="148"/>
      <c r="R370" s="181"/>
    </row>
    <row r="371" customFormat="false" ht="12.75" hidden="false" customHeight="false" outlineLevel="0" collapsed="false">
      <c r="A371" s="179"/>
      <c r="B371" s="82" t="s">
        <v>25</v>
      </c>
      <c r="C371" s="69" t="s">
        <v>26</v>
      </c>
      <c r="D371" s="82" t="s">
        <v>37</v>
      </c>
      <c r="E371" s="167" t="n">
        <v>932704.2231</v>
      </c>
      <c r="F371" s="168"/>
      <c r="G371" s="152" t="n">
        <v>0.28143</v>
      </c>
      <c r="H371" s="39" t="n">
        <f aca="false">E371*G371</f>
        <v>262490.949507033</v>
      </c>
      <c r="I371" s="168"/>
      <c r="J371" s="153" t="n">
        <f aca="false">G371+$J$2</f>
        <v>0.29143</v>
      </c>
      <c r="K371" s="39" t="n">
        <f aca="false">E371*J371</f>
        <v>271817.991738033</v>
      </c>
      <c r="L371" s="168"/>
      <c r="M371" s="95" t="n">
        <v>0.25552</v>
      </c>
      <c r="N371" s="71" t="n">
        <f aca="false">M371+$J$2</f>
        <v>0.26552</v>
      </c>
      <c r="O371" s="148" t="n">
        <f aca="false">E371*N371</f>
        <v>247651.625317512</v>
      </c>
      <c r="Q371" s="148" t="n">
        <f aca="false">O371+O367+P368*E371+P379*E371</f>
        <v>272947.241066867</v>
      </c>
      <c r="R371" s="154" t="n">
        <f aca="false">Q371/E371</f>
        <v>0.292640726081073</v>
      </c>
      <c r="S371" s="71" t="n">
        <f aca="false">IF($S$3-R371&gt;0,$S$3-R371,0)</f>
        <v>0</v>
      </c>
      <c r="U371" s="8" t="n">
        <f aca="false">R371+S371</f>
        <v>0.292640726081073</v>
      </c>
      <c r="W371" s="157" t="n">
        <f aca="false">J371+S371</f>
        <v>0.29143</v>
      </c>
    </row>
    <row r="372" customFormat="false" ht="12.75" hidden="false" customHeight="false" outlineLevel="0" collapsed="false">
      <c r="A372" s="179"/>
      <c r="B372" s="82"/>
      <c r="C372" s="69"/>
      <c r="D372" s="82" t="s">
        <v>39</v>
      </c>
      <c r="E372" s="167" t="n">
        <v>20169201.2769</v>
      </c>
      <c r="F372" s="168"/>
      <c r="G372" s="152" t="n">
        <v>0.08254</v>
      </c>
      <c r="H372" s="39" t="n">
        <f aca="false">E372*G372</f>
        <v>1664765.87339533</v>
      </c>
      <c r="I372" s="168"/>
      <c r="J372" s="153" t="n">
        <f aca="false">G372+$J$2</f>
        <v>0.09254</v>
      </c>
      <c r="K372" s="39" t="n">
        <f aca="false">E372*J372</f>
        <v>1866457.88616433</v>
      </c>
      <c r="L372" s="168"/>
      <c r="M372" s="95" t="n">
        <v>0.0642</v>
      </c>
      <c r="N372" s="71" t="n">
        <f aca="false">M372+$J$2</f>
        <v>0.0742</v>
      </c>
      <c r="O372" s="148" t="n">
        <f aca="false">E372*N372</f>
        <v>1496554.73474598</v>
      </c>
      <c r="Q372" s="148" t="n">
        <f aca="false">O372+P368*E372+P379*E372</f>
        <v>1575775.70161398</v>
      </c>
      <c r="R372" s="154" t="n">
        <f aca="false">Q372/E372</f>
        <v>0.0781278187460369</v>
      </c>
      <c r="T372" s="155" t="n">
        <f aca="false">T382/SUM(E372:E374)</f>
        <v>0.0397057551437648</v>
      </c>
      <c r="U372" s="8" t="n">
        <f aca="false">R372+T372</f>
        <v>0.117833573889802</v>
      </c>
      <c r="W372" s="157" t="n">
        <f aca="false">J372+T372</f>
        <v>0.132245755143765</v>
      </c>
    </row>
    <row r="373" customFormat="false" ht="12.75" hidden="false" customHeight="false" outlineLevel="0" collapsed="false">
      <c r="A373" s="179"/>
      <c r="B373" s="82"/>
      <c r="C373" s="69" t="s">
        <v>28</v>
      </c>
      <c r="D373" s="82" t="s">
        <v>81</v>
      </c>
      <c r="E373" s="167" t="n">
        <v>1701603.22335</v>
      </c>
      <c r="F373" s="168"/>
      <c r="G373" s="152" t="n">
        <v>0.08027</v>
      </c>
      <c r="H373" s="39" t="n">
        <f aca="false">E373*G373</f>
        <v>136587.690738305</v>
      </c>
      <c r="I373" s="168"/>
      <c r="J373" s="153" t="n">
        <f aca="false">G373+$J$2</f>
        <v>0.09027</v>
      </c>
      <c r="K373" s="39" t="n">
        <f aca="false">E373*J373</f>
        <v>153603.722971804</v>
      </c>
      <c r="L373" s="168"/>
      <c r="M373" s="95" t="n">
        <v>0.06625</v>
      </c>
      <c r="N373" s="71" t="n">
        <f aca="false">M373+$J$2</f>
        <v>0.07625</v>
      </c>
      <c r="O373" s="148" t="n">
        <f aca="false">E373*N373</f>
        <v>129747.245780437</v>
      </c>
      <c r="Q373" s="148" t="n">
        <f aca="false">O373+P369*E373+P380*E373</f>
        <v>146388.327703437</v>
      </c>
      <c r="R373" s="154" t="n">
        <f aca="false">Q373/E373</f>
        <v>0.0860296488009926</v>
      </c>
      <c r="T373" s="160" t="n">
        <f aca="false">T372</f>
        <v>0.0397057551437648</v>
      </c>
      <c r="U373" s="8" t="n">
        <f aca="false">R373+T373</f>
        <v>0.125735403944757</v>
      </c>
      <c r="W373" s="157" t="n">
        <f aca="false">J373+T373</f>
        <v>0.129975755143765</v>
      </c>
    </row>
    <row r="374" customFormat="false" ht="12.75" hidden="false" customHeight="false" outlineLevel="0" collapsed="false">
      <c r="A374" s="179"/>
      <c r="B374" s="82"/>
      <c r="C374" s="69"/>
      <c r="D374" s="82" t="s">
        <v>39</v>
      </c>
      <c r="E374" s="167" t="n">
        <v>2969281.27665</v>
      </c>
      <c r="F374" s="168"/>
      <c r="G374" s="152" t="n">
        <v>0.06383</v>
      </c>
      <c r="H374" s="39" t="n">
        <f aca="false">E374*G374</f>
        <v>189529.223888569</v>
      </c>
      <c r="I374" s="168"/>
      <c r="J374" s="153" t="n">
        <f aca="false">G374+$J$2</f>
        <v>0.07383</v>
      </c>
      <c r="K374" s="39" t="n">
        <f aca="false">E374*J374</f>
        <v>219222.036655069</v>
      </c>
      <c r="L374" s="168"/>
      <c r="M374" s="95" t="n">
        <v>0.05043</v>
      </c>
      <c r="N374" s="71" t="n">
        <f aca="false">M374+$J$2</f>
        <v>0.06043</v>
      </c>
      <c r="O374" s="173" t="n">
        <f aca="false">E374*N374</f>
        <v>179433.66754796</v>
      </c>
      <c r="Q374" s="159" t="n">
        <f aca="false">O374+P369*E374+P380*E374</f>
        <v>208472.19562496</v>
      </c>
      <c r="R374" s="154" t="n">
        <f aca="false">Q374/E374</f>
        <v>0.0702096488009926</v>
      </c>
      <c r="T374" s="160" t="n">
        <f aca="false">T372</f>
        <v>0.0397057551437648</v>
      </c>
      <c r="U374" s="8" t="n">
        <f aca="false">R374+T374</f>
        <v>0.109915403944757</v>
      </c>
      <c r="W374" s="157" t="n">
        <f aca="false">J374+T374</f>
        <v>0.113535755143765</v>
      </c>
    </row>
    <row r="375" customFormat="false" ht="12.75" hidden="false" customHeight="false" outlineLevel="0" collapsed="false">
      <c r="A375" s="179"/>
      <c r="B375" s="4"/>
      <c r="C375" s="182"/>
      <c r="E375" s="183"/>
      <c r="F375" s="4"/>
      <c r="G375" s="88"/>
      <c r="H375" s="42"/>
      <c r="I375" s="4"/>
      <c r="J375" s="184"/>
      <c r="K375" s="42"/>
      <c r="L375" s="4"/>
      <c r="M375" s="51"/>
      <c r="O375" s="148"/>
      <c r="Q375" s="148"/>
      <c r="R375" s="181"/>
    </row>
    <row r="376" customFormat="false" ht="12.75" hidden="false" customHeight="false" outlineLevel="0" collapsed="false">
      <c r="A376" s="179"/>
      <c r="B376" s="82" t="s">
        <v>31</v>
      </c>
      <c r="C376" s="69" t="s">
        <v>26</v>
      </c>
      <c r="D376" s="82"/>
      <c r="E376" s="167" t="n">
        <v>5088</v>
      </c>
      <c r="F376" s="136"/>
      <c r="G376" s="88" t="n">
        <v>16</v>
      </c>
      <c r="H376" s="39" t="n">
        <f aca="false">E376*G376</f>
        <v>81408</v>
      </c>
      <c r="I376" s="136"/>
      <c r="J376" s="146" t="n">
        <f aca="false">G376</f>
        <v>16</v>
      </c>
      <c r="K376" s="39" t="n">
        <f aca="false">E376*J376</f>
        <v>81408</v>
      </c>
      <c r="L376" s="136"/>
      <c r="M376" s="92"/>
      <c r="N376" s="151"/>
      <c r="O376" s="151"/>
      <c r="Q376" s="148"/>
      <c r="R376" s="181"/>
      <c r="W376" s="60" t="n">
        <f aca="false">J376</f>
        <v>16</v>
      </c>
    </row>
    <row r="377" customFormat="false" ht="12.75" hidden="false" customHeight="false" outlineLevel="0" collapsed="false">
      <c r="A377" s="179"/>
      <c r="B377" s="82"/>
      <c r="C377" s="69" t="s">
        <v>28</v>
      </c>
      <c r="D377" s="82"/>
      <c r="E377" s="167" t="n">
        <v>5088</v>
      </c>
      <c r="F377" s="136"/>
      <c r="G377" s="88" t="n">
        <v>16</v>
      </c>
      <c r="H377" s="39" t="n">
        <f aca="false">E377*G377</f>
        <v>81408</v>
      </c>
      <c r="I377" s="136"/>
      <c r="J377" s="146" t="n">
        <f aca="false">G377</f>
        <v>16</v>
      </c>
      <c r="K377" s="39" t="n">
        <f aca="false">E377*J377</f>
        <v>81408</v>
      </c>
      <c r="L377" s="136"/>
      <c r="M377" s="92"/>
      <c r="N377" s="151"/>
      <c r="O377" s="151"/>
      <c r="Q377" s="148"/>
      <c r="R377" s="181"/>
      <c r="W377" s="60" t="n">
        <f aca="false">J377</f>
        <v>16</v>
      </c>
    </row>
    <row r="378" customFormat="false" ht="12.75" hidden="false" customHeight="false" outlineLevel="0" collapsed="false">
      <c r="A378" s="179"/>
      <c r="B378" s="82"/>
      <c r="C378" s="69"/>
      <c r="D378" s="174"/>
      <c r="E378" s="186"/>
      <c r="F378" s="136"/>
      <c r="G378" s="158"/>
      <c r="H378" s="124"/>
      <c r="I378" s="136"/>
      <c r="J378" s="162"/>
      <c r="K378" s="124"/>
      <c r="L378" s="136"/>
      <c r="M378" s="92"/>
      <c r="O378" s="148"/>
      <c r="Q378" s="148"/>
      <c r="R378" s="181"/>
    </row>
    <row r="379" customFormat="false" ht="12.75" hidden="false" customHeight="false" outlineLevel="0" collapsed="false">
      <c r="A379" s="179"/>
      <c r="B379" s="82" t="s">
        <v>79</v>
      </c>
      <c r="C379" s="69" t="s">
        <v>26</v>
      </c>
      <c r="D379" s="82"/>
      <c r="E379" s="187" t="n">
        <v>0</v>
      </c>
      <c r="F379" s="136"/>
      <c r="G379" s="88" t="n">
        <v>-0.4</v>
      </c>
      <c r="H379" s="39" t="n">
        <f aca="false">E379*G379</f>
        <v>-0</v>
      </c>
      <c r="I379" s="136"/>
      <c r="J379" s="146" t="n">
        <f aca="false">G379</f>
        <v>-0.4</v>
      </c>
      <c r="K379" s="39" t="n">
        <f aca="false">E379*J379</f>
        <v>-0</v>
      </c>
      <c r="L379" s="136"/>
      <c r="M379" s="88" t="n">
        <v>-0.05</v>
      </c>
      <c r="N379" s="180" t="n">
        <f aca="false">M379</f>
        <v>-0.05</v>
      </c>
      <c r="O379" s="151" t="n">
        <f aca="false">E379*N379</f>
        <v>-0</v>
      </c>
      <c r="P379" s="151" t="n">
        <f aca="false">O379/(E371+E372)</f>
        <v>-0</v>
      </c>
      <c r="Q379" s="148"/>
      <c r="R379" s="181"/>
      <c r="W379" s="60" t="n">
        <f aca="false">J379</f>
        <v>-0.4</v>
      </c>
    </row>
    <row r="380" customFormat="false" ht="12.75" hidden="false" customHeight="false" outlineLevel="0" collapsed="false">
      <c r="A380" s="179"/>
      <c r="B380" s="82"/>
      <c r="C380" s="69" t="s">
        <v>28</v>
      </c>
      <c r="D380" s="82"/>
      <c r="E380" s="187" t="n">
        <v>0</v>
      </c>
      <c r="F380" s="136"/>
      <c r="G380" s="88" t="n">
        <v>-0.3</v>
      </c>
      <c r="H380" s="61" t="n">
        <f aca="false">E380*G380</f>
        <v>-0</v>
      </c>
      <c r="I380" s="136"/>
      <c r="J380" s="146" t="n">
        <f aca="false">G380</f>
        <v>-0.3</v>
      </c>
      <c r="K380" s="61" t="n">
        <f aca="false">E380*J380</f>
        <v>-0</v>
      </c>
      <c r="L380" s="136"/>
      <c r="M380" s="88" t="n">
        <v>-0.04</v>
      </c>
      <c r="N380" s="180" t="n">
        <f aca="false">M380</f>
        <v>-0.04</v>
      </c>
      <c r="O380" s="188" t="n">
        <f aca="false">E380*N380</f>
        <v>-0</v>
      </c>
      <c r="P380" s="151" t="n">
        <f aca="false">O380/(E373+E374)</f>
        <v>-0</v>
      </c>
      <c r="Q380" s="148"/>
      <c r="R380" s="181"/>
      <c r="W380" s="60" t="n">
        <f aca="false">J380</f>
        <v>-0.3</v>
      </c>
    </row>
    <row r="381" customFormat="false" ht="12.75" hidden="false" customHeight="false" outlineLevel="0" collapsed="false">
      <c r="A381" s="179"/>
      <c r="B381" s="4"/>
      <c r="C381" s="182"/>
      <c r="E381" s="4"/>
      <c r="F381" s="4"/>
      <c r="G381" s="88"/>
      <c r="H381" s="42"/>
      <c r="I381" s="4"/>
      <c r="J381" s="184"/>
      <c r="K381" s="42"/>
      <c r="L381" s="4"/>
      <c r="M381" s="51"/>
      <c r="N381" s="119"/>
      <c r="O381" s="148"/>
      <c r="Q381" s="148"/>
      <c r="R381" s="181"/>
    </row>
    <row r="382" customFormat="false" ht="12.75" hidden="false" customHeight="false" outlineLevel="0" collapsed="false">
      <c r="A382" s="179"/>
      <c r="B382" s="1" t="s">
        <v>0</v>
      </c>
      <c r="C382" s="185"/>
      <c r="D382" s="5"/>
      <c r="E382" s="136" t="n">
        <v>25772790</v>
      </c>
      <c r="F382" s="136" t="s">
        <v>35</v>
      </c>
      <c r="G382" s="158"/>
      <c r="H382" s="124" t="n">
        <f aca="false">SUM(H367:H380)</f>
        <v>3561536.66863403</v>
      </c>
      <c r="I382" s="136"/>
      <c r="J382" s="162"/>
      <c r="K382" s="124" t="n">
        <f aca="false">SUM(K367:K380)</f>
        <v>3819264.56863403</v>
      </c>
      <c r="L382" s="136"/>
      <c r="M382" s="165"/>
      <c r="N382" s="119"/>
      <c r="O382" s="166" t="n">
        <f aca="false">SUM(O367:O380)</f>
        <v>2203583.46600924</v>
      </c>
      <c r="P382" s="5"/>
      <c r="Q382" s="166" t="n">
        <f aca="false">SUM(Q371:Q374)</f>
        <v>2203583.46600924</v>
      </c>
      <c r="R382" s="149"/>
      <c r="S382" s="42" t="n">
        <f aca="false">E371*S371</f>
        <v>0</v>
      </c>
      <c r="T382" s="67" t="n">
        <v>986294.363607706</v>
      </c>
    </row>
    <row r="383" customFormat="false" ht="12.75" hidden="false" customHeight="false" outlineLevel="0" collapsed="false">
      <c r="A383" s="179"/>
      <c r="B383" s="4"/>
      <c r="C383" s="182"/>
      <c r="E383" s="4"/>
      <c r="F383" s="4"/>
      <c r="G383" s="88"/>
      <c r="H383" s="42"/>
      <c r="I383" s="4"/>
      <c r="J383" s="184"/>
      <c r="K383" s="42"/>
      <c r="L383" s="4"/>
      <c r="M383" s="51"/>
      <c r="N383" s="119"/>
      <c r="O383" s="148"/>
      <c r="Q383" s="148"/>
      <c r="R383" s="181"/>
    </row>
    <row r="384" customFormat="false" ht="12.75" hidden="false" customHeight="false" outlineLevel="0" collapsed="false">
      <c r="A384" s="179"/>
      <c r="B384" s="4"/>
      <c r="C384" s="182"/>
      <c r="E384" s="4"/>
      <c r="F384" s="4"/>
      <c r="G384" s="88"/>
      <c r="H384" s="42"/>
      <c r="I384" s="4"/>
      <c r="J384" s="184"/>
      <c r="K384" s="42"/>
      <c r="L384" s="4"/>
      <c r="M384" s="51"/>
      <c r="N384" s="119"/>
      <c r="O384" s="148"/>
      <c r="Q384" s="148"/>
      <c r="R384" s="181"/>
    </row>
    <row r="385" customFormat="false" ht="12.75" hidden="false" customHeight="false" outlineLevel="0" collapsed="false">
      <c r="A385" s="179" t="s">
        <v>83</v>
      </c>
      <c r="B385" s="82" t="s">
        <v>43</v>
      </c>
      <c r="C385" s="69" t="s">
        <v>26</v>
      </c>
      <c r="D385" s="4" t="s">
        <v>76</v>
      </c>
      <c r="E385" s="36" t="n">
        <v>241842</v>
      </c>
      <c r="F385" s="37"/>
      <c r="G385" s="145" t="n">
        <v>2.4</v>
      </c>
      <c r="H385" s="39" t="n">
        <f aca="false">E385*G385</f>
        <v>580420.8</v>
      </c>
      <c r="I385" s="37"/>
      <c r="J385" s="146" t="n">
        <f aca="false">G385</f>
        <v>2.4</v>
      </c>
      <c r="K385" s="39" t="n">
        <f aca="false">E385*J385</f>
        <v>580420.8</v>
      </c>
      <c r="L385" s="37"/>
      <c r="M385" s="88" t="n">
        <v>0.42</v>
      </c>
      <c r="N385" s="119" t="n">
        <f aca="false">M385</f>
        <v>0.42</v>
      </c>
      <c r="O385" s="148" t="n">
        <f aca="false">N385*E385</f>
        <v>101573.64</v>
      </c>
      <c r="P385" s="189" t="n">
        <f aca="false">O385/(E388+E389)</f>
        <v>0.00419842109146357</v>
      </c>
      <c r="Q385" s="148"/>
      <c r="R385" s="181"/>
      <c r="W385" s="60" t="n">
        <f aca="false">J385</f>
        <v>2.4</v>
      </c>
    </row>
    <row r="386" customFormat="false" ht="12.75" hidden="false" customHeight="false" outlineLevel="0" collapsed="false">
      <c r="A386" s="179"/>
      <c r="B386" s="82"/>
      <c r="C386" s="69" t="s">
        <v>28</v>
      </c>
      <c r="D386" s="4" t="s">
        <v>76</v>
      </c>
      <c r="E386" s="36" t="n">
        <v>241842</v>
      </c>
      <c r="F386" s="37"/>
      <c r="G386" s="145" t="n">
        <v>2.2</v>
      </c>
      <c r="H386" s="39" t="n">
        <f aca="false">E386*G386</f>
        <v>532052.4</v>
      </c>
      <c r="I386" s="37"/>
      <c r="J386" s="146" t="n">
        <f aca="false">G386</f>
        <v>2.2</v>
      </c>
      <c r="K386" s="39" t="n">
        <f aca="false">E386*J386</f>
        <v>532052.4</v>
      </c>
      <c r="L386" s="37"/>
      <c r="M386" s="88" t="n">
        <v>0.38</v>
      </c>
      <c r="N386" s="119" t="n">
        <f aca="false">M386</f>
        <v>0.38</v>
      </c>
      <c r="O386" s="148" t="n">
        <f aca="false">N386*E386</f>
        <v>91899.96</v>
      </c>
      <c r="P386" s="189" t="n">
        <f aca="false">O386/(E390+E391)</f>
        <v>0.0131579248039304</v>
      </c>
      <c r="Q386" s="148"/>
      <c r="R386" s="181"/>
      <c r="W386" s="60" t="n">
        <f aca="false">J386</f>
        <v>2.2</v>
      </c>
    </row>
    <row r="387" customFormat="false" ht="12.75" hidden="false" customHeight="false" outlineLevel="0" collapsed="false">
      <c r="A387" s="179"/>
      <c r="B387" s="82"/>
      <c r="D387" s="82"/>
      <c r="E387" s="36"/>
      <c r="F387" s="37"/>
      <c r="G387" s="145"/>
      <c r="H387" s="39"/>
      <c r="I387" s="37"/>
      <c r="J387" s="150"/>
      <c r="K387" s="39"/>
      <c r="L387" s="37"/>
      <c r="M387" s="51"/>
      <c r="O387" s="148"/>
      <c r="Q387" s="148"/>
      <c r="R387" s="181"/>
    </row>
    <row r="388" customFormat="false" ht="12.75" hidden="false" customHeight="false" outlineLevel="0" collapsed="false">
      <c r="A388" s="179"/>
      <c r="B388" s="82" t="s">
        <v>25</v>
      </c>
      <c r="C388" s="69" t="s">
        <v>26</v>
      </c>
      <c r="D388" s="82" t="s">
        <v>37</v>
      </c>
      <c r="E388" s="36" t="n">
        <v>2491909.385</v>
      </c>
      <c r="F388" s="37"/>
      <c r="G388" s="152" t="n">
        <v>0.32394</v>
      </c>
      <c r="H388" s="39" t="n">
        <f aca="false">E388*G388</f>
        <v>807229.1261769</v>
      </c>
      <c r="I388" s="37"/>
      <c r="J388" s="153" t="n">
        <f aca="false">G388+$J$2</f>
        <v>0.33394</v>
      </c>
      <c r="K388" s="39" t="n">
        <f aca="false">E388*J388</f>
        <v>832148.2200269</v>
      </c>
      <c r="L388" s="37"/>
      <c r="M388" s="95" t="n">
        <v>0.25579</v>
      </c>
      <c r="N388" s="71" t="n">
        <f aca="false">M388+$J$2</f>
        <v>0.26579</v>
      </c>
      <c r="O388" s="148" t="n">
        <f aca="false">N388*E388</f>
        <v>662324.59543915</v>
      </c>
      <c r="Q388" s="148" t="n">
        <f aca="false">O388+P385*E388</f>
        <v>672786.68035915</v>
      </c>
      <c r="R388" s="154" t="n">
        <f aca="false">Q388/E388</f>
        <v>0.269988421091464</v>
      </c>
      <c r="S388" s="71" t="n">
        <f aca="false">IF($S$3-R388&gt;0,$S$3-R388,0)</f>
        <v>0</v>
      </c>
      <c r="U388" s="8" t="n">
        <f aca="false">R388+S388</f>
        <v>0.269988421091464</v>
      </c>
      <c r="W388" s="157" t="n">
        <f aca="false">J388+S388</f>
        <v>0.33394</v>
      </c>
    </row>
    <row r="389" customFormat="false" ht="12.75" hidden="false" customHeight="false" outlineLevel="0" collapsed="false">
      <c r="A389" s="144"/>
      <c r="B389" s="82"/>
      <c r="C389" s="69"/>
      <c r="D389" s="82" t="s">
        <v>39</v>
      </c>
      <c r="E389" s="36" t="n">
        <v>21701385.615</v>
      </c>
      <c r="F389" s="37"/>
      <c r="G389" s="152" t="n">
        <v>0.07386</v>
      </c>
      <c r="H389" s="39" t="n">
        <f aca="false">E389*G389</f>
        <v>1602864.3415239</v>
      </c>
      <c r="I389" s="37"/>
      <c r="J389" s="153" t="n">
        <f aca="false">G389+$J$2</f>
        <v>0.08386</v>
      </c>
      <c r="K389" s="39" t="n">
        <f aca="false">E389*J389</f>
        <v>1819878.1976739</v>
      </c>
      <c r="L389" s="37"/>
      <c r="M389" s="95" t="n">
        <v>0.0465</v>
      </c>
      <c r="N389" s="71" t="n">
        <f aca="false">M389+$J$2</f>
        <v>0.0565</v>
      </c>
      <c r="O389" s="148" t="n">
        <f aca="false">N389*E389</f>
        <v>1226128.2872475</v>
      </c>
      <c r="Q389" s="148" t="n">
        <f aca="false">O389+P385*E389</f>
        <v>1317239.8423275</v>
      </c>
      <c r="R389" s="154" t="n">
        <f aca="false">Q389/E389</f>
        <v>0.0606984210914636</v>
      </c>
      <c r="T389" s="155" t="n">
        <f aca="false">T396/SUM(E389:E391)</f>
        <v>0.0415932058051035</v>
      </c>
      <c r="U389" s="8" t="n">
        <f aca="false">R389+T389</f>
        <v>0.102291626896567</v>
      </c>
      <c r="W389" s="157" t="n">
        <f aca="false">J389+T389</f>
        <v>0.125453205805104</v>
      </c>
    </row>
    <row r="390" customFormat="false" ht="12.75" hidden="false" customHeight="false" outlineLevel="0" collapsed="false">
      <c r="A390" s="144"/>
      <c r="B390" s="82"/>
      <c r="C390" s="69" t="s">
        <v>28</v>
      </c>
      <c r="D390" s="82" t="s">
        <v>81</v>
      </c>
      <c r="E390" s="36" t="n">
        <v>2607967.8654</v>
      </c>
      <c r="F390" s="37"/>
      <c r="G390" s="152" t="n">
        <v>0.07126</v>
      </c>
      <c r="H390" s="39" t="n">
        <f aca="false">E390*G390</f>
        <v>185843.790088404</v>
      </c>
      <c r="I390" s="37"/>
      <c r="J390" s="153" t="n">
        <f aca="false">G390+$J$2</f>
        <v>0.08126</v>
      </c>
      <c r="K390" s="39" t="n">
        <f aca="false">E390*J390</f>
        <v>211923.468742404</v>
      </c>
      <c r="L390" s="37"/>
      <c r="M390" s="95" t="n">
        <v>0.04856</v>
      </c>
      <c r="N390" s="71" t="n">
        <f aca="false">M390+$J$2</f>
        <v>0.05856</v>
      </c>
      <c r="O390" s="148" t="n">
        <f aca="false">N390*E390</f>
        <v>152722.598197824</v>
      </c>
      <c r="Q390" s="148" t="n">
        <f aca="false">O390+P386*E390</f>
        <v>187038.043261824</v>
      </c>
      <c r="R390" s="154" t="n">
        <f aca="false">Q390/E390</f>
        <v>0.0717179248039304</v>
      </c>
      <c r="T390" s="160" t="n">
        <f aca="false">T389</f>
        <v>0.0415932058051035</v>
      </c>
      <c r="U390" s="8" t="n">
        <f aca="false">R390+T390</f>
        <v>0.113311130609034</v>
      </c>
      <c r="W390" s="157" t="n">
        <f aca="false">J390+T390</f>
        <v>0.122853205805104</v>
      </c>
    </row>
    <row r="391" customFormat="false" ht="12.75" hidden="false" customHeight="false" outlineLevel="0" collapsed="false">
      <c r="A391" s="144"/>
      <c r="B391" s="82"/>
      <c r="D391" s="82" t="s">
        <v>39</v>
      </c>
      <c r="E391" s="36" t="n">
        <v>4376413.1346</v>
      </c>
      <c r="F391" s="37"/>
      <c r="G391" s="152" t="n">
        <v>0.05668</v>
      </c>
      <c r="H391" s="39" t="n">
        <f aca="false">E391*G391</f>
        <v>248055.096469128</v>
      </c>
      <c r="I391" s="37"/>
      <c r="J391" s="153" t="n">
        <f aca="false">G391+$J$2</f>
        <v>0.06668</v>
      </c>
      <c r="K391" s="39" t="n">
        <f aca="false">E391*J391</f>
        <v>291819.227815128</v>
      </c>
      <c r="L391" s="37"/>
      <c r="M391" s="95" t="n">
        <v>0.03635</v>
      </c>
      <c r="N391" s="71" t="n">
        <f aca="false">M391+$J$2</f>
        <v>0.04635</v>
      </c>
      <c r="O391" s="159" t="n">
        <f aca="false">N391*E391</f>
        <v>202846.74878871</v>
      </c>
      <c r="Q391" s="159" t="n">
        <f aca="false">O391+P386*E391</f>
        <v>260431.26372471</v>
      </c>
      <c r="R391" s="154" t="n">
        <f aca="false">Q391/E391</f>
        <v>0.0595079248039304</v>
      </c>
      <c r="T391" s="160" t="n">
        <f aca="false">T389</f>
        <v>0.0415932058051035</v>
      </c>
      <c r="U391" s="8" t="n">
        <f aca="false">R391+T391</f>
        <v>0.101101130609034</v>
      </c>
      <c r="W391" s="157" t="n">
        <f aca="false">J391+T391</f>
        <v>0.108273205805104</v>
      </c>
    </row>
    <row r="392" customFormat="false" ht="12.75" hidden="false" customHeight="false" outlineLevel="0" collapsed="false">
      <c r="A392" s="144"/>
      <c r="B392" s="82"/>
      <c r="C392" s="69"/>
      <c r="D392" s="82"/>
      <c r="E392" s="36"/>
      <c r="F392" s="37"/>
      <c r="G392" s="145"/>
      <c r="H392" s="39"/>
      <c r="I392" s="37"/>
      <c r="J392" s="150"/>
      <c r="K392" s="39"/>
      <c r="L392" s="37"/>
      <c r="M392" s="51"/>
      <c r="O392" s="148"/>
      <c r="Q392" s="148"/>
      <c r="R392" s="149"/>
      <c r="T392" s="160"/>
    </row>
    <row r="393" customFormat="false" ht="12.75" hidden="false" customHeight="false" outlineLevel="0" collapsed="false">
      <c r="A393" s="144"/>
      <c r="B393" s="82" t="s">
        <v>31</v>
      </c>
      <c r="C393" s="69" t="s">
        <v>26</v>
      </c>
      <c r="D393" s="82"/>
      <c r="E393" s="36" t="n">
        <v>17520</v>
      </c>
      <c r="F393" s="136"/>
      <c r="G393" s="145" t="n">
        <v>12</v>
      </c>
      <c r="H393" s="39" t="n">
        <f aca="false">E393*G393</f>
        <v>210240</v>
      </c>
      <c r="I393" s="190"/>
      <c r="J393" s="146" t="n">
        <f aca="false">G393</f>
        <v>12</v>
      </c>
      <c r="K393" s="39" t="n">
        <f aca="false">E393*J393</f>
        <v>210240</v>
      </c>
      <c r="L393" s="190"/>
      <c r="M393" s="92"/>
      <c r="N393" s="151"/>
      <c r="O393" s="151"/>
      <c r="Q393" s="148"/>
      <c r="R393" s="149"/>
      <c r="W393" s="60" t="n">
        <f aca="false">J393</f>
        <v>12</v>
      </c>
    </row>
    <row r="394" customFormat="false" ht="12.75" hidden="false" customHeight="false" outlineLevel="0" collapsed="false">
      <c r="A394" s="144"/>
      <c r="B394" s="82"/>
      <c r="C394" s="69" t="s">
        <v>28</v>
      </c>
      <c r="D394" s="82"/>
      <c r="E394" s="36" t="n">
        <v>17520</v>
      </c>
      <c r="F394" s="136"/>
      <c r="G394" s="145" t="n">
        <v>12</v>
      </c>
      <c r="H394" s="61" t="n">
        <f aca="false">E394*G394</f>
        <v>210240</v>
      </c>
      <c r="I394" s="190"/>
      <c r="J394" s="146" t="n">
        <f aca="false">G394</f>
        <v>12</v>
      </c>
      <c r="K394" s="61" t="n">
        <f aca="false">E394*J394</f>
        <v>210240</v>
      </c>
      <c r="L394" s="190"/>
      <c r="M394" s="92"/>
      <c r="N394" s="151"/>
      <c r="O394" s="151"/>
      <c r="Q394" s="148"/>
      <c r="R394" s="149"/>
      <c r="W394" s="60" t="n">
        <f aca="false">J394</f>
        <v>12</v>
      </c>
    </row>
    <row r="395" customFormat="false" ht="12.75" hidden="false" customHeight="false" outlineLevel="0" collapsed="false">
      <c r="A395" s="144"/>
      <c r="B395" s="82"/>
      <c r="C395" s="69"/>
      <c r="D395" s="82"/>
      <c r="E395" s="37"/>
      <c r="F395" s="136"/>
      <c r="G395" s="145"/>
      <c r="H395" s="39"/>
      <c r="I395" s="190"/>
      <c r="J395" s="178"/>
      <c r="K395" s="39"/>
      <c r="L395" s="190"/>
      <c r="M395" s="92"/>
      <c r="N395" s="151"/>
      <c r="O395" s="151"/>
      <c r="Q395" s="148"/>
      <c r="R395" s="149"/>
    </row>
    <row r="396" customFormat="false" ht="12.75" hidden="false" customHeight="false" outlineLevel="0" collapsed="false">
      <c r="A396" s="144"/>
      <c r="B396" s="1" t="s">
        <v>0</v>
      </c>
      <c r="C396" s="191"/>
      <c r="D396" s="128"/>
      <c r="E396" s="190" t="n">
        <v>31177676</v>
      </c>
      <c r="F396" s="136" t="s">
        <v>35</v>
      </c>
      <c r="G396" s="192"/>
      <c r="H396" s="193" t="n">
        <f aca="false">SUM(H385:H394)</f>
        <v>4376945.55425833</v>
      </c>
      <c r="I396" s="190"/>
      <c r="J396" s="194"/>
      <c r="K396" s="193" t="n">
        <f aca="false">SUM(K385:K394)</f>
        <v>4688722.31425833</v>
      </c>
      <c r="L396" s="190"/>
      <c r="M396" s="165"/>
      <c r="O396" s="166" t="n">
        <f aca="false">SUM(O385:O391)</f>
        <v>2437495.82967318</v>
      </c>
      <c r="P396" s="5"/>
      <c r="Q396" s="166" t="n">
        <f aca="false">SUM(Q388:Q391)</f>
        <v>2437495.82967318</v>
      </c>
      <c r="R396" s="149"/>
      <c r="S396" s="42" t="n">
        <f aca="false">E388*S388</f>
        <v>0</v>
      </c>
      <c r="T396" s="67" t="n">
        <v>1193132.99449486</v>
      </c>
    </row>
    <row r="397" customFormat="false" ht="12.75" hidden="false" customHeight="false" outlineLevel="0" collapsed="false">
      <c r="A397" s="144"/>
      <c r="B397" s="82"/>
      <c r="C397" s="69"/>
      <c r="D397" s="82"/>
      <c r="E397" s="37"/>
      <c r="F397" s="136"/>
      <c r="G397" s="145"/>
      <c r="H397" s="39"/>
      <c r="I397" s="190"/>
      <c r="J397" s="178"/>
      <c r="K397" s="39"/>
      <c r="L397" s="190"/>
      <c r="M397" s="92"/>
      <c r="N397" s="151"/>
      <c r="O397" s="151"/>
      <c r="Q397" s="148"/>
      <c r="R397" s="149"/>
    </row>
    <row r="398" customFormat="false" ht="12.75" hidden="false" customHeight="false" outlineLevel="0" collapsed="false">
      <c r="A398" s="144"/>
      <c r="B398" s="82"/>
      <c r="C398" s="69"/>
      <c r="D398" s="82"/>
      <c r="E398" s="37"/>
      <c r="F398" s="37"/>
      <c r="G398" s="145"/>
      <c r="H398" s="39"/>
      <c r="I398" s="37"/>
      <c r="J398" s="150"/>
      <c r="K398" s="39"/>
      <c r="L398" s="37"/>
      <c r="M398" s="51"/>
      <c r="O398" s="148"/>
      <c r="Q398" s="148"/>
      <c r="R398" s="149"/>
    </row>
    <row r="399" customFormat="false" ht="12.75" hidden="false" customHeight="false" outlineLevel="0" collapsed="false">
      <c r="A399" s="144" t="s">
        <v>84</v>
      </c>
      <c r="B399" s="82" t="s">
        <v>43</v>
      </c>
      <c r="C399" s="69" t="s">
        <v>26</v>
      </c>
      <c r="D399" s="82" t="s">
        <v>37</v>
      </c>
      <c r="E399" s="167" t="n">
        <v>54911.3924162555</v>
      </c>
      <c r="F399" s="168"/>
      <c r="G399" s="145" t="n">
        <v>2.75</v>
      </c>
      <c r="H399" s="39" t="n">
        <f aca="false">E399*G399</f>
        <v>151006.329144703</v>
      </c>
      <c r="I399" s="168"/>
      <c r="J399" s="146" t="n">
        <f aca="false">G399</f>
        <v>2.75</v>
      </c>
      <c r="K399" s="39" t="n">
        <f aca="false">E399*J399</f>
        <v>151006.329144703</v>
      </c>
      <c r="L399" s="168"/>
      <c r="M399" s="88" t="n">
        <v>0.39</v>
      </c>
      <c r="N399" s="119" t="n">
        <f aca="false">M399</f>
        <v>0.39</v>
      </c>
      <c r="O399" s="148" t="n">
        <f aca="false">E399*N399</f>
        <v>21415.4430423397</v>
      </c>
      <c r="Q399" s="148"/>
      <c r="R399" s="149"/>
      <c r="W399" s="60" t="n">
        <f aca="false">J399</f>
        <v>2.75</v>
      </c>
    </row>
    <row r="400" customFormat="false" ht="12.75" hidden="false" customHeight="false" outlineLevel="0" collapsed="false">
      <c r="A400" s="144"/>
      <c r="B400" s="82"/>
      <c r="C400" s="69"/>
      <c r="D400" s="4" t="s">
        <v>44</v>
      </c>
      <c r="E400" s="167" t="n">
        <v>128213</v>
      </c>
      <c r="F400" s="168"/>
      <c r="G400" s="145" t="n">
        <v>2.9</v>
      </c>
      <c r="H400" s="39" t="n">
        <f aca="false">E400*G400</f>
        <v>371817.7</v>
      </c>
      <c r="I400" s="168"/>
      <c r="J400" s="146" t="n">
        <f aca="false">G400</f>
        <v>2.9</v>
      </c>
      <c r="K400" s="39" t="n">
        <f aca="false">E400*J400</f>
        <v>371817.7</v>
      </c>
      <c r="L400" s="168"/>
      <c r="M400" s="88" t="n">
        <v>0.41</v>
      </c>
      <c r="N400" s="119" t="n">
        <f aca="false">M400</f>
        <v>0.41</v>
      </c>
      <c r="O400" s="148" t="n">
        <f aca="false">E400*N400</f>
        <v>52567.33</v>
      </c>
      <c r="P400" s="189" t="n">
        <f aca="false">O400/(E403+E404)</f>
        <v>0.00361207417558396</v>
      </c>
      <c r="Q400" s="148"/>
      <c r="R400" s="149"/>
      <c r="W400" s="60" t="n">
        <f aca="false">J400</f>
        <v>2.9</v>
      </c>
    </row>
    <row r="401" customFormat="false" ht="12.75" hidden="false" customHeight="false" outlineLevel="0" collapsed="false">
      <c r="A401" s="144"/>
      <c r="B401" s="82"/>
      <c r="C401" s="69" t="s">
        <v>28</v>
      </c>
      <c r="D401" s="4" t="s">
        <v>44</v>
      </c>
      <c r="E401" s="167" t="n">
        <v>117703</v>
      </c>
      <c r="F401" s="168"/>
      <c r="G401" s="145" t="n">
        <v>1.75</v>
      </c>
      <c r="H401" s="39" t="n">
        <f aca="false">E401*G401</f>
        <v>205980.25</v>
      </c>
      <c r="I401" s="168"/>
      <c r="J401" s="146" t="n">
        <f aca="false">G401</f>
        <v>1.75</v>
      </c>
      <c r="K401" s="39" t="n">
        <f aca="false">E401*J401</f>
        <v>205980.25</v>
      </c>
      <c r="L401" s="168"/>
      <c r="M401" s="88" t="n">
        <v>0.25</v>
      </c>
      <c r="N401" s="119" t="n">
        <f aca="false">M401</f>
        <v>0.25</v>
      </c>
      <c r="O401" s="148" t="n">
        <f aca="false">E401*N401</f>
        <v>29425.75</v>
      </c>
      <c r="P401" s="189" t="n">
        <f aca="false">O401/(E405+E406)</f>
        <v>0.00797730193514788</v>
      </c>
      <c r="Q401" s="148"/>
      <c r="R401" s="149"/>
      <c r="W401" s="60" t="n">
        <f aca="false">J401</f>
        <v>1.75</v>
      </c>
    </row>
    <row r="402" customFormat="false" ht="12.75" hidden="false" customHeight="false" outlineLevel="0" collapsed="false">
      <c r="A402" s="144"/>
      <c r="B402" s="82"/>
      <c r="C402" s="69"/>
      <c r="D402" s="82"/>
      <c r="E402" s="167"/>
      <c r="F402" s="168"/>
      <c r="G402" s="145"/>
      <c r="H402" s="169"/>
      <c r="I402" s="168"/>
      <c r="J402" s="170"/>
      <c r="K402" s="169"/>
      <c r="L402" s="168"/>
      <c r="M402" s="51"/>
      <c r="O402" s="148"/>
      <c r="Q402" s="148"/>
      <c r="R402" s="149"/>
    </row>
    <row r="403" customFormat="false" ht="12.75" hidden="false" customHeight="false" outlineLevel="0" collapsed="false">
      <c r="A403" s="144"/>
      <c r="B403" s="82" t="s">
        <v>25</v>
      </c>
      <c r="C403" s="69" t="s">
        <v>26</v>
      </c>
      <c r="D403" s="82" t="s">
        <v>37</v>
      </c>
      <c r="E403" s="167" t="n">
        <v>913942.5614</v>
      </c>
      <c r="F403" s="168"/>
      <c r="G403" s="152" t="n">
        <v>0.24935</v>
      </c>
      <c r="H403" s="39" t="n">
        <f aca="false">E403*G403</f>
        <v>227891.57768509</v>
      </c>
      <c r="I403" s="168"/>
      <c r="J403" s="153" t="n">
        <f aca="false">G403+$J$2</f>
        <v>0.25935</v>
      </c>
      <c r="K403" s="39" t="n">
        <f aca="false">E403*J403</f>
        <v>237031.00329909</v>
      </c>
      <c r="L403" s="168"/>
      <c r="M403" s="95" t="n">
        <v>0.214</v>
      </c>
      <c r="N403" s="71" t="n">
        <f aca="false">M403+$J$2</f>
        <v>0.224</v>
      </c>
      <c r="O403" s="148" t="n">
        <f aca="false">E403*N403</f>
        <v>204723.1337536</v>
      </c>
      <c r="Q403" s="148" t="n">
        <f aca="false">O403+O399+P400*E403+P411*E403</f>
        <v>229439.80511994</v>
      </c>
      <c r="R403" s="154" t="n">
        <f aca="false">Q403/E403</f>
        <v>0.25104400955841</v>
      </c>
      <c r="S403" s="71" t="n">
        <f aca="false">IF($S$3-R403&gt;0,$S$3-R403,0)</f>
        <v>0</v>
      </c>
      <c r="U403" s="8" t="n">
        <f aca="false">R403+S403</f>
        <v>0.25104400955841</v>
      </c>
      <c r="W403" s="157" t="n">
        <f aca="false">J403+S403</f>
        <v>0.25935</v>
      </c>
    </row>
    <row r="404" customFormat="false" ht="12.75" hidden="false" customHeight="false" outlineLevel="0" collapsed="false">
      <c r="A404" s="144"/>
      <c r="B404" s="82"/>
      <c r="C404" s="69"/>
      <c r="D404" s="82" t="s">
        <v>39</v>
      </c>
      <c r="E404" s="167" t="n">
        <v>13639282.9386</v>
      </c>
      <c r="F404" s="168"/>
      <c r="G404" s="152" t="n">
        <v>0.07737</v>
      </c>
      <c r="H404" s="39" t="n">
        <f aca="false">E404*G404</f>
        <v>1055271.32095948</v>
      </c>
      <c r="I404" s="168"/>
      <c r="J404" s="153" t="n">
        <f aca="false">G404+$J$2</f>
        <v>0.08737</v>
      </c>
      <c r="K404" s="39" t="n">
        <f aca="false">E404*J404</f>
        <v>1191664.15034548</v>
      </c>
      <c r="L404" s="168"/>
      <c r="M404" s="95" t="n">
        <v>0.05612</v>
      </c>
      <c r="N404" s="71" t="n">
        <f aca="false">M404+$J$2</f>
        <v>0.06612</v>
      </c>
      <c r="O404" s="148" t="n">
        <f aca="false">E404*N404</f>
        <v>901829.387900232</v>
      </c>
      <c r="Q404" s="148" t="n">
        <f aca="false">O404+P400*E404+P411*E404</f>
        <v>951095.489576232</v>
      </c>
      <c r="R404" s="154" t="n">
        <f aca="false">Q404/E404</f>
        <v>0.069732074175584</v>
      </c>
      <c r="T404" s="155" t="n">
        <f aca="false">T414/SUM(E404:E406)</f>
        <v>0.0402872665277478</v>
      </c>
      <c r="U404" s="8" t="n">
        <f aca="false">R404+T404</f>
        <v>0.110019340703332</v>
      </c>
      <c r="W404" s="157" t="n">
        <f aca="false">J404+T404</f>
        <v>0.127657266527748</v>
      </c>
    </row>
    <row r="405" customFormat="false" ht="12.75" hidden="false" customHeight="false" outlineLevel="0" collapsed="false">
      <c r="A405" s="144"/>
      <c r="B405" s="82"/>
      <c r="C405" s="69" t="s">
        <v>28</v>
      </c>
      <c r="D405" s="82" t="s">
        <v>81</v>
      </c>
      <c r="E405" s="167" t="n">
        <v>1556624.859</v>
      </c>
      <c r="F405" s="168"/>
      <c r="G405" s="152" t="n">
        <v>0.07764</v>
      </c>
      <c r="H405" s="39" t="n">
        <f aca="false">E405*G405</f>
        <v>120856.35405276</v>
      </c>
      <c r="I405" s="168"/>
      <c r="J405" s="153" t="n">
        <f aca="false">G405+$J$2</f>
        <v>0.08764</v>
      </c>
      <c r="K405" s="39" t="n">
        <f aca="false">E405*J405</f>
        <v>136422.60264276</v>
      </c>
      <c r="L405" s="168"/>
      <c r="M405" s="95" t="n">
        <v>0.0606</v>
      </c>
      <c r="N405" s="71" t="n">
        <f aca="false">M405+$J$2</f>
        <v>0.0706</v>
      </c>
      <c r="O405" s="148" t="n">
        <f aca="false">E405*N405</f>
        <v>109897.7150454</v>
      </c>
      <c r="Q405" s="148" t="n">
        <f aca="false">O405+P401*E405+P412*E405</f>
        <v>122315.3815454</v>
      </c>
      <c r="R405" s="154" t="n">
        <f aca="false">Q405/E405</f>
        <v>0.0785773019351479</v>
      </c>
      <c r="T405" s="160" t="n">
        <f aca="false">T404</f>
        <v>0.0402872665277478</v>
      </c>
      <c r="U405" s="8" t="n">
        <f aca="false">R405+T405</f>
        <v>0.118864568462896</v>
      </c>
      <c r="W405" s="157" t="n">
        <f aca="false">J405+T405</f>
        <v>0.127927266527748</v>
      </c>
    </row>
    <row r="406" customFormat="false" ht="12.75" hidden="false" customHeight="false" outlineLevel="0" collapsed="false">
      <c r="A406" s="144"/>
      <c r="B406" s="82"/>
      <c r="C406" s="69"/>
      <c r="D406" s="82" t="s">
        <v>39</v>
      </c>
      <c r="E406" s="167" t="n">
        <v>2132059.641</v>
      </c>
      <c r="F406" s="168"/>
      <c r="G406" s="152" t="n">
        <v>0.06172</v>
      </c>
      <c r="H406" s="39" t="n">
        <f aca="false">E406*G406</f>
        <v>131590.72104252</v>
      </c>
      <c r="I406" s="168"/>
      <c r="J406" s="153" t="n">
        <f aca="false">G406+$J$2</f>
        <v>0.07172</v>
      </c>
      <c r="K406" s="39" t="n">
        <f aca="false">E406*J406</f>
        <v>152911.31745252</v>
      </c>
      <c r="L406" s="168"/>
      <c r="M406" s="95" t="n">
        <v>0.04598</v>
      </c>
      <c r="N406" s="71" t="n">
        <f aca="false">M406+$J$2</f>
        <v>0.05598</v>
      </c>
      <c r="O406" s="173" t="n">
        <f aca="false">E406*N406</f>
        <v>119352.69870318</v>
      </c>
      <c r="Q406" s="159" t="n">
        <f aca="false">O406+P401*E406+P412*E406</f>
        <v>136360.78220318</v>
      </c>
      <c r="R406" s="154" t="n">
        <f aca="false">Q406/E406</f>
        <v>0.0639573019351479</v>
      </c>
      <c r="T406" s="160" t="n">
        <f aca="false">T404</f>
        <v>0.0402872665277478</v>
      </c>
      <c r="U406" s="8" t="n">
        <f aca="false">R406+T406</f>
        <v>0.104244568462896</v>
      </c>
      <c r="W406" s="157" t="n">
        <f aca="false">J406+T406</f>
        <v>0.112007266527748</v>
      </c>
    </row>
    <row r="407" customFormat="false" ht="12.75" hidden="false" customHeight="false" outlineLevel="0" collapsed="false">
      <c r="A407" s="144"/>
      <c r="B407" s="82"/>
      <c r="C407" s="69"/>
      <c r="D407" s="82"/>
      <c r="E407" s="36"/>
      <c r="F407" s="37"/>
      <c r="G407" s="145"/>
      <c r="H407" s="39"/>
      <c r="I407" s="37"/>
      <c r="J407" s="150"/>
      <c r="K407" s="39"/>
      <c r="L407" s="37"/>
      <c r="M407" s="51"/>
      <c r="O407" s="148"/>
      <c r="Q407" s="148"/>
      <c r="R407" s="149"/>
    </row>
    <row r="408" customFormat="false" ht="12.75" hidden="false" customHeight="false" outlineLevel="0" collapsed="false">
      <c r="A408" s="144"/>
      <c r="B408" s="82" t="s">
        <v>31</v>
      </c>
      <c r="C408" s="69" t="s">
        <v>26</v>
      </c>
      <c r="D408" s="82"/>
      <c r="E408" s="167" t="n">
        <v>3426</v>
      </c>
      <c r="F408" s="136"/>
      <c r="G408" s="145" t="n">
        <v>16</v>
      </c>
      <c r="H408" s="39" t="n">
        <f aca="false">E408*G408</f>
        <v>54816</v>
      </c>
      <c r="I408" s="190"/>
      <c r="J408" s="59" t="n">
        <f aca="false">G408</f>
        <v>16</v>
      </c>
      <c r="K408" s="39" t="n">
        <f aca="false">E408*J408</f>
        <v>54816</v>
      </c>
      <c r="L408" s="190"/>
      <c r="M408" s="92"/>
      <c r="N408" s="151"/>
      <c r="O408" s="151"/>
      <c r="Q408" s="148"/>
      <c r="R408" s="149"/>
      <c r="W408" s="60" t="n">
        <f aca="false">J408</f>
        <v>16</v>
      </c>
    </row>
    <row r="409" customFormat="false" ht="12.75" hidden="false" customHeight="false" outlineLevel="0" collapsed="false">
      <c r="A409" s="144"/>
      <c r="B409" s="82"/>
      <c r="C409" s="69" t="s">
        <v>28</v>
      </c>
      <c r="D409" s="82"/>
      <c r="E409" s="167" t="n">
        <v>3426</v>
      </c>
      <c r="F409" s="136"/>
      <c r="G409" s="145" t="n">
        <v>16</v>
      </c>
      <c r="H409" s="39" t="n">
        <f aca="false">E409*G409</f>
        <v>54816</v>
      </c>
      <c r="I409" s="190"/>
      <c r="J409" s="59" t="n">
        <f aca="false">G409</f>
        <v>16</v>
      </c>
      <c r="K409" s="39" t="n">
        <f aca="false">E409*J409</f>
        <v>54816</v>
      </c>
      <c r="L409" s="190"/>
      <c r="M409" s="92"/>
      <c r="N409" s="151"/>
      <c r="O409" s="151"/>
      <c r="Q409" s="148"/>
      <c r="R409" s="149"/>
      <c r="W409" s="60" t="n">
        <f aca="false">J409</f>
        <v>16</v>
      </c>
    </row>
    <row r="410" customFormat="false" ht="12.75" hidden="false" customHeight="false" outlineLevel="0" collapsed="false">
      <c r="A410" s="144"/>
      <c r="B410" s="82"/>
      <c r="C410" s="69"/>
      <c r="D410" s="174"/>
      <c r="E410" s="186"/>
      <c r="F410" s="136"/>
      <c r="G410" s="145"/>
      <c r="H410" s="193"/>
      <c r="I410" s="190"/>
      <c r="J410" s="195"/>
      <c r="K410" s="193"/>
      <c r="L410" s="190"/>
      <c r="M410" s="92"/>
      <c r="O410" s="148"/>
      <c r="Q410" s="148"/>
      <c r="R410" s="149"/>
    </row>
    <row r="411" customFormat="false" ht="12.75" hidden="false" customHeight="false" outlineLevel="0" collapsed="false">
      <c r="A411" s="144"/>
      <c r="B411" s="82" t="s">
        <v>79</v>
      </c>
      <c r="C411" s="69" t="s">
        <v>26</v>
      </c>
      <c r="D411" s="82"/>
      <c r="E411" s="187" t="n">
        <v>0</v>
      </c>
      <c r="F411" s="136"/>
      <c r="G411" s="145" t="n">
        <v>-0.4</v>
      </c>
      <c r="H411" s="39" t="n">
        <f aca="false">E411*G411</f>
        <v>-0</v>
      </c>
      <c r="I411" s="190"/>
      <c r="J411" s="59" t="n">
        <f aca="false">G411</f>
        <v>-0.4</v>
      </c>
      <c r="K411" s="39" t="n">
        <f aca="false">E411*J411</f>
        <v>-0</v>
      </c>
      <c r="L411" s="190"/>
      <c r="M411" s="88" t="n">
        <v>-0.06</v>
      </c>
      <c r="N411" s="180" t="n">
        <f aca="false">M411</f>
        <v>-0.06</v>
      </c>
      <c r="O411" s="151" t="n">
        <f aca="false">E411*N411</f>
        <v>-0</v>
      </c>
      <c r="P411" s="151" t="n">
        <f aca="false">O411/(E403+E404)</f>
        <v>-0</v>
      </c>
      <c r="Q411" s="148"/>
      <c r="R411" s="149"/>
      <c r="W411" s="60" t="n">
        <f aca="false">J411</f>
        <v>-0.4</v>
      </c>
    </row>
    <row r="412" customFormat="false" ht="12.75" hidden="false" customHeight="false" outlineLevel="0" collapsed="false">
      <c r="A412" s="144"/>
      <c r="B412" s="82"/>
      <c r="C412" s="69" t="s">
        <v>28</v>
      </c>
      <c r="D412" s="82"/>
      <c r="E412" s="187" t="n">
        <v>0</v>
      </c>
      <c r="F412" s="136"/>
      <c r="G412" s="145" t="n">
        <v>-0.3</v>
      </c>
      <c r="H412" s="61" t="n">
        <f aca="false">E412*G412</f>
        <v>-0</v>
      </c>
      <c r="I412" s="190"/>
      <c r="J412" s="59" t="n">
        <f aca="false">G412</f>
        <v>-0.3</v>
      </c>
      <c r="K412" s="61" t="n">
        <f aca="false">E412*J412</f>
        <v>-0</v>
      </c>
      <c r="L412" s="190"/>
      <c r="M412" s="88" t="n">
        <v>-0.04</v>
      </c>
      <c r="N412" s="180" t="n">
        <f aca="false">M412</f>
        <v>-0.04</v>
      </c>
      <c r="O412" s="188" t="n">
        <f aca="false">E412*N412</f>
        <v>-0</v>
      </c>
      <c r="P412" s="151" t="n">
        <f aca="false">O412/(E406+E405)</f>
        <v>-0</v>
      </c>
      <c r="Q412" s="148"/>
      <c r="R412" s="149"/>
      <c r="W412" s="60" t="n">
        <f aca="false">J412</f>
        <v>-0.3</v>
      </c>
    </row>
    <row r="413" customFormat="false" ht="12.75" hidden="false" customHeight="false" outlineLevel="0" collapsed="false">
      <c r="A413" s="144"/>
      <c r="B413" s="82"/>
      <c r="C413" s="69"/>
      <c r="D413" s="82"/>
      <c r="E413" s="37"/>
      <c r="F413" s="37"/>
      <c r="G413" s="145"/>
      <c r="H413" s="39"/>
      <c r="I413" s="37"/>
      <c r="J413" s="150"/>
      <c r="K413" s="39"/>
      <c r="L413" s="37"/>
      <c r="M413" s="51"/>
      <c r="N413" s="119"/>
      <c r="O413" s="148"/>
      <c r="Q413" s="148"/>
      <c r="R413" s="149"/>
    </row>
    <row r="414" customFormat="false" ht="12.75" hidden="false" customHeight="false" outlineLevel="0" collapsed="false">
      <c r="A414" s="144"/>
      <c r="B414" s="1" t="s">
        <v>77</v>
      </c>
      <c r="C414" s="191"/>
      <c r="D414" s="128"/>
      <c r="E414" s="190" t="n">
        <v>18241910</v>
      </c>
      <c r="F414" s="136" t="s">
        <v>35</v>
      </c>
      <c r="G414" s="192"/>
      <c r="H414" s="193" t="n">
        <f aca="false">SUM(H399:H412)</f>
        <v>2374046.25288455</v>
      </c>
      <c r="I414" s="190"/>
      <c r="J414" s="194"/>
      <c r="K414" s="193" t="n">
        <f aca="false">SUM(K399:K412)</f>
        <v>2556465.35288455</v>
      </c>
      <c r="L414" s="190"/>
      <c r="M414" s="165"/>
      <c r="N414" s="119"/>
      <c r="O414" s="166" t="n">
        <f aca="false">SUM(O399:O412)</f>
        <v>1439211.45844475</v>
      </c>
      <c r="P414" s="5"/>
      <c r="Q414" s="166" t="n">
        <f aca="false">SUM(Q403:Q406)</f>
        <v>1439211.45844475</v>
      </c>
      <c r="R414" s="149"/>
      <c r="S414" s="42" t="n">
        <f aca="false">E403*S403</f>
        <v>0</v>
      </c>
      <c r="T414" s="67" t="n">
        <v>698096.442583013</v>
      </c>
    </row>
    <row r="415" customFormat="false" ht="12.75" hidden="false" customHeight="false" outlineLevel="0" collapsed="false">
      <c r="A415" s="144"/>
      <c r="B415" s="82"/>
      <c r="C415" s="69"/>
      <c r="D415" s="82"/>
      <c r="E415" s="37"/>
      <c r="F415" s="37"/>
      <c r="G415" s="145"/>
      <c r="H415" s="39"/>
      <c r="I415" s="37"/>
      <c r="J415" s="150"/>
      <c r="K415" s="39"/>
      <c r="L415" s="37"/>
      <c r="M415" s="51"/>
      <c r="N415" s="119"/>
      <c r="O415" s="148"/>
      <c r="Q415" s="148"/>
      <c r="R415" s="149"/>
    </row>
    <row r="416" customFormat="false" ht="12.75" hidden="false" customHeight="false" outlineLevel="0" collapsed="false">
      <c r="A416" s="144"/>
      <c r="B416" s="82"/>
      <c r="C416" s="69"/>
      <c r="D416" s="82"/>
      <c r="E416" s="37"/>
      <c r="F416" s="37"/>
      <c r="G416" s="145"/>
      <c r="H416" s="39"/>
      <c r="I416" s="37"/>
      <c r="J416" s="150"/>
      <c r="K416" s="39"/>
      <c r="L416" s="37"/>
      <c r="M416" s="51"/>
      <c r="N416" s="119"/>
      <c r="O416" s="148"/>
      <c r="Q416" s="148"/>
      <c r="R416" s="149"/>
    </row>
    <row r="417" customFormat="false" ht="12.75" hidden="false" customHeight="false" outlineLevel="0" collapsed="false">
      <c r="A417" s="179" t="s">
        <v>85</v>
      </c>
      <c r="B417" s="2" t="s">
        <v>43</v>
      </c>
      <c r="C417" s="3" t="s">
        <v>26</v>
      </c>
      <c r="D417" s="4" t="s">
        <v>76</v>
      </c>
      <c r="E417" s="36" t="n">
        <v>1059011.5</v>
      </c>
      <c r="F417" s="37"/>
      <c r="G417" s="145" t="n">
        <v>2.4</v>
      </c>
      <c r="H417" s="39" t="n">
        <f aca="false">E417*G417</f>
        <v>2541627.6</v>
      </c>
      <c r="I417" s="37"/>
      <c r="J417" s="59" t="n">
        <f aca="false">G417</f>
        <v>2.4</v>
      </c>
      <c r="K417" s="39" t="n">
        <f aca="false">E417*J417</f>
        <v>2541627.6</v>
      </c>
      <c r="L417" s="37"/>
      <c r="M417" s="88" t="n">
        <v>0.41</v>
      </c>
      <c r="N417" s="119" t="n">
        <f aca="false">M417</f>
        <v>0.41</v>
      </c>
      <c r="O417" s="148" t="n">
        <f aca="false">E417*N417</f>
        <v>434194.715</v>
      </c>
      <c r="P417" s="189" t="n">
        <f aca="false">O417/SUM(E420:E421)</f>
        <v>0.00402649528277168</v>
      </c>
      <c r="Q417" s="148"/>
      <c r="R417" s="149"/>
      <c r="W417" s="60" t="n">
        <f aca="false">J417</f>
        <v>2.4</v>
      </c>
    </row>
    <row r="418" customFormat="false" ht="12.75" hidden="false" customHeight="false" outlineLevel="0" collapsed="false">
      <c r="A418" s="144"/>
      <c r="C418" s="3" t="s">
        <v>28</v>
      </c>
      <c r="D418" s="4" t="s">
        <v>76</v>
      </c>
      <c r="E418" s="36" t="n">
        <v>1003566.5</v>
      </c>
      <c r="F418" s="37"/>
      <c r="G418" s="145" t="n">
        <v>2.2</v>
      </c>
      <c r="H418" s="39" t="n">
        <f aca="false">E418*G418</f>
        <v>2207846.3</v>
      </c>
      <c r="I418" s="37"/>
      <c r="J418" s="59" t="n">
        <f aca="false">G418</f>
        <v>2.2</v>
      </c>
      <c r="K418" s="39" t="n">
        <f aca="false">E418*J418</f>
        <v>2207846.3</v>
      </c>
      <c r="L418" s="37"/>
      <c r="M418" s="88" t="n">
        <v>0.38</v>
      </c>
      <c r="N418" s="119" t="n">
        <f aca="false">M418</f>
        <v>0.38</v>
      </c>
      <c r="O418" s="148" t="n">
        <f aca="false">E418*N418</f>
        <v>381355.27</v>
      </c>
      <c r="P418" s="189" t="n">
        <f aca="false">O418/SUM(E422:E423)</f>
        <v>0.0134384276562719</v>
      </c>
      <c r="Q418" s="148"/>
      <c r="R418" s="149"/>
      <c r="W418" s="60" t="n">
        <f aca="false">J418</f>
        <v>2.2</v>
      </c>
    </row>
    <row r="419" customFormat="false" ht="12.75" hidden="false" customHeight="false" outlineLevel="0" collapsed="false">
      <c r="A419" s="144"/>
      <c r="E419" s="183"/>
      <c r="F419" s="4"/>
      <c r="G419" s="88"/>
      <c r="H419" s="42"/>
      <c r="I419" s="4"/>
      <c r="J419" s="184"/>
      <c r="K419" s="42"/>
      <c r="L419" s="4"/>
      <c r="M419" s="95"/>
      <c r="O419" s="148"/>
      <c r="Q419" s="148"/>
      <c r="R419" s="149"/>
    </row>
    <row r="420" customFormat="false" ht="12.75" hidden="false" customHeight="false" outlineLevel="0" collapsed="false">
      <c r="A420" s="179"/>
      <c r="B420" s="82" t="s">
        <v>25</v>
      </c>
      <c r="C420" s="69" t="s">
        <v>26</v>
      </c>
      <c r="D420" s="70" t="s">
        <v>37</v>
      </c>
      <c r="E420" s="36" t="n">
        <v>12217637.8599</v>
      </c>
      <c r="F420" s="37"/>
      <c r="G420" s="152" t="n">
        <v>0.32436</v>
      </c>
      <c r="H420" s="39" t="n">
        <f aca="false">E420*G420</f>
        <v>3962913.01623716</v>
      </c>
      <c r="I420" s="37"/>
      <c r="J420" s="153" t="n">
        <f aca="false">G420+$J$2</f>
        <v>0.33436</v>
      </c>
      <c r="K420" s="39" t="n">
        <f aca="false">E420*J420</f>
        <v>4085089.39483616</v>
      </c>
      <c r="L420" s="37"/>
      <c r="M420" s="95" t="n">
        <v>0.24968</v>
      </c>
      <c r="N420" s="71" t="n">
        <f aca="false">M420+$J$2</f>
        <v>0.25968</v>
      </c>
      <c r="O420" s="148" t="n">
        <f aca="false">E420*N420</f>
        <v>3172676.19945883</v>
      </c>
      <c r="Q420" s="148" t="n">
        <f aca="false">O420+E420*P417</f>
        <v>3221870.46066833</v>
      </c>
      <c r="R420" s="154" t="n">
        <f aca="false">Q420/E420</f>
        <v>0.263706495282772</v>
      </c>
      <c r="S420" s="71" t="n">
        <f aca="false">IF($S$3-R420&gt;0,$S$3-R420,0)</f>
        <v>0</v>
      </c>
      <c r="U420" s="8" t="n">
        <f aca="false">R420+S420</f>
        <v>0.263706495282772</v>
      </c>
      <c r="W420" s="157" t="n">
        <f aca="false">J420+S420</f>
        <v>0.33436</v>
      </c>
    </row>
    <row r="421" customFormat="false" ht="12.75" hidden="false" customHeight="false" outlineLevel="0" collapsed="false">
      <c r="A421" s="179"/>
      <c r="B421" s="82"/>
      <c r="C421" s="69"/>
      <c r="D421" s="70" t="s">
        <v>39</v>
      </c>
      <c r="E421" s="36" t="n">
        <v>95616765.1401</v>
      </c>
      <c r="F421" s="37"/>
      <c r="G421" s="152" t="n">
        <v>0.06524</v>
      </c>
      <c r="H421" s="39" t="n">
        <f aca="false">E421*G421</f>
        <v>6238037.75774013</v>
      </c>
      <c r="I421" s="37"/>
      <c r="J421" s="153" t="n">
        <f aca="false">G421+$J$2</f>
        <v>0.07524</v>
      </c>
      <c r="K421" s="39" t="n">
        <f aca="false">E421*J421</f>
        <v>7194205.40914113</v>
      </c>
      <c r="L421" s="37"/>
      <c r="M421" s="95" t="n">
        <v>0.03813</v>
      </c>
      <c r="N421" s="71" t="n">
        <f aca="false">M421+$J$2</f>
        <v>0.04813</v>
      </c>
      <c r="O421" s="148" t="n">
        <f aca="false">E421*N421</f>
        <v>4602034.90619302</v>
      </c>
      <c r="Q421" s="148" t="n">
        <f aca="false">O421+E421*P417</f>
        <v>4987035.35998352</v>
      </c>
      <c r="R421" s="154" t="n">
        <f aca="false">Q421/E421</f>
        <v>0.0521564952827717</v>
      </c>
      <c r="T421" s="155" t="n">
        <f aca="false">T428/SUM(E421:E423)</f>
        <v>0.0420395860025891</v>
      </c>
      <c r="U421" s="8" t="n">
        <f aca="false">R421+T421</f>
        <v>0.0941960812853608</v>
      </c>
      <c r="W421" s="157" t="n">
        <f aca="false">J421+T421</f>
        <v>0.117279586002589</v>
      </c>
    </row>
    <row r="422" customFormat="false" ht="12.75" hidden="false" customHeight="false" outlineLevel="0" collapsed="false">
      <c r="A422" s="179"/>
      <c r="B422" s="82"/>
      <c r="C422" s="69" t="s">
        <v>28</v>
      </c>
      <c r="D422" s="70" t="s">
        <v>38</v>
      </c>
      <c r="E422" s="36" t="n">
        <v>9322162.488</v>
      </c>
      <c r="F422" s="37"/>
      <c r="G422" s="152" t="n">
        <v>0.07135</v>
      </c>
      <c r="H422" s="39" t="n">
        <f aca="false">E422*G422</f>
        <v>665136.2935188</v>
      </c>
      <c r="I422" s="37"/>
      <c r="J422" s="153" t="n">
        <f aca="false">G422+$J$2</f>
        <v>0.08135</v>
      </c>
      <c r="K422" s="39" t="n">
        <f aca="false">E422*J422</f>
        <v>758357.9183988</v>
      </c>
      <c r="L422" s="37"/>
      <c r="M422" s="95" t="n">
        <v>0.04735</v>
      </c>
      <c r="N422" s="71" t="n">
        <f aca="false">M422+$J$2</f>
        <v>0.05735</v>
      </c>
      <c r="O422" s="148" t="n">
        <f aca="false">E422*N422</f>
        <v>534626.0186868</v>
      </c>
      <c r="Q422" s="148" t="n">
        <f aca="false">O422+E422*P418</f>
        <v>659901.2248818</v>
      </c>
      <c r="R422" s="154" t="n">
        <f aca="false">Q422/E422</f>
        <v>0.0707884276562719</v>
      </c>
      <c r="T422" s="160" t="n">
        <f aca="false">T421</f>
        <v>0.0420395860025891</v>
      </c>
      <c r="U422" s="8" t="n">
        <f aca="false">R422+T422</f>
        <v>0.112828013658861</v>
      </c>
      <c r="W422" s="157" t="n">
        <f aca="false">J422+T422</f>
        <v>0.123389586002589</v>
      </c>
    </row>
    <row r="423" customFormat="false" ht="12.75" hidden="false" customHeight="false" outlineLevel="0" collapsed="false">
      <c r="A423" s="179"/>
      <c r="B423" s="82"/>
      <c r="C423" s="69"/>
      <c r="D423" s="70" t="s">
        <v>39</v>
      </c>
      <c r="E423" s="36" t="n">
        <v>19055805.512</v>
      </c>
      <c r="F423" s="37"/>
      <c r="G423" s="152" t="n">
        <v>0.05674</v>
      </c>
      <c r="H423" s="39" t="n">
        <f aca="false">E423*G423</f>
        <v>1081226.40475088</v>
      </c>
      <c r="I423" s="37"/>
      <c r="J423" s="153" t="n">
        <f aca="false">G423+$J$2</f>
        <v>0.06674</v>
      </c>
      <c r="K423" s="39" t="n">
        <f aca="false">E423*J423</f>
        <v>1271784.45987088</v>
      </c>
      <c r="L423" s="37"/>
      <c r="M423" s="95" t="n">
        <v>0.03542</v>
      </c>
      <c r="N423" s="71" t="n">
        <f aca="false">M423+$J$2</f>
        <v>0.04542</v>
      </c>
      <c r="O423" s="159" t="n">
        <f aca="false">E423*N423</f>
        <v>865514.68635504</v>
      </c>
      <c r="Q423" s="159" t="n">
        <f aca="false">O423+E423*P418</f>
        <v>1121594.75016004</v>
      </c>
      <c r="R423" s="154" t="n">
        <f aca="false">Q423/E423</f>
        <v>0.0588584276562719</v>
      </c>
      <c r="T423" s="160" t="n">
        <f aca="false">T421</f>
        <v>0.0420395860025891</v>
      </c>
      <c r="U423" s="8" t="n">
        <f aca="false">R423+T423</f>
        <v>0.100898013658861</v>
      </c>
      <c r="W423" s="157" t="n">
        <f aca="false">J423+T423</f>
        <v>0.108779586002589</v>
      </c>
    </row>
    <row r="424" customFormat="false" ht="12.75" hidden="false" customHeight="false" outlineLevel="0" collapsed="false">
      <c r="A424" s="144"/>
      <c r="E424" s="161"/>
      <c r="G424" s="158"/>
      <c r="H424" s="124"/>
      <c r="J424" s="162"/>
      <c r="K424" s="124"/>
      <c r="M424" s="51"/>
      <c r="O424" s="148"/>
      <c r="Q424" s="148"/>
      <c r="R424" s="149"/>
      <c r="T424" s="160"/>
    </row>
    <row r="425" customFormat="false" ht="12.75" hidden="false" customHeight="false" outlineLevel="0" collapsed="false">
      <c r="A425" s="144"/>
      <c r="B425" s="82" t="s">
        <v>31</v>
      </c>
      <c r="C425" s="196" t="s">
        <v>26</v>
      </c>
      <c r="D425" s="82"/>
      <c r="E425" s="36" t="n">
        <v>72300</v>
      </c>
      <c r="F425" s="136"/>
      <c r="G425" s="88" t="n">
        <v>12</v>
      </c>
      <c r="H425" s="39" t="n">
        <f aca="false">E425*G425</f>
        <v>867600</v>
      </c>
      <c r="I425" s="136"/>
      <c r="J425" s="59" t="n">
        <f aca="false">G425</f>
        <v>12</v>
      </c>
      <c r="K425" s="39" t="n">
        <f aca="false">E425*J425</f>
        <v>867600</v>
      </c>
      <c r="L425" s="136"/>
      <c r="M425" s="92"/>
      <c r="N425" s="151"/>
      <c r="O425" s="151"/>
      <c r="Q425" s="148"/>
      <c r="R425" s="149"/>
      <c r="W425" s="60" t="n">
        <f aca="false">J425</f>
        <v>12</v>
      </c>
    </row>
    <row r="426" customFormat="false" ht="12.75" hidden="false" customHeight="false" outlineLevel="0" collapsed="false">
      <c r="A426" s="144"/>
      <c r="B426" s="82"/>
      <c r="C426" s="196" t="s">
        <v>28</v>
      </c>
      <c r="D426" s="82"/>
      <c r="E426" s="36" t="n">
        <v>72300</v>
      </c>
      <c r="F426" s="136"/>
      <c r="G426" s="88" t="n">
        <v>12</v>
      </c>
      <c r="H426" s="61" t="n">
        <f aca="false">E426*G426</f>
        <v>867600</v>
      </c>
      <c r="I426" s="136"/>
      <c r="J426" s="59" t="n">
        <f aca="false">G426</f>
        <v>12</v>
      </c>
      <c r="K426" s="61" t="n">
        <f aca="false">E426*J426</f>
        <v>867600</v>
      </c>
      <c r="L426" s="136"/>
      <c r="M426" s="92"/>
      <c r="N426" s="151"/>
      <c r="O426" s="151"/>
      <c r="Q426" s="148"/>
      <c r="R426" s="149"/>
      <c r="W426" s="60" t="n">
        <f aca="false">J426</f>
        <v>12</v>
      </c>
    </row>
    <row r="427" customFormat="false" ht="12.75" hidden="false" customHeight="false" outlineLevel="0" collapsed="false">
      <c r="A427" s="144"/>
      <c r="B427" s="4"/>
      <c r="E427" s="136"/>
      <c r="F427" s="136"/>
      <c r="G427" s="158"/>
      <c r="H427" s="124"/>
      <c r="I427" s="136"/>
      <c r="J427" s="162"/>
      <c r="K427" s="124"/>
      <c r="L427" s="136"/>
      <c r="M427" s="51"/>
      <c r="O427" s="148"/>
      <c r="Q427" s="148"/>
      <c r="R427" s="149"/>
    </row>
    <row r="428" customFormat="false" ht="12.75" hidden="false" customHeight="false" outlineLevel="0" collapsed="false">
      <c r="A428" s="144"/>
      <c r="B428" s="1" t="s">
        <v>77</v>
      </c>
      <c r="C428" s="164"/>
      <c r="D428" s="5"/>
      <c r="E428" s="136" t="n">
        <v>136212371</v>
      </c>
      <c r="F428" s="136" t="s">
        <v>35</v>
      </c>
      <c r="G428" s="158"/>
      <c r="H428" s="124" t="n">
        <f aca="false">SUM(H417:H426)</f>
        <v>18431987.372247</v>
      </c>
      <c r="I428" s="136"/>
      <c r="J428" s="162"/>
      <c r="K428" s="124" t="n">
        <f aca="false">SUM(K417:K426)</f>
        <v>19794111.082247</v>
      </c>
      <c r="L428" s="136"/>
      <c r="M428" s="165"/>
      <c r="O428" s="166" t="n">
        <f aca="false">SUM(O417:O423)</f>
        <v>9990401.79569369</v>
      </c>
      <c r="P428" s="5"/>
      <c r="Q428" s="166" t="n">
        <f aca="false">SUM(Q420:Q423)</f>
        <v>9990401.79569369</v>
      </c>
      <c r="R428" s="149"/>
      <c r="S428" s="42" t="n">
        <f aca="false">E420*S420</f>
        <v>0</v>
      </c>
      <c r="T428" s="67" t="n">
        <v>5212687.24771132</v>
      </c>
    </row>
    <row r="429" customFormat="false" ht="12.75" hidden="false" customHeight="false" outlineLevel="0" collapsed="false">
      <c r="A429" s="144"/>
      <c r="B429" s="4"/>
      <c r="E429" s="136"/>
      <c r="F429" s="136"/>
      <c r="G429" s="158"/>
      <c r="H429" s="124"/>
      <c r="I429" s="136"/>
      <c r="J429" s="162"/>
      <c r="K429" s="124"/>
      <c r="L429" s="136"/>
      <c r="M429" s="51"/>
      <c r="O429" s="148"/>
      <c r="Q429" s="148"/>
      <c r="R429" s="149"/>
    </row>
    <row r="430" customFormat="false" ht="12.75" hidden="false" customHeight="false" outlineLevel="0" collapsed="false">
      <c r="A430" s="144"/>
      <c r="G430" s="158"/>
      <c r="H430" s="124"/>
      <c r="J430" s="162"/>
      <c r="K430" s="124"/>
      <c r="M430" s="51"/>
      <c r="O430" s="148"/>
      <c r="Q430" s="148"/>
      <c r="R430" s="149"/>
    </row>
    <row r="431" customFormat="false" ht="12.75" hidden="false" customHeight="false" outlineLevel="0" collapsed="false">
      <c r="A431" s="179" t="s">
        <v>86</v>
      </c>
      <c r="B431" s="2" t="s">
        <v>43</v>
      </c>
      <c r="C431" s="3" t="s">
        <v>26</v>
      </c>
      <c r="D431" s="4" t="s">
        <v>37</v>
      </c>
      <c r="E431" s="197" t="n">
        <v>1328978.18294186</v>
      </c>
      <c r="F431" s="198"/>
      <c r="G431" s="145" t="n">
        <v>2.75</v>
      </c>
      <c r="H431" s="39" t="n">
        <f aca="false">E431*G431</f>
        <v>3654690.00309011</v>
      </c>
      <c r="I431" s="198"/>
      <c r="J431" s="59" t="n">
        <f aca="false">G431</f>
        <v>2.75</v>
      </c>
      <c r="K431" s="39" t="n">
        <f aca="false">E431*J431</f>
        <v>3654690.00309011</v>
      </c>
      <c r="L431" s="198"/>
      <c r="M431" s="88" t="n">
        <v>0.5</v>
      </c>
      <c r="N431" s="119" t="n">
        <f aca="false">M431</f>
        <v>0.5</v>
      </c>
      <c r="O431" s="148" t="n">
        <f aca="false">E431*N431</f>
        <v>664489.091470929</v>
      </c>
      <c r="Q431" s="148"/>
      <c r="R431" s="149"/>
      <c r="W431" s="60" t="n">
        <f aca="false">J431</f>
        <v>2.75</v>
      </c>
    </row>
    <row r="432" customFormat="false" ht="12.75" hidden="false" customHeight="false" outlineLevel="0" collapsed="false">
      <c r="A432" s="144"/>
      <c r="D432" s="4" t="s">
        <v>44</v>
      </c>
      <c r="E432" s="197" t="n">
        <v>2568320.5</v>
      </c>
      <c r="F432" s="198"/>
      <c r="G432" s="145" t="n">
        <v>2.9</v>
      </c>
      <c r="H432" s="39" t="n">
        <f aca="false">E432*G432</f>
        <v>7448129.45</v>
      </c>
      <c r="I432" s="198"/>
      <c r="J432" s="59" t="n">
        <f aca="false">G432</f>
        <v>2.9</v>
      </c>
      <c r="K432" s="39" t="n">
        <f aca="false">E432*J432</f>
        <v>7448129.45</v>
      </c>
      <c r="L432" s="198"/>
      <c r="M432" s="126" t="n">
        <v>0.52</v>
      </c>
      <c r="N432" s="119" t="n">
        <f aca="false">M432</f>
        <v>0.52</v>
      </c>
      <c r="O432" s="148" t="n">
        <f aca="false">E432*N432</f>
        <v>1335526.66</v>
      </c>
      <c r="P432" s="189" t="n">
        <f aca="false">O432/SUM(E435:E436)</f>
        <v>0.00459742099400664</v>
      </c>
      <c r="Q432" s="148"/>
      <c r="R432" s="149"/>
      <c r="W432" s="60" t="n">
        <f aca="false">J432</f>
        <v>2.9</v>
      </c>
    </row>
    <row r="433" customFormat="false" ht="12.75" hidden="false" customHeight="false" outlineLevel="0" collapsed="false">
      <c r="A433" s="144"/>
      <c r="C433" s="3" t="s">
        <v>28</v>
      </c>
      <c r="D433" s="4" t="s">
        <v>44</v>
      </c>
      <c r="E433" s="197" t="n">
        <v>2529345.5</v>
      </c>
      <c r="F433" s="198"/>
      <c r="G433" s="145" t="n">
        <v>1.75</v>
      </c>
      <c r="H433" s="39" t="n">
        <f aca="false">E433*G433</f>
        <v>4426354.625</v>
      </c>
      <c r="I433" s="198"/>
      <c r="J433" s="59" t="n">
        <f aca="false">G433</f>
        <v>1.75</v>
      </c>
      <c r="K433" s="39" t="n">
        <f aca="false">E433*J433</f>
        <v>4426354.625</v>
      </c>
      <c r="L433" s="198"/>
      <c r="M433" s="126" t="n">
        <v>0.32</v>
      </c>
      <c r="N433" s="119" t="n">
        <f aca="false">M433</f>
        <v>0.32</v>
      </c>
      <c r="O433" s="148" t="n">
        <f aca="false">E433*N433</f>
        <v>809390.56</v>
      </c>
      <c r="P433" s="189" t="n">
        <f aca="false">O433/SUM(E437:E438)</f>
        <v>0.00955258679815101</v>
      </c>
      <c r="Q433" s="148"/>
      <c r="R433" s="149"/>
      <c r="W433" s="60" t="n">
        <f aca="false">J433</f>
        <v>1.75</v>
      </c>
    </row>
    <row r="434" customFormat="false" ht="12.75" hidden="false" customHeight="false" outlineLevel="0" collapsed="false">
      <c r="A434" s="144"/>
      <c r="E434" s="183"/>
      <c r="F434" s="4"/>
      <c r="G434" s="88"/>
      <c r="H434" s="42"/>
      <c r="I434" s="4"/>
      <c r="J434" s="184"/>
      <c r="K434" s="42"/>
      <c r="L434" s="4"/>
      <c r="M434" s="95"/>
      <c r="O434" s="148"/>
      <c r="Q434" s="148"/>
      <c r="R434" s="149"/>
    </row>
    <row r="435" customFormat="false" ht="12.75" hidden="false" customHeight="false" outlineLevel="0" collapsed="false">
      <c r="A435" s="179"/>
      <c r="B435" s="82" t="s">
        <v>25</v>
      </c>
      <c r="C435" s="69" t="s">
        <v>26</v>
      </c>
      <c r="D435" s="70" t="s">
        <v>37</v>
      </c>
      <c r="E435" s="197" t="n">
        <v>44765240.89795</v>
      </c>
      <c r="F435" s="198"/>
      <c r="G435" s="152" t="n">
        <v>0.20711</v>
      </c>
      <c r="H435" s="39" t="n">
        <f aca="false">E435*G435</f>
        <v>9271329.04237443</v>
      </c>
      <c r="I435" s="198"/>
      <c r="J435" s="153" t="n">
        <f aca="false">G435+$J$2</f>
        <v>0.21711</v>
      </c>
      <c r="K435" s="39" t="n">
        <f aca="false">E435*J435</f>
        <v>9718981.45135392</v>
      </c>
      <c r="L435" s="198"/>
      <c r="M435" s="95" t="n">
        <v>0.18331</v>
      </c>
      <c r="N435" s="71" t="n">
        <f aca="false">M435+$J$2</f>
        <v>0.19331</v>
      </c>
      <c r="O435" s="148" t="n">
        <f aca="false">E435*N435</f>
        <v>8653568.71798272</v>
      </c>
      <c r="Q435" s="148" t="n">
        <f aca="false">O431+O435+E435*P432+P443*E435</f>
        <v>9523848.07969948</v>
      </c>
      <c r="R435" s="154" t="n">
        <f aca="false">Q435/E435</f>
        <v>0.212750962323887</v>
      </c>
      <c r="S435" s="71" t="n">
        <f aca="false">IF($S$3-R435&gt;0,$S$3-R435,0)</f>
        <v>0.0372490376761132</v>
      </c>
      <c r="U435" s="8" t="n">
        <f aca="false">R435+S435</f>
        <v>0.25</v>
      </c>
      <c r="W435" s="157" t="n">
        <f aca="false">J435+S435</f>
        <v>0.254359037676113</v>
      </c>
    </row>
    <row r="436" customFormat="false" ht="12.75" hidden="false" customHeight="false" outlineLevel="0" collapsed="false">
      <c r="A436" s="179"/>
      <c r="B436" s="4"/>
      <c r="C436" s="69"/>
      <c r="D436" s="70" t="s">
        <v>39</v>
      </c>
      <c r="E436" s="197" t="n">
        <v>245729508.60205</v>
      </c>
      <c r="F436" s="198"/>
      <c r="G436" s="152" t="n">
        <v>0.06499</v>
      </c>
      <c r="H436" s="39" t="n">
        <f aca="false">E436*G436</f>
        <v>15969960.7640472</v>
      </c>
      <c r="I436" s="198"/>
      <c r="J436" s="153" t="n">
        <f aca="false">G436+$J$2</f>
        <v>0.07499</v>
      </c>
      <c r="K436" s="39" t="n">
        <f aca="false">E436*J436</f>
        <v>18427255.8500677</v>
      </c>
      <c r="L436" s="198"/>
      <c r="M436" s="95" t="n">
        <v>0.0474</v>
      </c>
      <c r="N436" s="71" t="n">
        <f aca="false">M436+$J$2</f>
        <v>0.0574</v>
      </c>
      <c r="O436" s="148" t="n">
        <f aca="false">E436*N436</f>
        <v>14104873.7937577</v>
      </c>
      <c r="Q436" s="148" t="n">
        <f aca="false">O436+E436*P432+P443*E436</f>
        <v>15234516.8151785</v>
      </c>
      <c r="R436" s="154" t="n">
        <f aca="false">Q436/E436</f>
        <v>0.061997099582575</v>
      </c>
      <c r="T436" s="155" t="n">
        <f aca="false">T446/SUM(E436:E438)</f>
        <v>0.0384069679117834</v>
      </c>
      <c r="U436" s="8" t="n">
        <f aca="false">R436+T436</f>
        <v>0.100404067494358</v>
      </c>
      <c r="W436" s="157" t="n">
        <f aca="false">J436+T436</f>
        <v>0.113396967911783</v>
      </c>
    </row>
    <row r="437" customFormat="false" ht="12.75" hidden="false" customHeight="false" outlineLevel="0" collapsed="false">
      <c r="A437" s="179"/>
      <c r="B437" s="4"/>
      <c r="C437" s="69" t="s">
        <v>28</v>
      </c>
      <c r="D437" s="70" t="s">
        <v>38</v>
      </c>
      <c r="E437" s="197" t="n">
        <v>36849071.56375</v>
      </c>
      <c r="F437" s="198"/>
      <c r="G437" s="152" t="n">
        <v>0.07182</v>
      </c>
      <c r="H437" s="39" t="n">
        <f aca="false">E437*G437</f>
        <v>2646500.31970852</v>
      </c>
      <c r="I437" s="198"/>
      <c r="J437" s="153" t="n">
        <f aca="false">G437+$J$2</f>
        <v>0.08182</v>
      </c>
      <c r="K437" s="39" t="n">
        <f aca="false">E437*J437</f>
        <v>3014991.03534602</v>
      </c>
      <c r="L437" s="198"/>
      <c r="M437" s="95" t="n">
        <v>0.05816</v>
      </c>
      <c r="N437" s="71" t="n">
        <f aca="false">M437+$J$2</f>
        <v>0.06816</v>
      </c>
      <c r="O437" s="148" t="n">
        <f aca="false">E437*N437</f>
        <v>2511632.7177852</v>
      </c>
      <c r="Q437" s="148" t="n">
        <f aca="false">O437+E437*P433+P444*E437</f>
        <v>2863625.97016503</v>
      </c>
      <c r="R437" s="154" t="n">
        <f aca="false">Q437/E437</f>
        <v>0.0777122963657544</v>
      </c>
      <c r="T437" s="160" t="n">
        <f aca="false">T436</f>
        <v>0.0384069679117834</v>
      </c>
      <c r="U437" s="8" t="n">
        <f aca="false">R437+T437</f>
        <v>0.116119264277538</v>
      </c>
      <c r="W437" s="157" t="n">
        <f aca="false">J437+T437</f>
        <v>0.120226967911783</v>
      </c>
    </row>
    <row r="438" customFormat="false" ht="12.75" hidden="false" customHeight="false" outlineLevel="0" collapsed="false">
      <c r="A438" s="179"/>
      <c r="B438" s="4"/>
      <c r="C438" s="69"/>
      <c r="D438" s="70" t="s">
        <v>39</v>
      </c>
      <c r="E438" s="197" t="n">
        <v>47880915.93625</v>
      </c>
      <c r="F438" s="198"/>
      <c r="G438" s="152" t="n">
        <v>0.0571</v>
      </c>
      <c r="H438" s="39" t="n">
        <f aca="false">E438*G438</f>
        <v>2734000.29995988</v>
      </c>
      <c r="I438" s="198"/>
      <c r="J438" s="153" t="n">
        <f aca="false">G438+$J$2</f>
        <v>0.0671</v>
      </c>
      <c r="K438" s="39" t="n">
        <f aca="false">E438*J438</f>
        <v>3212809.45932238</v>
      </c>
      <c r="L438" s="198"/>
      <c r="M438" s="95" t="n">
        <v>0.04409</v>
      </c>
      <c r="N438" s="71" t="n">
        <f aca="false">M438+$J$2</f>
        <v>0.05409</v>
      </c>
      <c r="O438" s="173" t="n">
        <f aca="false">E438*N438</f>
        <v>2589878.74299176</v>
      </c>
      <c r="Q438" s="159" t="n">
        <f aca="false">O438+E438*P433+P444*E438</f>
        <v>3047251.4422786</v>
      </c>
      <c r="R438" s="154" t="n">
        <f aca="false">Q438/E438</f>
        <v>0.0636422963657544</v>
      </c>
      <c r="T438" s="160" t="n">
        <f aca="false">T436</f>
        <v>0.0384069679117834</v>
      </c>
      <c r="U438" s="8" t="n">
        <f aca="false">R438+T438</f>
        <v>0.102049264277538</v>
      </c>
      <c r="W438" s="157" t="n">
        <f aca="false">J438+T438</f>
        <v>0.105506967911783</v>
      </c>
    </row>
    <row r="439" customFormat="false" ht="12.75" hidden="false" customHeight="false" outlineLevel="0" collapsed="false">
      <c r="A439" s="144"/>
      <c r="E439" s="161"/>
      <c r="G439" s="158"/>
      <c r="H439" s="124"/>
      <c r="J439" s="162"/>
      <c r="K439" s="124"/>
      <c r="M439" s="51"/>
      <c r="O439" s="148"/>
      <c r="Q439" s="148"/>
      <c r="R439" s="149"/>
      <c r="T439" s="160"/>
    </row>
    <row r="440" customFormat="false" ht="12.75" hidden="false" customHeight="false" outlineLevel="0" collapsed="false">
      <c r="A440" s="144"/>
      <c r="B440" s="82" t="s">
        <v>31</v>
      </c>
      <c r="C440" s="196" t="s">
        <v>26</v>
      </c>
      <c r="D440" s="82"/>
      <c r="E440" s="197" t="n">
        <v>50820</v>
      </c>
      <c r="G440" s="88" t="n">
        <v>16</v>
      </c>
      <c r="H440" s="39" t="n">
        <f aca="false">E440*G440</f>
        <v>813120</v>
      </c>
      <c r="J440" s="59" t="n">
        <f aca="false">G440</f>
        <v>16</v>
      </c>
      <c r="K440" s="39" t="n">
        <f aca="false">E440*J440</f>
        <v>813120</v>
      </c>
      <c r="M440" s="92"/>
      <c r="N440" s="151"/>
      <c r="O440" s="151"/>
      <c r="Q440" s="148"/>
      <c r="R440" s="149"/>
      <c r="W440" s="60" t="n">
        <f aca="false">J440</f>
        <v>16</v>
      </c>
    </row>
    <row r="441" customFormat="false" ht="12.75" hidden="false" customHeight="false" outlineLevel="0" collapsed="false">
      <c r="A441" s="144"/>
      <c r="B441" s="82"/>
      <c r="C441" s="196" t="s">
        <v>28</v>
      </c>
      <c r="D441" s="82"/>
      <c r="E441" s="197" t="n">
        <v>50820</v>
      </c>
      <c r="G441" s="88" t="n">
        <v>16</v>
      </c>
      <c r="H441" s="39" t="n">
        <f aca="false">E441*G441</f>
        <v>813120</v>
      </c>
      <c r="J441" s="59" t="n">
        <f aca="false">G441</f>
        <v>16</v>
      </c>
      <c r="K441" s="39" t="n">
        <f aca="false">E441*J441</f>
        <v>813120</v>
      </c>
      <c r="M441" s="92"/>
      <c r="N441" s="151"/>
      <c r="O441" s="151"/>
      <c r="Q441" s="148"/>
      <c r="R441" s="149"/>
      <c r="W441" s="60" t="n">
        <f aca="false">J441</f>
        <v>16</v>
      </c>
    </row>
    <row r="442" customFormat="false" ht="12.75" hidden="false" customHeight="false" outlineLevel="0" collapsed="false">
      <c r="A442" s="144"/>
      <c r="B442" s="82"/>
      <c r="C442" s="69"/>
      <c r="D442" s="174"/>
      <c r="E442" s="186"/>
      <c r="G442" s="88"/>
      <c r="H442" s="124"/>
      <c r="J442" s="199"/>
      <c r="K442" s="124"/>
      <c r="M442" s="95"/>
      <c r="O442" s="148"/>
      <c r="Q442" s="148"/>
      <c r="R442" s="149"/>
    </row>
    <row r="443" customFormat="false" ht="12.75" hidden="false" customHeight="false" outlineLevel="0" collapsed="false">
      <c r="A443" s="144"/>
      <c r="B443" s="82" t="s">
        <v>79</v>
      </c>
      <c r="C443" s="196" t="s">
        <v>26</v>
      </c>
      <c r="D443" s="82"/>
      <c r="E443" s="36" t="n">
        <v>1333.83333333333</v>
      </c>
      <c r="G443" s="88" t="n">
        <v>-0.4</v>
      </c>
      <c r="H443" s="39" t="n">
        <f aca="false">E443*G443</f>
        <v>-533.533333333333</v>
      </c>
      <c r="J443" s="59" t="n">
        <f aca="false">G443</f>
        <v>-0.4</v>
      </c>
      <c r="K443" s="39" t="n">
        <f aca="false">E443*J443</f>
        <v>-533.533333333333</v>
      </c>
      <c r="M443" s="88" t="n">
        <v>-0.07</v>
      </c>
      <c r="N443" s="180" t="n">
        <f aca="false">M443</f>
        <v>-0.07</v>
      </c>
      <c r="O443" s="39" t="n">
        <f aca="false">E443*N443</f>
        <v>-93.3683333333333</v>
      </c>
      <c r="P443" s="200" t="n">
        <f aca="false">O443/(E435+E436)</f>
        <v>-3.21411431683495E-007</v>
      </c>
      <c r="Q443" s="148"/>
      <c r="R443" s="149"/>
      <c r="W443" s="60" t="n">
        <f aca="false">J443</f>
        <v>-0.4</v>
      </c>
    </row>
    <row r="444" customFormat="false" ht="12.75" hidden="false" customHeight="false" outlineLevel="0" collapsed="false">
      <c r="A444" s="144"/>
      <c r="B444" s="82"/>
      <c r="C444" s="196" t="s">
        <v>28</v>
      </c>
      <c r="D444" s="82"/>
      <c r="E444" s="36" t="n">
        <v>492.166666666667</v>
      </c>
      <c r="G444" s="88" t="n">
        <v>-0.3</v>
      </c>
      <c r="H444" s="61" t="n">
        <f aca="false">E444*G444</f>
        <v>-147.65</v>
      </c>
      <c r="J444" s="59" t="n">
        <f aca="false">G444</f>
        <v>-0.3</v>
      </c>
      <c r="K444" s="61" t="n">
        <f aca="false">E444*J444</f>
        <v>-147.65</v>
      </c>
      <c r="M444" s="88" t="n">
        <v>-0.05</v>
      </c>
      <c r="N444" s="180" t="n">
        <f aca="false">M444</f>
        <v>-0.05</v>
      </c>
      <c r="O444" s="61" t="n">
        <f aca="false">E444*N444</f>
        <v>-24.6083333333333</v>
      </c>
      <c r="P444" s="200" t="n">
        <f aca="false">O444/(E437+E438)</f>
        <v>-2.90432396597879E-007</v>
      </c>
      <c r="Q444" s="148"/>
      <c r="R444" s="149"/>
      <c r="W444" s="60" t="n">
        <f aca="false">J444</f>
        <v>-0.3</v>
      </c>
    </row>
    <row r="445" customFormat="false" ht="12.75" hidden="false" customHeight="false" outlineLevel="0" collapsed="false">
      <c r="A445" s="144"/>
      <c r="B445" s="82"/>
      <c r="C445" s="196"/>
      <c r="D445" s="82"/>
      <c r="E445" s="201"/>
      <c r="G445" s="88"/>
      <c r="H445" s="39"/>
      <c r="J445" s="178"/>
      <c r="K445" s="39"/>
      <c r="M445" s="92"/>
      <c r="N445" s="119"/>
      <c r="O445" s="151"/>
      <c r="Q445" s="148"/>
      <c r="R445" s="149"/>
    </row>
    <row r="446" customFormat="false" ht="12.75" hidden="false" customHeight="false" outlineLevel="0" collapsed="false">
      <c r="A446" s="144"/>
      <c r="B446" s="1" t="s">
        <v>77</v>
      </c>
      <c r="C446" s="164"/>
      <c r="D446" s="5"/>
      <c r="E446" s="136" t="n">
        <v>375224737</v>
      </c>
      <c r="F446" s="136" t="s">
        <v>35</v>
      </c>
      <c r="G446" s="158"/>
      <c r="H446" s="124" t="n">
        <f aca="false">SUM(H431:H444)</f>
        <v>47776523.3208468</v>
      </c>
      <c r="I446" s="136"/>
      <c r="J446" s="162"/>
      <c r="K446" s="124" t="n">
        <f aca="false">SUM(K431:K444)</f>
        <v>51528770.6908468</v>
      </c>
      <c r="L446" s="136"/>
      <c r="M446" s="165"/>
      <c r="N446" s="119"/>
      <c r="O446" s="124" t="n">
        <f aca="false">SUM(O431:O444)</f>
        <v>30669242.3073216</v>
      </c>
      <c r="P446" s="5"/>
      <c r="Q446" s="166" t="n">
        <f aca="false">SUM(Q435:Q438)</f>
        <v>30669242.3073216</v>
      </c>
      <c r="R446" s="149"/>
      <c r="S446" s="42" t="n">
        <f aca="false">E435*S435</f>
        <v>1667462.14478802</v>
      </c>
      <c r="T446" s="67" t="n">
        <v>12691947.2629355</v>
      </c>
    </row>
    <row r="447" customFormat="false" ht="12.75" hidden="false" customHeight="false" outlineLevel="0" collapsed="false">
      <c r="A447" s="144"/>
      <c r="B447" s="82"/>
      <c r="C447" s="196"/>
      <c r="D447" s="82"/>
      <c r="E447" s="201"/>
      <c r="G447" s="88"/>
      <c r="H447" s="39"/>
      <c r="J447" s="178"/>
      <c r="K447" s="39"/>
      <c r="M447" s="92"/>
      <c r="N447" s="119"/>
      <c r="O447" s="151"/>
      <c r="Q447" s="148"/>
      <c r="R447" s="149"/>
    </row>
    <row r="448" customFormat="false" ht="12.75" hidden="false" customHeight="false" outlineLevel="0" collapsed="false">
      <c r="A448" s="144"/>
      <c r="G448" s="158"/>
      <c r="H448" s="124"/>
      <c r="J448" s="162"/>
      <c r="K448" s="124"/>
      <c r="M448" s="51"/>
      <c r="N448" s="119"/>
      <c r="O448" s="148"/>
      <c r="Q448" s="148"/>
      <c r="R448" s="149"/>
    </row>
    <row r="449" customFormat="false" ht="12.75" hidden="false" customHeight="false" outlineLevel="0" collapsed="false">
      <c r="A449" s="144" t="s">
        <v>87</v>
      </c>
      <c r="B449" s="82" t="s">
        <v>43</v>
      </c>
      <c r="C449" s="69" t="s">
        <v>26</v>
      </c>
      <c r="D449" s="4" t="s">
        <v>37</v>
      </c>
      <c r="E449" s="167" t="n">
        <v>89192.4193159973</v>
      </c>
      <c r="F449" s="168"/>
      <c r="G449" s="145" t="n">
        <v>6.25</v>
      </c>
      <c r="H449" s="39" t="n">
        <f aca="false">E449*G449</f>
        <v>557452.620724983</v>
      </c>
      <c r="I449" s="168"/>
      <c r="J449" s="59" t="n">
        <f aca="false">G449</f>
        <v>6.25</v>
      </c>
      <c r="K449" s="39" t="n">
        <f aca="false">E449*J449</f>
        <v>557452.620724983</v>
      </c>
      <c r="L449" s="168"/>
      <c r="M449" s="126" t="n">
        <v>1.13</v>
      </c>
      <c r="N449" s="119" t="n">
        <f aca="false">M449</f>
        <v>1.13</v>
      </c>
      <c r="O449" s="148" t="n">
        <f aca="false">E449*N449</f>
        <v>100787.433827077</v>
      </c>
      <c r="Q449" s="148"/>
      <c r="R449" s="149"/>
      <c r="W449" s="60" t="n">
        <f aca="false">J449</f>
        <v>6.25</v>
      </c>
    </row>
    <row r="450" customFormat="false" ht="12.75" hidden="false" customHeight="false" outlineLevel="0" collapsed="false">
      <c r="A450" s="144"/>
      <c r="B450" s="82"/>
      <c r="C450" s="69"/>
      <c r="D450" s="82" t="s">
        <v>38</v>
      </c>
      <c r="E450" s="167" t="n">
        <v>161267.101591551</v>
      </c>
      <c r="F450" s="168"/>
      <c r="G450" s="145" t="n">
        <v>4.5</v>
      </c>
      <c r="H450" s="39" t="n">
        <f aca="false">E450*G450</f>
        <v>725701.957161978</v>
      </c>
      <c r="I450" s="168"/>
      <c r="J450" s="59" t="n">
        <f aca="false">G450</f>
        <v>4.5</v>
      </c>
      <c r="K450" s="39" t="n">
        <f aca="false">E450*J450</f>
        <v>725701.957161978</v>
      </c>
      <c r="L450" s="168"/>
      <c r="M450" s="126" t="n">
        <v>0.81</v>
      </c>
      <c r="N450" s="119" t="n">
        <f aca="false">M450</f>
        <v>0.81</v>
      </c>
      <c r="O450" s="148" t="n">
        <f aca="false">E450*N450</f>
        <v>130626.352289156</v>
      </c>
      <c r="Q450" s="148"/>
      <c r="R450" s="149"/>
      <c r="W450" s="60" t="n">
        <f aca="false">J450</f>
        <v>4.5</v>
      </c>
    </row>
    <row r="451" customFormat="false" ht="12.75" hidden="false" customHeight="false" outlineLevel="0" collapsed="false">
      <c r="A451" s="144"/>
      <c r="B451" s="82"/>
      <c r="C451" s="69"/>
      <c r="D451" s="70" t="s">
        <v>39</v>
      </c>
      <c r="E451" s="167" t="n">
        <v>504522.775928874</v>
      </c>
      <c r="F451" s="168"/>
      <c r="G451" s="145" t="n">
        <v>1.5</v>
      </c>
      <c r="H451" s="39" t="n">
        <f aca="false">E451*G451</f>
        <v>756784.16389331</v>
      </c>
      <c r="I451" s="168"/>
      <c r="J451" s="59" t="n">
        <f aca="false">G451</f>
        <v>1.5</v>
      </c>
      <c r="K451" s="39" t="n">
        <f aca="false">E451*J451</f>
        <v>756784.16389331</v>
      </c>
      <c r="L451" s="168"/>
      <c r="M451" s="126" t="n">
        <v>0.27</v>
      </c>
      <c r="N451" s="119" t="n">
        <f aca="false">M451</f>
        <v>0.27</v>
      </c>
      <c r="O451" s="148" t="n">
        <f aca="false">E451*N451</f>
        <v>136221.149500796</v>
      </c>
      <c r="Q451" s="148"/>
      <c r="R451" s="149"/>
      <c r="W451" s="60" t="n">
        <f aca="false">J451</f>
        <v>1.5</v>
      </c>
    </row>
    <row r="452" customFormat="false" ht="12.75" hidden="false" customHeight="false" outlineLevel="0" collapsed="false">
      <c r="A452" s="144"/>
      <c r="B452" s="82"/>
      <c r="C452" s="69" t="s">
        <v>28</v>
      </c>
      <c r="D452" s="70" t="s">
        <v>38</v>
      </c>
      <c r="E452" s="167" t="n">
        <v>152257.766307106</v>
      </c>
      <c r="F452" s="168"/>
      <c r="G452" s="145" t="n">
        <v>0.4</v>
      </c>
      <c r="H452" s="39" t="n">
        <f aca="false">E452*G452</f>
        <v>60903.1065228426</v>
      </c>
      <c r="I452" s="168"/>
      <c r="J452" s="59" t="n">
        <f aca="false">G452</f>
        <v>0.4</v>
      </c>
      <c r="K452" s="39" t="n">
        <f aca="false">E452*J452</f>
        <v>60903.1065228426</v>
      </c>
      <c r="L452" s="168"/>
      <c r="M452" s="126" t="n">
        <v>0.07</v>
      </c>
      <c r="N452" s="119" t="n">
        <f aca="false">M452</f>
        <v>0.07</v>
      </c>
      <c r="O452" s="148" t="n">
        <f aca="false">E452*N452</f>
        <v>10658.0436414975</v>
      </c>
      <c r="Q452" s="148"/>
      <c r="R452" s="149"/>
      <c r="W452" s="60" t="n">
        <f aca="false">J452</f>
        <v>0.4</v>
      </c>
    </row>
    <row r="453" customFormat="false" ht="12.75" hidden="false" customHeight="false" outlineLevel="0" collapsed="false">
      <c r="A453" s="144"/>
      <c r="B453" s="82"/>
      <c r="C453" s="69"/>
      <c r="D453" s="70" t="s">
        <v>39</v>
      </c>
      <c r="E453" s="167" t="n">
        <v>684709.481617757</v>
      </c>
      <c r="F453" s="168"/>
      <c r="G453" s="145" t="n">
        <v>0.2</v>
      </c>
      <c r="H453" s="39" t="n">
        <f aca="false">E453*G453</f>
        <v>136941.896323551</v>
      </c>
      <c r="I453" s="168"/>
      <c r="J453" s="59" t="n">
        <f aca="false">G453</f>
        <v>0.2</v>
      </c>
      <c r="K453" s="39" t="n">
        <f aca="false">E453*J453</f>
        <v>136941.896323551</v>
      </c>
      <c r="L453" s="168"/>
      <c r="M453" s="126" t="n">
        <v>0.04</v>
      </c>
      <c r="N453" s="119" t="n">
        <f aca="false">M453</f>
        <v>0.04</v>
      </c>
      <c r="O453" s="148" t="n">
        <f aca="false">E453*N453</f>
        <v>27388.3792647103</v>
      </c>
      <c r="Q453" s="148"/>
      <c r="R453" s="149"/>
      <c r="W453" s="60" t="n">
        <f aca="false">J453</f>
        <v>0.2</v>
      </c>
    </row>
    <row r="454" customFormat="false" ht="12.75" hidden="false" customHeight="false" outlineLevel="0" collapsed="false">
      <c r="A454" s="144"/>
      <c r="B454" s="82"/>
      <c r="C454" s="69"/>
      <c r="D454" s="82"/>
      <c r="E454" s="167"/>
      <c r="F454" s="168"/>
      <c r="G454" s="145"/>
      <c r="H454" s="169"/>
      <c r="I454" s="168"/>
      <c r="J454" s="170"/>
      <c r="K454" s="169"/>
      <c r="L454" s="168"/>
      <c r="M454" s="95"/>
      <c r="O454" s="148"/>
      <c r="Q454" s="148"/>
      <c r="R454" s="149"/>
    </row>
    <row r="455" customFormat="false" ht="12.75" hidden="false" customHeight="false" outlineLevel="0" collapsed="false">
      <c r="A455" s="144"/>
      <c r="B455" s="82" t="s">
        <v>25</v>
      </c>
      <c r="C455" s="69" t="s">
        <v>26</v>
      </c>
      <c r="D455" s="4" t="s">
        <v>37</v>
      </c>
      <c r="E455" s="167" t="n">
        <v>2930434.894</v>
      </c>
      <c r="F455" s="168"/>
      <c r="G455" s="152" t="n">
        <v>0.08965</v>
      </c>
      <c r="H455" s="39" t="n">
        <f aca="false">E455*G455</f>
        <v>262713.4882471</v>
      </c>
      <c r="I455" s="168"/>
      <c r="J455" s="153" t="n">
        <f aca="false">G455+$J$2</f>
        <v>0.09965</v>
      </c>
      <c r="K455" s="39" t="n">
        <f aca="false">E455*J455</f>
        <v>292017.8371871</v>
      </c>
      <c r="L455" s="168"/>
      <c r="M455" s="95" t="n">
        <v>0.07459</v>
      </c>
      <c r="N455" s="71" t="n">
        <f aca="false">M455+$J$2</f>
        <v>0.08459</v>
      </c>
      <c r="O455" s="148" t="n">
        <f aca="false">E455*N455</f>
        <v>247885.48768346</v>
      </c>
      <c r="Q455" s="148" t="n">
        <f aca="false">O455+O449</f>
        <v>348672.921510537</v>
      </c>
      <c r="R455" s="154" t="n">
        <f aca="false">Q455/E455</f>
        <v>0.118983336645505</v>
      </c>
      <c r="S455" s="71" t="n">
        <f aca="false">IF($S$3-R455&gt;0,$S$3-R455,0)</f>
        <v>0.131016663354495</v>
      </c>
      <c r="U455" s="8" t="n">
        <f aca="false">R455+S455</f>
        <v>0.25</v>
      </c>
      <c r="W455" s="157" t="n">
        <f aca="false">J455+S455</f>
        <v>0.230666663354495</v>
      </c>
    </row>
    <row r="456" customFormat="false" ht="12.75" hidden="false" customHeight="false" outlineLevel="0" collapsed="false">
      <c r="A456" s="144"/>
      <c r="B456" s="82"/>
      <c r="C456" s="69"/>
      <c r="D456" s="82" t="s">
        <v>38</v>
      </c>
      <c r="E456" s="167" t="n">
        <v>4069744.1612</v>
      </c>
      <c r="F456" s="168"/>
      <c r="G456" s="152" t="n">
        <v>0.06134</v>
      </c>
      <c r="H456" s="39" t="n">
        <f aca="false">E456*G456</f>
        <v>249638.106848008</v>
      </c>
      <c r="I456" s="168"/>
      <c r="J456" s="153" t="n">
        <f aca="false">G456+$J$2</f>
        <v>0.07134</v>
      </c>
      <c r="K456" s="39" t="n">
        <f aca="false">E456*J456</f>
        <v>290335.548460008</v>
      </c>
      <c r="L456" s="168"/>
      <c r="M456" s="95" t="n">
        <v>0.04628</v>
      </c>
      <c r="N456" s="71" t="n">
        <f aca="false">M456+$J$2</f>
        <v>0.05628</v>
      </c>
      <c r="O456" s="148" t="n">
        <f aca="false">E456*N456</f>
        <v>229045.201392336</v>
      </c>
      <c r="Q456" s="148" t="n">
        <f aca="false">O456+O450</f>
        <v>359671.553681492</v>
      </c>
      <c r="R456" s="154" t="n">
        <f aca="false">Q456/E456</f>
        <v>0.0883769444552602</v>
      </c>
      <c r="T456" s="155" t="n">
        <f aca="false">T464/SUM(E456:E459)</f>
        <v>0.0303959388250668</v>
      </c>
      <c r="U456" s="8" t="n">
        <f aca="false">R456+T456</f>
        <v>0.118772883280327</v>
      </c>
      <c r="W456" s="157" t="n">
        <f aca="false">J456+T456</f>
        <v>0.101735938825067</v>
      </c>
    </row>
    <row r="457" customFormat="false" ht="12.75" hidden="false" customHeight="false" outlineLevel="0" collapsed="false">
      <c r="A457" s="144"/>
      <c r="B457" s="82"/>
      <c r="C457" s="69"/>
      <c r="D457" s="70" t="s">
        <v>39</v>
      </c>
      <c r="E457" s="167" t="n">
        <v>20387062.9448</v>
      </c>
      <c r="F457" s="168"/>
      <c r="G457" s="152" t="n">
        <v>0.05214</v>
      </c>
      <c r="H457" s="39" t="n">
        <f aca="false">E457*G457</f>
        <v>1062981.46194187</v>
      </c>
      <c r="I457" s="168"/>
      <c r="J457" s="153" t="n">
        <f aca="false">G457+$J$2</f>
        <v>0.06214</v>
      </c>
      <c r="K457" s="39" t="n">
        <f aca="false">E457*J457</f>
        <v>1266852.09138987</v>
      </c>
      <c r="L457" s="168"/>
      <c r="M457" s="95" t="n">
        <v>0.03708</v>
      </c>
      <c r="N457" s="71" t="n">
        <f aca="false">M457+$J$2</f>
        <v>0.04708</v>
      </c>
      <c r="O457" s="148" t="n">
        <f aca="false">E457*N457</f>
        <v>959822.923441184</v>
      </c>
      <c r="Q457" s="148" t="n">
        <f aca="false">O457+O451</f>
        <v>1096044.07294198</v>
      </c>
      <c r="R457" s="154" t="n">
        <f aca="false">Q457/E457</f>
        <v>0.0537617446863056</v>
      </c>
      <c r="T457" s="160" t="n">
        <f aca="false">T456</f>
        <v>0.0303959388250668</v>
      </c>
      <c r="U457" s="8" t="n">
        <f aca="false">R457+T457</f>
        <v>0.0841576835113724</v>
      </c>
      <c r="W457" s="157" t="n">
        <f aca="false">J457+T457</f>
        <v>0.0925359388250668</v>
      </c>
    </row>
    <row r="458" customFormat="false" ht="12.75" hidden="false" customHeight="false" outlineLevel="0" collapsed="false">
      <c r="A458" s="144"/>
      <c r="B458" s="82"/>
      <c r="C458" s="69" t="s">
        <v>28</v>
      </c>
      <c r="D458" s="70" t="s">
        <v>38</v>
      </c>
      <c r="E458" s="167" t="n">
        <v>2900926.3822</v>
      </c>
      <c r="F458" s="168"/>
      <c r="G458" s="152" t="n">
        <v>0.08956</v>
      </c>
      <c r="H458" s="39" t="n">
        <f aca="false">E458*G458</f>
        <v>259806.966789832</v>
      </c>
      <c r="I458" s="168"/>
      <c r="J458" s="153" t="n">
        <f aca="false">G458+$J$2</f>
        <v>0.09956</v>
      </c>
      <c r="K458" s="39" t="n">
        <f aca="false">E458*J458</f>
        <v>288816.230611832</v>
      </c>
      <c r="L458" s="168"/>
      <c r="M458" s="95" t="n">
        <v>0.07873</v>
      </c>
      <c r="N458" s="71" t="n">
        <f aca="false">M458+$J$2</f>
        <v>0.08873</v>
      </c>
      <c r="O458" s="148" t="n">
        <f aca="false">E458*N458</f>
        <v>257399.197892606</v>
      </c>
      <c r="Q458" s="148" t="n">
        <f aca="false">O458+O452</f>
        <v>268057.241534103</v>
      </c>
      <c r="R458" s="154" t="n">
        <f aca="false">Q458/E458</f>
        <v>0.0924040138277534</v>
      </c>
      <c r="T458" s="160" t="n">
        <f aca="false">T456</f>
        <v>0.0303959388250668</v>
      </c>
      <c r="U458" s="8" t="n">
        <f aca="false">R458+T458</f>
        <v>0.12279995265282</v>
      </c>
      <c r="W458" s="157" t="n">
        <f aca="false">J458+T458</f>
        <v>0.129955938825067</v>
      </c>
    </row>
    <row r="459" customFormat="false" ht="12.75" hidden="false" customHeight="false" outlineLevel="0" collapsed="false">
      <c r="A459" s="144"/>
      <c r="B459" s="82"/>
      <c r="C459" s="69"/>
      <c r="D459" s="70" t="s">
        <v>39</v>
      </c>
      <c r="E459" s="167" t="n">
        <v>7164744.6178</v>
      </c>
      <c r="F459" s="168"/>
      <c r="G459" s="152" t="n">
        <v>0.07417</v>
      </c>
      <c r="H459" s="39" t="n">
        <f aca="false">E459*G459</f>
        <v>531409.108302226</v>
      </c>
      <c r="I459" s="168"/>
      <c r="J459" s="153" t="n">
        <f aca="false">G459+$J$2</f>
        <v>0.08417</v>
      </c>
      <c r="K459" s="39" t="n">
        <f aca="false">E459*J459</f>
        <v>603056.554480226</v>
      </c>
      <c r="L459" s="168"/>
      <c r="M459" s="95" t="n">
        <v>0.06334</v>
      </c>
      <c r="N459" s="71" t="n">
        <f aca="false">M459+$J$2</f>
        <v>0.07334</v>
      </c>
      <c r="O459" s="173" t="n">
        <f aca="false">E459*N459</f>
        <v>525462.370269452</v>
      </c>
      <c r="Q459" s="159" t="n">
        <f aca="false">O459+O453</f>
        <v>552850.749534162</v>
      </c>
      <c r="R459" s="154" t="n">
        <f aca="false">Q459/E459</f>
        <v>0.0771626595260167</v>
      </c>
      <c r="T459" s="160" t="n">
        <f aca="false">T456</f>
        <v>0.0303959388250668</v>
      </c>
      <c r="U459" s="8" t="n">
        <f aca="false">R459+T459</f>
        <v>0.107558598351083</v>
      </c>
      <c r="W459" s="157" t="n">
        <f aca="false">J459+T459</f>
        <v>0.114565938825067</v>
      </c>
    </row>
    <row r="460" customFormat="false" ht="12.75" hidden="false" customHeight="false" outlineLevel="0" collapsed="false">
      <c r="A460" s="144"/>
      <c r="E460" s="161"/>
      <c r="G460" s="158"/>
      <c r="H460" s="124"/>
      <c r="J460" s="162"/>
      <c r="K460" s="124"/>
      <c r="M460" s="51"/>
      <c r="O460" s="148"/>
      <c r="Q460" s="148"/>
      <c r="R460" s="149"/>
    </row>
    <row r="461" customFormat="false" ht="12.75" hidden="false" customHeight="false" outlineLevel="0" collapsed="false">
      <c r="A461" s="144"/>
      <c r="B461" s="82" t="s">
        <v>31</v>
      </c>
      <c r="C461" s="196" t="s">
        <v>26</v>
      </c>
      <c r="D461" s="82"/>
      <c r="E461" s="167" t="n">
        <v>11748</v>
      </c>
      <c r="F461" s="136"/>
      <c r="G461" s="88" t="n">
        <v>16</v>
      </c>
      <c r="H461" s="39" t="n">
        <f aca="false">E461*G461</f>
        <v>187968</v>
      </c>
      <c r="I461" s="136"/>
      <c r="J461" s="59" t="n">
        <f aca="false">G461</f>
        <v>16</v>
      </c>
      <c r="K461" s="39" t="n">
        <f aca="false">E461*J461</f>
        <v>187968</v>
      </c>
      <c r="L461" s="136"/>
      <c r="M461" s="92"/>
      <c r="N461" s="151"/>
      <c r="O461" s="151"/>
      <c r="Q461" s="148"/>
      <c r="R461" s="149"/>
      <c r="W461" s="60" t="n">
        <f aca="false">J461</f>
        <v>16</v>
      </c>
    </row>
    <row r="462" customFormat="false" ht="12.75" hidden="false" customHeight="false" outlineLevel="0" collapsed="false">
      <c r="A462" s="144"/>
      <c r="B462" s="82"/>
      <c r="C462" s="196" t="s">
        <v>28</v>
      </c>
      <c r="D462" s="82"/>
      <c r="E462" s="167" t="n">
        <v>11748</v>
      </c>
      <c r="F462" s="136"/>
      <c r="G462" s="88" t="n">
        <v>16</v>
      </c>
      <c r="H462" s="39" t="n">
        <f aca="false">E462*G462</f>
        <v>187968</v>
      </c>
      <c r="I462" s="136"/>
      <c r="J462" s="59" t="n">
        <f aca="false">G462</f>
        <v>16</v>
      </c>
      <c r="K462" s="39" t="n">
        <f aca="false">E462*J462</f>
        <v>187968</v>
      </c>
      <c r="L462" s="136"/>
      <c r="M462" s="92"/>
      <c r="N462" s="151"/>
      <c r="O462" s="151"/>
      <c r="Q462" s="148"/>
      <c r="R462" s="149"/>
      <c r="W462" s="60" t="n">
        <f aca="false">J462</f>
        <v>16</v>
      </c>
    </row>
    <row r="463" customFormat="false" ht="12.75" hidden="false" customHeight="false" outlineLevel="0" collapsed="false">
      <c r="A463" s="144"/>
      <c r="B463" s="82"/>
      <c r="C463" s="69"/>
      <c r="D463" s="174"/>
      <c r="E463" s="36"/>
      <c r="F463" s="136"/>
      <c r="G463" s="88"/>
      <c r="H463" s="124"/>
      <c r="I463" s="136"/>
      <c r="J463" s="162"/>
      <c r="K463" s="124"/>
      <c r="L463" s="136"/>
      <c r="M463" s="95"/>
      <c r="O463" s="148"/>
      <c r="Q463" s="148"/>
      <c r="R463" s="149"/>
    </row>
    <row r="464" customFormat="false" ht="12.75" hidden="false" customHeight="false" outlineLevel="0" collapsed="false">
      <c r="A464" s="144"/>
      <c r="B464" s="1" t="s">
        <v>77</v>
      </c>
      <c r="C464" s="164"/>
      <c r="D464" s="5"/>
      <c r="E464" s="136" t="n">
        <v>37452913</v>
      </c>
      <c r="F464" s="136" t="s">
        <v>35</v>
      </c>
      <c r="G464" s="158"/>
      <c r="H464" s="124" t="n">
        <f aca="false">SUM(H449:H463)</f>
        <v>4980268.8767557</v>
      </c>
      <c r="I464" s="136"/>
      <c r="J464" s="162"/>
      <c r="K464" s="124" t="n">
        <f aca="false">SUM(K449:K463)</f>
        <v>5354798.0067557</v>
      </c>
      <c r="L464" s="136"/>
      <c r="M464" s="165"/>
      <c r="O464" s="124" t="n">
        <f aca="false">SUM(O449:O463)</f>
        <v>2625296.53920227</v>
      </c>
      <c r="P464" s="5"/>
      <c r="Q464" s="166" t="n">
        <f aca="false">SUM(Q455:Q459)</f>
        <v>2625296.53920227</v>
      </c>
      <c r="R464" s="149"/>
      <c r="S464" s="42" t="n">
        <f aca="false">E455*S455</f>
        <v>383935.801989463</v>
      </c>
      <c r="T464" s="67" t="n">
        <v>1049343.13259968</v>
      </c>
    </row>
    <row r="465" customFormat="false" ht="12.75" hidden="false" customHeight="false" outlineLevel="0" collapsed="false">
      <c r="A465" s="144"/>
      <c r="B465" s="82"/>
      <c r="C465" s="196"/>
      <c r="D465" s="82"/>
      <c r="E465" s="201"/>
      <c r="F465" s="136"/>
      <c r="G465" s="88"/>
      <c r="H465" s="39"/>
      <c r="I465" s="136"/>
      <c r="J465" s="178"/>
      <c r="K465" s="39"/>
      <c r="L465" s="136"/>
      <c r="M465" s="92"/>
      <c r="N465" s="151"/>
      <c r="O465" s="151"/>
      <c r="Q465" s="148"/>
      <c r="R465" s="149"/>
    </row>
    <row r="466" customFormat="false" ht="12.75" hidden="false" customHeight="false" outlineLevel="0" collapsed="false">
      <c r="A466" s="144"/>
      <c r="G466" s="158"/>
      <c r="H466" s="124"/>
      <c r="J466" s="162"/>
      <c r="K466" s="124"/>
      <c r="M466" s="51"/>
      <c r="O466" s="148"/>
      <c r="Q466" s="148"/>
      <c r="R466" s="149"/>
    </row>
    <row r="467" customFormat="false" ht="12.75" hidden="false" customHeight="false" outlineLevel="0" collapsed="false">
      <c r="A467" s="144" t="s">
        <v>88</v>
      </c>
      <c r="B467" s="82" t="s">
        <v>43</v>
      </c>
      <c r="C467" s="69" t="s">
        <v>26</v>
      </c>
      <c r="D467" s="4" t="s">
        <v>76</v>
      </c>
      <c r="E467" s="36" t="n">
        <v>241104</v>
      </c>
      <c r="F467" s="37"/>
      <c r="G467" s="145" t="n">
        <v>5.5</v>
      </c>
      <c r="H467" s="39" t="n">
        <f aca="false">E467*G467</f>
        <v>1326072</v>
      </c>
      <c r="I467" s="37"/>
      <c r="J467" s="146" t="n">
        <f aca="false">G467</f>
        <v>5.5</v>
      </c>
      <c r="K467" s="39" t="n">
        <f aca="false">E467*J467</f>
        <v>1326072</v>
      </c>
      <c r="L467" s="37"/>
      <c r="M467" s="88" t="n">
        <v>1.14</v>
      </c>
      <c r="N467" s="202" t="n">
        <f aca="false">M467</f>
        <v>1.14</v>
      </c>
      <c r="O467" s="148" t="n">
        <f aca="false">E467*N467</f>
        <v>274858.56</v>
      </c>
      <c r="P467" s="189" t="n">
        <f aca="false">O467/(E470+E471)</f>
        <v>0.00460226334723851</v>
      </c>
      <c r="Q467" s="148"/>
      <c r="R467" s="149"/>
      <c r="W467" s="60" t="n">
        <f aca="false">J467</f>
        <v>5.5</v>
      </c>
    </row>
    <row r="468" customFormat="false" ht="12.75" hidden="false" customHeight="false" outlineLevel="0" collapsed="false">
      <c r="A468" s="144"/>
      <c r="B468" s="82"/>
      <c r="C468" s="69" t="s">
        <v>28</v>
      </c>
      <c r="D468" s="4" t="s">
        <v>76</v>
      </c>
      <c r="E468" s="36" t="n">
        <v>241104</v>
      </c>
      <c r="F468" s="37"/>
      <c r="G468" s="145" t="n">
        <v>5.5</v>
      </c>
      <c r="H468" s="39" t="n">
        <f aca="false">E468*G468</f>
        <v>1326072</v>
      </c>
      <c r="I468" s="37"/>
      <c r="J468" s="146" t="n">
        <f aca="false">G468</f>
        <v>5.5</v>
      </c>
      <c r="K468" s="39" t="n">
        <f aca="false">E468*J468</f>
        <v>1326072</v>
      </c>
      <c r="L468" s="37"/>
      <c r="M468" s="88" t="n">
        <v>1.14</v>
      </c>
      <c r="N468" s="202" t="n">
        <f aca="false">M468</f>
        <v>1.14</v>
      </c>
      <c r="O468" s="148" t="n">
        <f aca="false">E468*N468</f>
        <v>274858.56</v>
      </c>
      <c r="P468" s="189" t="n">
        <f aca="false">O468/(E472+E473)</f>
        <v>0.0115334836269182</v>
      </c>
      <c r="Q468" s="148"/>
      <c r="R468" s="149"/>
      <c r="W468" s="60" t="n">
        <f aca="false">J468</f>
        <v>5.5</v>
      </c>
    </row>
    <row r="469" customFormat="false" ht="12.75" hidden="false" customHeight="false" outlineLevel="0" collapsed="false">
      <c r="A469" s="144"/>
      <c r="B469" s="82"/>
      <c r="C469" s="69"/>
      <c r="D469" s="82"/>
      <c r="E469" s="36"/>
      <c r="F469" s="37"/>
      <c r="G469" s="145"/>
      <c r="H469" s="39"/>
      <c r="I469" s="37"/>
      <c r="J469" s="150"/>
      <c r="K469" s="39"/>
      <c r="L469" s="37"/>
      <c r="M469" s="51"/>
      <c r="O469" s="148"/>
      <c r="Q469" s="148"/>
      <c r="R469" s="149"/>
    </row>
    <row r="470" customFormat="false" ht="12.75" hidden="false" customHeight="false" outlineLevel="0" collapsed="false">
      <c r="A470" s="144"/>
      <c r="B470" s="82" t="s">
        <v>25</v>
      </c>
      <c r="C470" s="69" t="s">
        <v>26</v>
      </c>
      <c r="D470" s="70" t="s">
        <v>37</v>
      </c>
      <c r="E470" s="36" t="n">
        <v>10732128.84735</v>
      </c>
      <c r="F470" s="37"/>
      <c r="G470" s="152" t="n">
        <v>0.23938</v>
      </c>
      <c r="H470" s="39" t="n">
        <f aca="false">E470*G470</f>
        <v>2569057.00347864</v>
      </c>
      <c r="I470" s="37"/>
      <c r="J470" s="153" t="n">
        <f aca="false">G470+$J$2</f>
        <v>0.24938</v>
      </c>
      <c r="K470" s="39" t="n">
        <f aca="false">E470*J470</f>
        <v>2676378.29195214</v>
      </c>
      <c r="L470" s="37"/>
      <c r="M470" s="95" t="n">
        <v>0.19809</v>
      </c>
      <c r="N470" s="71" t="n">
        <f aca="false">M470+$J$2</f>
        <v>0.20809</v>
      </c>
      <c r="O470" s="148" t="n">
        <f aca="false">E470*N470</f>
        <v>2233248.69184506</v>
      </c>
      <c r="Q470" s="148" t="n">
        <f aca="false">O470+E470*P467</f>
        <v>2282640.77507706</v>
      </c>
      <c r="R470" s="154" t="n">
        <f aca="false">Q470/E470</f>
        <v>0.212692263347239</v>
      </c>
      <c r="S470" s="71" t="n">
        <f aca="false">IF($S$3-R470&gt;0,$S$3-R470,0)</f>
        <v>0.0373077366527615</v>
      </c>
      <c r="U470" s="8" t="n">
        <f aca="false">R470+S470</f>
        <v>0.25</v>
      </c>
      <c r="W470" s="157" t="n">
        <f aca="false">J470+S470</f>
        <v>0.286687736652762</v>
      </c>
    </row>
    <row r="471" customFormat="false" ht="12.75" hidden="false" customHeight="false" outlineLevel="0" collapsed="false">
      <c r="A471" s="144"/>
      <c r="B471" s="82"/>
      <c r="C471" s="69"/>
      <c r="D471" s="70" t="s">
        <v>39</v>
      </c>
      <c r="E471" s="36" t="n">
        <v>48990346.65265</v>
      </c>
      <c r="F471" s="37"/>
      <c r="G471" s="152" t="n">
        <v>0.04926</v>
      </c>
      <c r="H471" s="39" t="n">
        <f aca="false">E471*G471</f>
        <v>2413264.47610954</v>
      </c>
      <c r="I471" s="37"/>
      <c r="J471" s="153" t="n">
        <f aca="false">G471+$J$2</f>
        <v>0.05926</v>
      </c>
      <c r="K471" s="39" t="n">
        <f aca="false">E471*J471</f>
        <v>2903167.94263604</v>
      </c>
      <c r="L471" s="37"/>
      <c r="M471" s="95" t="n">
        <v>0.02941</v>
      </c>
      <c r="N471" s="71" t="n">
        <f aca="false">M471+$J$2</f>
        <v>0.03941</v>
      </c>
      <c r="O471" s="148" t="n">
        <f aca="false">E471*N471</f>
        <v>1930709.56158094</v>
      </c>
      <c r="Q471" s="148" t="n">
        <f aca="false">O471+E471*P467</f>
        <v>2156176.03834894</v>
      </c>
      <c r="R471" s="154" t="n">
        <f aca="false">Q471/E471</f>
        <v>0.0440122633472385</v>
      </c>
      <c r="T471" s="155" t="n">
        <f aca="false">T478/SUM(E471:E473)</f>
        <v>0.0384104646086124</v>
      </c>
      <c r="U471" s="8" t="n">
        <f aca="false">R471+T471</f>
        <v>0.0824227279558509</v>
      </c>
      <c r="W471" s="157" t="n">
        <f aca="false">J471+T471</f>
        <v>0.0976704646086124</v>
      </c>
    </row>
    <row r="472" customFormat="false" ht="12.75" hidden="false" customHeight="false" outlineLevel="0" collapsed="false">
      <c r="A472" s="144"/>
      <c r="B472" s="82"/>
      <c r="C472" s="69" t="s">
        <v>28</v>
      </c>
      <c r="D472" s="70" t="s">
        <v>38</v>
      </c>
      <c r="E472" s="36" t="n">
        <v>8874797.1606</v>
      </c>
      <c r="F472" s="37"/>
      <c r="G472" s="152" t="n">
        <v>0.05516</v>
      </c>
      <c r="H472" s="39" t="n">
        <f aca="false">E472*G472</f>
        <v>489533.811378696</v>
      </c>
      <c r="I472" s="37"/>
      <c r="J472" s="153" t="n">
        <f aca="false">G472+$J$2</f>
        <v>0.06516</v>
      </c>
      <c r="K472" s="39" t="n">
        <f aca="false">E472*J472</f>
        <v>578281.782984696</v>
      </c>
      <c r="L472" s="37"/>
      <c r="M472" s="95" t="n">
        <v>0.03887</v>
      </c>
      <c r="N472" s="71" t="n">
        <f aca="false">M472+$J$2</f>
        <v>0.04887</v>
      </c>
      <c r="O472" s="148" t="n">
        <f aca="false">E472*N472</f>
        <v>433711.337238522</v>
      </c>
      <c r="Q472" s="148" t="n">
        <f aca="false">O472+E472*P468</f>
        <v>536068.664982522</v>
      </c>
      <c r="R472" s="154" t="n">
        <f aca="false">Q472/E472</f>
        <v>0.0604034836269182</v>
      </c>
      <c r="T472" s="160" t="n">
        <f aca="false">T471</f>
        <v>0.0384104646086124</v>
      </c>
      <c r="U472" s="8" t="n">
        <f aca="false">R472+T472</f>
        <v>0.0988139482355306</v>
      </c>
      <c r="W472" s="157" t="n">
        <f aca="false">J472+T472</f>
        <v>0.103570464608612</v>
      </c>
    </row>
    <row r="473" customFormat="false" ht="12.75" hidden="false" customHeight="false" outlineLevel="0" collapsed="false">
      <c r="A473" s="144"/>
      <c r="B473" s="82"/>
      <c r="C473" s="69"/>
      <c r="D473" s="70" t="s">
        <v>39</v>
      </c>
      <c r="E473" s="36" t="n">
        <v>14956559.3394</v>
      </c>
      <c r="F473" s="37"/>
      <c r="G473" s="152" t="n">
        <v>0.04388</v>
      </c>
      <c r="H473" s="39" t="n">
        <f aca="false">E473*G473</f>
        <v>656293.823812872</v>
      </c>
      <c r="I473" s="37"/>
      <c r="J473" s="153" t="n">
        <f aca="false">G473+$J$2</f>
        <v>0.05388</v>
      </c>
      <c r="K473" s="39" t="n">
        <f aca="false">E473*J473</f>
        <v>805859.417206872</v>
      </c>
      <c r="L473" s="37"/>
      <c r="M473" s="95" t="n">
        <v>0.02886</v>
      </c>
      <c r="N473" s="71" t="n">
        <f aca="false">M473+$J$2</f>
        <v>0.03886</v>
      </c>
      <c r="O473" s="159" t="n">
        <f aca="false">E473*N473</f>
        <v>581211.895929084</v>
      </c>
      <c r="Q473" s="159" t="n">
        <f aca="false">O473+E473*P468</f>
        <v>753713.128185084</v>
      </c>
      <c r="R473" s="154" t="n">
        <f aca="false">Q473/E473</f>
        <v>0.0503934836269182</v>
      </c>
      <c r="T473" s="160" t="n">
        <f aca="false">T471</f>
        <v>0.0384104646086124</v>
      </c>
      <c r="U473" s="8" t="n">
        <f aca="false">R473+T473</f>
        <v>0.0888039482355305</v>
      </c>
      <c r="W473" s="157" t="n">
        <f aca="false">J473+T473</f>
        <v>0.0922904646086124</v>
      </c>
    </row>
    <row r="474" customFormat="false" ht="12.75" hidden="false" customHeight="false" outlineLevel="0" collapsed="false">
      <c r="A474" s="144"/>
      <c r="E474" s="161"/>
      <c r="G474" s="158"/>
      <c r="H474" s="124"/>
      <c r="J474" s="162"/>
      <c r="K474" s="124"/>
      <c r="M474" s="51"/>
      <c r="O474" s="148"/>
      <c r="Q474" s="148"/>
      <c r="R474" s="149"/>
    </row>
    <row r="475" customFormat="false" ht="12.75" hidden="false" customHeight="false" outlineLevel="0" collapsed="false">
      <c r="A475" s="144"/>
      <c r="B475" s="82" t="s">
        <v>31</v>
      </c>
      <c r="C475" s="69" t="s">
        <v>26</v>
      </c>
      <c r="D475" s="82"/>
      <c r="E475" s="36" t="n">
        <v>18714</v>
      </c>
      <c r="F475" s="136"/>
      <c r="G475" s="88" t="n">
        <v>12</v>
      </c>
      <c r="H475" s="39" t="n">
        <f aca="false">E475*G475</f>
        <v>224568</v>
      </c>
      <c r="I475" s="136"/>
      <c r="J475" s="146" t="n">
        <f aca="false">G475</f>
        <v>12</v>
      </c>
      <c r="K475" s="39" t="n">
        <f aca="false">E475*J475</f>
        <v>224568</v>
      </c>
      <c r="L475" s="136"/>
      <c r="M475" s="92"/>
      <c r="N475" s="151"/>
      <c r="O475" s="151"/>
      <c r="Q475" s="148"/>
      <c r="R475" s="149"/>
      <c r="W475" s="60" t="n">
        <f aca="false">J475</f>
        <v>12</v>
      </c>
    </row>
    <row r="476" customFormat="false" ht="12.75" hidden="false" customHeight="false" outlineLevel="0" collapsed="false">
      <c r="A476" s="144"/>
      <c r="B476" s="82"/>
      <c r="C476" s="69" t="s">
        <v>28</v>
      </c>
      <c r="D476" s="82"/>
      <c r="E476" s="36" t="n">
        <v>18714</v>
      </c>
      <c r="F476" s="136"/>
      <c r="G476" s="88" t="n">
        <v>12</v>
      </c>
      <c r="H476" s="61" t="n">
        <f aca="false">E476*G476</f>
        <v>224568</v>
      </c>
      <c r="I476" s="136"/>
      <c r="J476" s="146" t="n">
        <f aca="false">G476</f>
        <v>12</v>
      </c>
      <c r="K476" s="61" t="n">
        <f aca="false">E476*J476</f>
        <v>224568</v>
      </c>
      <c r="L476" s="136"/>
      <c r="M476" s="92"/>
      <c r="N476" s="151"/>
      <c r="O476" s="151"/>
      <c r="Q476" s="148"/>
      <c r="R476" s="149"/>
      <c r="W476" s="60" t="n">
        <f aca="false">J476</f>
        <v>12</v>
      </c>
    </row>
    <row r="477" customFormat="false" ht="12.75" hidden="false" customHeight="false" outlineLevel="0" collapsed="false">
      <c r="A477" s="144"/>
      <c r="B477" s="82"/>
      <c r="C477" s="69"/>
      <c r="D477" s="82"/>
      <c r="E477" s="37"/>
      <c r="F477" s="136"/>
      <c r="G477" s="88"/>
      <c r="H477" s="39"/>
      <c r="I477" s="136"/>
      <c r="J477" s="178"/>
      <c r="K477" s="39"/>
      <c r="L477" s="136"/>
      <c r="M477" s="92"/>
      <c r="N477" s="151"/>
      <c r="O477" s="151"/>
      <c r="Q477" s="148"/>
      <c r="R477" s="149"/>
    </row>
    <row r="478" customFormat="false" ht="12.75" hidden="false" customHeight="false" outlineLevel="0" collapsed="false">
      <c r="A478" s="144"/>
      <c r="B478" s="1" t="s">
        <v>77</v>
      </c>
      <c r="C478" s="164"/>
      <c r="D478" s="5"/>
      <c r="E478" s="136" t="n">
        <v>83553832</v>
      </c>
      <c r="F478" s="136" t="s">
        <v>35</v>
      </c>
      <c r="G478" s="158"/>
      <c r="H478" s="124" t="n">
        <f aca="false">SUM(H467:H476)</f>
        <v>9229429.11477975</v>
      </c>
      <c r="I478" s="136"/>
      <c r="J478" s="162"/>
      <c r="K478" s="124" t="n">
        <f aca="false">SUM(K467:K476)</f>
        <v>10064967.4347798</v>
      </c>
      <c r="L478" s="136"/>
      <c r="M478" s="165"/>
      <c r="O478" s="166" t="n">
        <f aca="false">SUM(O467:O473)</f>
        <v>5728598.6065936</v>
      </c>
      <c r="P478" s="5"/>
      <c r="Q478" s="166" t="n">
        <f aca="false">SUM(Q470:Q473)</f>
        <v>5728598.6065936</v>
      </c>
      <c r="R478" s="149"/>
      <c r="S478" s="42" t="n">
        <f aca="false">E470*S470</f>
        <v>400391.436760438</v>
      </c>
      <c r="T478" s="67" t="n">
        <v>2797115.45168374</v>
      </c>
    </row>
    <row r="479" customFormat="false" ht="12.75" hidden="false" customHeight="false" outlineLevel="0" collapsed="false">
      <c r="A479" s="144"/>
      <c r="B479" s="82"/>
      <c r="C479" s="69"/>
      <c r="D479" s="82"/>
      <c r="E479" s="37"/>
      <c r="F479" s="136"/>
      <c r="G479" s="88"/>
      <c r="H479" s="39"/>
      <c r="I479" s="136"/>
      <c r="J479" s="178"/>
      <c r="K479" s="39"/>
      <c r="L479" s="136"/>
      <c r="M479" s="92"/>
      <c r="N479" s="151"/>
      <c r="O479" s="151"/>
      <c r="Q479" s="148"/>
      <c r="R479" s="149"/>
    </row>
    <row r="480" customFormat="false" ht="12.75" hidden="false" customHeight="false" outlineLevel="0" collapsed="false">
      <c r="A480" s="144"/>
      <c r="B480" s="1"/>
      <c r="E480" s="136"/>
      <c r="F480" s="136"/>
      <c r="G480" s="158"/>
      <c r="H480" s="124"/>
      <c r="I480" s="136"/>
      <c r="J480" s="162"/>
      <c r="K480" s="124"/>
      <c r="L480" s="136"/>
      <c r="M480" s="51"/>
      <c r="O480" s="148"/>
      <c r="Q480" s="148"/>
      <c r="R480" s="149"/>
    </row>
    <row r="481" customFormat="false" ht="12.75" hidden="false" customHeight="false" outlineLevel="0" collapsed="false">
      <c r="A481" s="144" t="s">
        <v>89</v>
      </c>
      <c r="B481" s="82" t="s">
        <v>43</v>
      </c>
      <c r="C481" s="69" t="s">
        <v>26</v>
      </c>
      <c r="D481" s="70" t="s">
        <v>37</v>
      </c>
      <c r="E481" s="167" t="n">
        <v>3860783.14195314</v>
      </c>
      <c r="F481" s="168"/>
      <c r="G481" s="145" t="n">
        <v>2.7</v>
      </c>
      <c r="H481" s="39" t="n">
        <f aca="false">E481*G481</f>
        <v>10424114.4832735</v>
      </c>
      <c r="I481" s="168"/>
      <c r="J481" s="146" t="n">
        <f aca="false">G481</f>
        <v>2.7</v>
      </c>
      <c r="K481" s="39" t="n">
        <f aca="false">E481*J481</f>
        <v>10424114.4832735</v>
      </c>
      <c r="L481" s="168"/>
      <c r="M481" s="88" t="n">
        <v>0.55</v>
      </c>
      <c r="N481" s="202" t="n">
        <f aca="false">M481</f>
        <v>0.55</v>
      </c>
      <c r="O481" s="148" t="n">
        <f aca="false">E481*N481</f>
        <v>2123430.72807423</v>
      </c>
      <c r="Q481" s="148"/>
      <c r="R481" s="149"/>
      <c r="W481" s="60" t="n">
        <f aca="false">J481</f>
        <v>2.7</v>
      </c>
    </row>
    <row r="482" customFormat="false" ht="12.75" hidden="false" customHeight="false" outlineLevel="0" collapsed="false">
      <c r="A482" s="144"/>
      <c r="B482" s="82"/>
      <c r="C482" s="69"/>
      <c r="D482" s="4" t="s">
        <v>44</v>
      </c>
      <c r="E482" s="167" t="n">
        <v>5440944.5</v>
      </c>
      <c r="F482" s="168"/>
      <c r="G482" s="145" t="n">
        <v>6.55</v>
      </c>
      <c r="H482" s="39" t="n">
        <f aca="false">E482*G482</f>
        <v>35638186.475</v>
      </c>
      <c r="I482" s="168"/>
      <c r="J482" s="146" t="n">
        <f aca="false">G482</f>
        <v>6.55</v>
      </c>
      <c r="K482" s="39" t="n">
        <f aca="false">E482*J482</f>
        <v>35638186.475</v>
      </c>
      <c r="L482" s="168"/>
      <c r="M482" s="88" t="n">
        <v>1.35</v>
      </c>
      <c r="N482" s="202" t="n">
        <f aca="false">M482</f>
        <v>1.35</v>
      </c>
      <c r="O482" s="148" t="n">
        <f aca="false">E482*N482</f>
        <v>7345275.075</v>
      </c>
      <c r="P482" s="203" t="n">
        <f aca="false">O482/(E485+E486)</f>
        <v>0.00508108987252463</v>
      </c>
      <c r="Q482" s="148"/>
      <c r="R482" s="149"/>
      <c r="W482" s="60" t="n">
        <f aca="false">J482</f>
        <v>6.55</v>
      </c>
    </row>
    <row r="483" customFormat="false" ht="12.75" hidden="false" customHeight="false" outlineLevel="0" collapsed="false">
      <c r="A483" s="144"/>
      <c r="B483" s="82"/>
      <c r="C483" s="69" t="s">
        <v>28</v>
      </c>
      <c r="D483" s="4" t="s">
        <v>44</v>
      </c>
      <c r="E483" s="167" t="n">
        <v>4998809.5</v>
      </c>
      <c r="F483" s="168"/>
      <c r="G483" s="145" t="n">
        <v>4.4</v>
      </c>
      <c r="H483" s="39" t="n">
        <f aca="false">E483*G483</f>
        <v>21994761.8</v>
      </c>
      <c r="I483" s="168"/>
      <c r="J483" s="146" t="n">
        <f aca="false">G483</f>
        <v>4.4</v>
      </c>
      <c r="K483" s="39" t="n">
        <f aca="false">E483*J483</f>
        <v>21994761.8</v>
      </c>
      <c r="L483" s="168"/>
      <c r="M483" s="88" t="n">
        <v>0.9</v>
      </c>
      <c r="N483" s="202" t="n">
        <f aca="false">M483</f>
        <v>0.9</v>
      </c>
      <c r="O483" s="148" t="n">
        <f aca="false">E483*N483</f>
        <v>4498928.55</v>
      </c>
      <c r="P483" s="203" t="n">
        <f aca="false">O483/(E487+E488)</f>
        <v>0.00685914223487681</v>
      </c>
      <c r="Q483" s="148"/>
      <c r="R483" s="149"/>
      <c r="W483" s="60" t="n">
        <f aca="false">J483</f>
        <v>4.4</v>
      </c>
    </row>
    <row r="484" customFormat="false" ht="12.75" hidden="false" customHeight="false" outlineLevel="0" collapsed="false">
      <c r="A484" s="144"/>
      <c r="B484" s="82"/>
      <c r="C484" s="69"/>
      <c r="D484" s="82"/>
      <c r="E484" s="167"/>
      <c r="F484" s="168"/>
      <c r="G484" s="145"/>
      <c r="H484" s="169"/>
      <c r="I484" s="168"/>
      <c r="J484" s="170"/>
      <c r="K484" s="169"/>
      <c r="L484" s="168"/>
      <c r="M484" s="95"/>
      <c r="O484" s="148"/>
      <c r="Q484" s="148"/>
      <c r="R484" s="149"/>
    </row>
    <row r="485" customFormat="false" ht="12.75" hidden="false" customHeight="false" outlineLevel="0" collapsed="false">
      <c r="A485" s="144"/>
      <c r="B485" s="82" t="s">
        <v>25</v>
      </c>
      <c r="C485" s="69" t="s">
        <v>26</v>
      </c>
      <c r="D485" s="70" t="s">
        <v>37</v>
      </c>
      <c r="E485" s="167" t="n">
        <v>281026612.4796</v>
      </c>
      <c r="F485" s="168"/>
      <c r="G485" s="152" t="n">
        <v>0.14294</v>
      </c>
      <c r="H485" s="39" t="n">
        <f aca="false">E485*G485</f>
        <v>40169943.987834</v>
      </c>
      <c r="I485" s="168"/>
      <c r="J485" s="153" t="n">
        <f aca="false">G485+$J$2</f>
        <v>0.15294</v>
      </c>
      <c r="K485" s="39" t="n">
        <f aca="false">E485*J485</f>
        <v>42980210.11263</v>
      </c>
      <c r="L485" s="168"/>
      <c r="M485" s="95" t="n">
        <v>0.12931</v>
      </c>
      <c r="N485" s="71" t="n">
        <f aca="false">M485+$J$2</f>
        <v>0.13931</v>
      </c>
      <c r="O485" s="148" t="n">
        <f aca="false">E485*N485</f>
        <v>39149817.3845331</v>
      </c>
      <c r="Q485" s="148" t="n">
        <f aca="false">O485+O481+P482*E485+((P493+P495)*E485)</f>
        <v>42668934.5485473</v>
      </c>
      <c r="R485" s="154" t="n">
        <f aca="false">Q485/E485</f>
        <v>0.151832362679334</v>
      </c>
      <c r="S485" s="71" t="n">
        <f aca="false">IF($S$3-R485&gt;0,$S$3-R485,0)</f>
        <v>0.0981676373206659</v>
      </c>
      <c r="U485" s="8" t="n">
        <f aca="false">R485+S485</f>
        <v>0.25</v>
      </c>
      <c r="W485" s="157" t="n">
        <f aca="false">J485+S485</f>
        <v>0.251107637320666</v>
      </c>
    </row>
    <row r="486" customFormat="false" ht="12.75" hidden="false" customHeight="false" outlineLevel="0" collapsed="false">
      <c r="A486" s="144"/>
      <c r="B486" s="82"/>
      <c r="C486" s="69"/>
      <c r="D486" s="70" t="s">
        <v>39</v>
      </c>
      <c r="E486" s="167" t="n">
        <v>1164583534.0204</v>
      </c>
      <c r="F486" s="168"/>
      <c r="G486" s="152" t="n">
        <v>0.04088</v>
      </c>
      <c r="H486" s="39" t="n">
        <f aca="false">E486*G486</f>
        <v>47608174.8707539</v>
      </c>
      <c r="I486" s="168"/>
      <c r="J486" s="153" t="n">
        <f aca="false">G486+$J$2</f>
        <v>0.05088</v>
      </c>
      <c r="K486" s="39" t="n">
        <f aca="false">E486*J486</f>
        <v>59254010.2109579</v>
      </c>
      <c r="L486" s="168"/>
      <c r="M486" s="95" t="n">
        <v>0.02725</v>
      </c>
      <c r="N486" s="71" t="n">
        <f aca="false">M486+$J$2</f>
        <v>0.03725</v>
      </c>
      <c r="O486" s="148" t="n">
        <f aca="false">E486*N486</f>
        <v>43380736.6422599</v>
      </c>
      <c r="Q486" s="148" t="n">
        <f aca="false">O486+P482*E486+((P493+P495)*E486)</f>
        <v>49164507.1813199</v>
      </c>
      <c r="R486" s="154" t="n">
        <f aca="false">Q486/E486</f>
        <v>0.0422163852957745</v>
      </c>
      <c r="T486" s="75" t="n">
        <f aca="false">T498/SUM(E486:E488)</f>
        <v>0.0290223039260816</v>
      </c>
      <c r="U486" s="8" t="n">
        <f aca="false">R486+T486</f>
        <v>0.0712386892218561</v>
      </c>
      <c r="W486" s="157" t="n">
        <f aca="false">J486+T486</f>
        <v>0.0799023039260816</v>
      </c>
    </row>
    <row r="487" customFormat="false" ht="12.75" hidden="false" customHeight="false" outlineLevel="0" collapsed="false">
      <c r="A487" s="144"/>
      <c r="B487" s="82"/>
      <c r="C487" s="69" t="s">
        <v>28</v>
      </c>
      <c r="D487" s="70" t="s">
        <v>38</v>
      </c>
      <c r="E487" s="167" t="n">
        <v>276462904.38225</v>
      </c>
      <c r="F487" s="168"/>
      <c r="G487" s="152" t="n">
        <v>0.04661</v>
      </c>
      <c r="H487" s="39" t="n">
        <f aca="false">E487*G487</f>
        <v>12885935.9732567</v>
      </c>
      <c r="I487" s="168"/>
      <c r="J487" s="153" t="n">
        <f aca="false">G487+$J$2</f>
        <v>0.05661</v>
      </c>
      <c r="K487" s="39" t="n">
        <f aca="false">E487*J487</f>
        <v>15650565.0170792</v>
      </c>
      <c r="L487" s="168"/>
      <c r="M487" s="95" t="n">
        <v>0.03721</v>
      </c>
      <c r="N487" s="71" t="n">
        <f aca="false">M487+$J$2</f>
        <v>0.04721</v>
      </c>
      <c r="O487" s="148" t="n">
        <f aca="false">E487*N487</f>
        <v>13051813.715886</v>
      </c>
      <c r="Q487" s="148" t="n">
        <f aca="false">O487+P483*E487+((P494+P496)*E487)</f>
        <v>14916037.4017785</v>
      </c>
      <c r="R487" s="154" t="n">
        <f aca="false">Q487/E487</f>
        <v>0.0539531241455633</v>
      </c>
      <c r="T487" s="71" t="n">
        <f aca="false">T486</f>
        <v>0.0290223039260816</v>
      </c>
      <c r="U487" s="8" t="n">
        <f aca="false">R487+T487</f>
        <v>0.0829754280716449</v>
      </c>
      <c r="W487" s="157" t="n">
        <f aca="false">J487+T487</f>
        <v>0.0856323039260816</v>
      </c>
    </row>
    <row r="488" customFormat="false" ht="12.75" hidden="false" customHeight="false" outlineLevel="0" collapsed="false">
      <c r="A488" s="144"/>
      <c r="B488" s="82"/>
      <c r="C488" s="69"/>
      <c r="D488" s="70" t="s">
        <v>39</v>
      </c>
      <c r="E488" s="167" t="n">
        <v>379439597.11775</v>
      </c>
      <c r="F488" s="168"/>
      <c r="G488" s="152" t="n">
        <v>0.03706</v>
      </c>
      <c r="H488" s="39" t="n">
        <f aca="false">E488*G488</f>
        <v>14062031.4691838</v>
      </c>
      <c r="I488" s="168"/>
      <c r="J488" s="153" t="n">
        <f aca="false">G488+$J$2</f>
        <v>0.04706</v>
      </c>
      <c r="K488" s="39" t="n">
        <f aca="false">E488*J488</f>
        <v>17856427.4403613</v>
      </c>
      <c r="L488" s="168"/>
      <c r="M488" s="95" t="n">
        <v>0.02766</v>
      </c>
      <c r="N488" s="71" t="n">
        <f aca="false">M488+$J$2</f>
        <v>0.03766</v>
      </c>
      <c r="O488" s="173" t="n">
        <f aca="false">E488*N488</f>
        <v>14289695.2274545</v>
      </c>
      <c r="Q488" s="159" t="n">
        <f aca="false">O488+P483*E488+((P494+P496)*E488)</f>
        <v>16848303.536562</v>
      </c>
      <c r="R488" s="154" t="n">
        <f aca="false">Q488/E488</f>
        <v>0.0444031241455633</v>
      </c>
      <c r="T488" s="71" t="n">
        <f aca="false">T486</f>
        <v>0.0290223039260816</v>
      </c>
      <c r="U488" s="8" t="n">
        <f aca="false">R488+T488</f>
        <v>0.0734254280716449</v>
      </c>
      <c r="W488" s="157" t="n">
        <f aca="false">J488+T488</f>
        <v>0.0760823039260816</v>
      </c>
    </row>
    <row r="489" customFormat="false" ht="12.75" hidden="false" customHeight="false" outlineLevel="0" collapsed="false">
      <c r="A489" s="144"/>
      <c r="E489" s="161"/>
      <c r="G489" s="158"/>
      <c r="H489" s="124"/>
      <c r="J489" s="162"/>
      <c r="K489" s="124"/>
      <c r="M489" s="51"/>
      <c r="O489" s="148"/>
      <c r="Q489" s="148"/>
      <c r="R489" s="149"/>
    </row>
    <row r="490" customFormat="false" ht="12.75" hidden="false" customHeight="false" outlineLevel="0" collapsed="false">
      <c r="A490" s="144"/>
      <c r="B490" s="82" t="s">
        <v>31</v>
      </c>
      <c r="C490" s="69" t="s">
        <v>26</v>
      </c>
      <c r="D490" s="82"/>
      <c r="E490" s="167" t="n">
        <v>60264</v>
      </c>
      <c r="F490" s="136"/>
      <c r="G490" s="88" t="n">
        <v>16</v>
      </c>
      <c r="H490" s="39" t="n">
        <f aca="false">E490*G490</f>
        <v>964224</v>
      </c>
      <c r="I490" s="136"/>
      <c r="J490" s="59" t="n">
        <f aca="false">G490</f>
        <v>16</v>
      </c>
      <c r="K490" s="39" t="n">
        <f aca="false">E490*J490</f>
        <v>964224</v>
      </c>
      <c r="L490" s="136"/>
      <c r="M490" s="92"/>
      <c r="N490" s="151"/>
      <c r="O490" s="151"/>
      <c r="Q490" s="148"/>
      <c r="R490" s="149"/>
      <c r="W490" s="60" t="n">
        <f aca="false">J490</f>
        <v>16</v>
      </c>
    </row>
    <row r="491" customFormat="false" ht="12.75" hidden="false" customHeight="false" outlineLevel="0" collapsed="false">
      <c r="A491" s="144"/>
      <c r="B491" s="82"/>
      <c r="C491" s="69" t="s">
        <v>28</v>
      </c>
      <c r="D491" s="82"/>
      <c r="E491" s="167" t="n">
        <v>60264</v>
      </c>
      <c r="F491" s="136"/>
      <c r="G491" s="88" t="n">
        <v>16</v>
      </c>
      <c r="H491" s="39" t="n">
        <f aca="false">E491*G491</f>
        <v>964224</v>
      </c>
      <c r="I491" s="136"/>
      <c r="J491" s="59" t="n">
        <f aca="false">G491</f>
        <v>16</v>
      </c>
      <c r="K491" s="39" t="n">
        <f aca="false">E491*J491</f>
        <v>964224</v>
      </c>
      <c r="L491" s="136"/>
      <c r="M491" s="92"/>
      <c r="N491" s="151"/>
      <c r="O491" s="151"/>
      <c r="Q491" s="148"/>
      <c r="R491" s="149"/>
      <c r="W491" s="60" t="n">
        <f aca="false">J491</f>
        <v>16</v>
      </c>
    </row>
    <row r="492" customFormat="false" ht="12.75" hidden="false" customHeight="false" outlineLevel="0" collapsed="false">
      <c r="A492" s="144"/>
      <c r="B492" s="82"/>
      <c r="C492" s="69"/>
      <c r="D492" s="82"/>
      <c r="E492" s="167"/>
      <c r="F492" s="136"/>
      <c r="G492" s="88"/>
      <c r="H492" s="124"/>
      <c r="I492" s="136"/>
      <c r="J492" s="199"/>
      <c r="K492" s="124"/>
      <c r="L492" s="136"/>
      <c r="M492" s="92"/>
      <c r="O492" s="148"/>
      <c r="Q492" s="148"/>
      <c r="R492" s="149"/>
    </row>
    <row r="493" customFormat="false" ht="12.75" hidden="false" customHeight="false" outlineLevel="0" collapsed="false">
      <c r="A493" s="144"/>
      <c r="B493" s="82" t="s">
        <v>90</v>
      </c>
      <c r="C493" s="69" t="s">
        <v>26</v>
      </c>
      <c r="E493" s="187" t="n">
        <v>89072</v>
      </c>
      <c r="F493" s="136"/>
      <c r="G493" s="88" t="n">
        <v>-4.85</v>
      </c>
      <c r="H493" s="39" t="n">
        <f aca="false">E493*G493</f>
        <v>-431999.2</v>
      </c>
      <c r="I493" s="136"/>
      <c r="J493" s="59" t="n">
        <f aca="false">G493</f>
        <v>-4.85</v>
      </c>
      <c r="K493" s="39" t="n">
        <f aca="false">E493*J493</f>
        <v>-431999.2</v>
      </c>
      <c r="L493" s="136"/>
      <c r="M493" s="88" t="n">
        <v>-1</v>
      </c>
      <c r="N493" s="180" t="n">
        <f aca="false">M493</f>
        <v>-1</v>
      </c>
      <c r="O493" s="39" t="n">
        <f aca="false">E493*N493</f>
        <v>-89072</v>
      </c>
      <c r="P493" s="80" t="n">
        <f aca="false">O493/(E485+E486)</f>
        <v>-6.16155055466747E-005</v>
      </c>
      <c r="Q493" s="148"/>
      <c r="R493" s="149"/>
      <c r="W493" s="60" t="n">
        <f aca="false">J493</f>
        <v>-4.85</v>
      </c>
    </row>
    <row r="494" customFormat="false" ht="12.75" hidden="false" customHeight="false" outlineLevel="0" collapsed="false">
      <c r="A494" s="144"/>
      <c r="B494" s="82"/>
      <c r="C494" s="69" t="s">
        <v>28</v>
      </c>
      <c r="D494" s="82"/>
      <c r="E494" s="187" t="n">
        <v>56502</v>
      </c>
      <c r="F494" s="136"/>
      <c r="G494" s="88" t="n">
        <v>-3.25</v>
      </c>
      <c r="H494" s="39" t="n">
        <f aca="false">E494*G494</f>
        <v>-183631.5</v>
      </c>
      <c r="I494" s="136"/>
      <c r="J494" s="59" t="n">
        <f aca="false">G494</f>
        <v>-3.25</v>
      </c>
      <c r="K494" s="39" t="n">
        <f aca="false">E494*J494</f>
        <v>-183631.5</v>
      </c>
      <c r="L494" s="136"/>
      <c r="M494" s="88" t="n">
        <v>-0.67</v>
      </c>
      <c r="N494" s="180" t="n">
        <f aca="false">M494</f>
        <v>-0.67</v>
      </c>
      <c r="O494" s="39" t="n">
        <f aca="false">E494*N494</f>
        <v>-37856.34</v>
      </c>
      <c r="P494" s="80" t="n">
        <f aca="false">O494/(E487+E488)</f>
        <v>-5.7716413511803E-005</v>
      </c>
      <c r="Q494" s="148"/>
      <c r="R494" s="149"/>
      <c r="W494" s="60" t="n">
        <f aca="false">J494</f>
        <v>-3.25</v>
      </c>
    </row>
    <row r="495" customFormat="false" ht="12.75" hidden="false" customHeight="false" outlineLevel="0" collapsed="false">
      <c r="A495" s="144"/>
      <c r="B495" s="82" t="s">
        <v>79</v>
      </c>
      <c r="C495" s="69" t="s">
        <v>26</v>
      </c>
      <c r="E495" s="36" t="n">
        <v>383730.5</v>
      </c>
      <c r="F495" s="136"/>
      <c r="G495" s="88" t="n">
        <v>-0.95</v>
      </c>
      <c r="H495" s="39" t="n">
        <f aca="false">E495*G495</f>
        <v>-364543.975</v>
      </c>
      <c r="I495" s="136"/>
      <c r="J495" s="59" t="n">
        <f aca="false">G495</f>
        <v>-0.95</v>
      </c>
      <c r="K495" s="39" t="n">
        <f aca="false">E495*J495</f>
        <v>-364543.975</v>
      </c>
      <c r="L495" s="136"/>
      <c r="M495" s="88" t="n">
        <v>-0.2</v>
      </c>
      <c r="N495" s="180" t="n">
        <f aca="false">M495</f>
        <v>-0.2</v>
      </c>
      <c r="O495" s="39" t="n">
        <f aca="false">E495*N495</f>
        <v>-76746.1</v>
      </c>
      <c r="P495" s="80" t="n">
        <f aca="false">O495/(E485+E486)</f>
        <v>-5.3089071203472E-005</v>
      </c>
      <c r="Q495" s="148"/>
      <c r="R495" s="149"/>
      <c r="W495" s="60" t="n">
        <f aca="false">J495</f>
        <v>-0.95</v>
      </c>
    </row>
    <row r="496" customFormat="false" ht="12.75" hidden="false" customHeight="false" outlineLevel="0" collapsed="false">
      <c r="A496" s="144"/>
      <c r="B496" s="82"/>
      <c r="C496" s="69" t="s">
        <v>28</v>
      </c>
      <c r="D496" s="82"/>
      <c r="E496" s="36" t="n">
        <v>294155.5</v>
      </c>
      <c r="F496" s="136"/>
      <c r="G496" s="88" t="n">
        <v>-0.65</v>
      </c>
      <c r="H496" s="61" t="n">
        <f aca="false">E496*G496</f>
        <v>-191201.075</v>
      </c>
      <c r="I496" s="136"/>
      <c r="J496" s="59" t="n">
        <f aca="false">G496</f>
        <v>-0.65</v>
      </c>
      <c r="K496" s="61" t="n">
        <f aca="false">E496*J496</f>
        <v>-191201.075</v>
      </c>
      <c r="L496" s="136"/>
      <c r="M496" s="88" t="n">
        <v>-0.13</v>
      </c>
      <c r="N496" s="180" t="n">
        <f aca="false">M496</f>
        <v>-0.13</v>
      </c>
      <c r="O496" s="61" t="n">
        <f aca="false">E496*N496</f>
        <v>-38240.215</v>
      </c>
      <c r="P496" s="80" t="n">
        <f aca="false">O496/(E487+E488)</f>
        <v>-5.8301675801735E-005</v>
      </c>
      <c r="Q496" s="148"/>
      <c r="R496" s="149"/>
      <c r="W496" s="60" t="n">
        <f aca="false">J496</f>
        <v>-0.65</v>
      </c>
    </row>
    <row r="497" customFormat="false" ht="12.75" hidden="false" customHeight="false" outlineLevel="0" collapsed="false">
      <c r="A497" s="144"/>
      <c r="B497" s="82"/>
      <c r="C497" s="69"/>
      <c r="D497" s="82"/>
      <c r="E497" s="201"/>
      <c r="F497" s="136"/>
      <c r="G497" s="88"/>
      <c r="H497" s="39"/>
      <c r="I497" s="136"/>
      <c r="J497" s="59"/>
      <c r="K497" s="39"/>
      <c r="L497" s="136"/>
      <c r="M497" s="92"/>
      <c r="N497" s="151"/>
      <c r="O497" s="151"/>
      <c r="Q497" s="148"/>
      <c r="R497" s="149"/>
    </row>
    <row r="498" customFormat="false" ht="12.75" hidden="false" customHeight="false" outlineLevel="0" collapsed="false">
      <c r="A498" s="144"/>
      <c r="B498" s="1" t="s">
        <v>91</v>
      </c>
      <c r="C498" s="164"/>
      <c r="D498" s="5"/>
      <c r="E498" s="136" t="n">
        <v>2101512648</v>
      </c>
      <c r="F498" s="136" t="s">
        <v>35</v>
      </c>
      <c r="G498" s="158"/>
      <c r="H498" s="124" t="n">
        <f aca="false">SUM(H481:H496)</f>
        <v>183540221.309302</v>
      </c>
      <c r="I498" s="136"/>
      <c r="J498" s="199"/>
      <c r="K498" s="124" t="n">
        <f aca="false">SUM(K481:K496)</f>
        <v>204555347.789302</v>
      </c>
      <c r="L498" s="136"/>
      <c r="M498" s="165"/>
      <c r="O498" s="166" t="n">
        <f aca="false">SUM(O481:O496)</f>
        <v>123597782.668208</v>
      </c>
      <c r="P498" s="5"/>
      <c r="Q498" s="166" t="n">
        <f aca="false">SUM(Q485:Q488)</f>
        <v>123597782.668208</v>
      </c>
      <c r="R498" s="149"/>
      <c r="S498" s="42" t="n">
        <f aca="false">E485*S485</f>
        <v>27587718.5713527</v>
      </c>
      <c r="T498" s="67" t="n">
        <v>52834699.0160604</v>
      </c>
    </row>
    <row r="499" customFormat="false" ht="12.75" hidden="false" customHeight="false" outlineLevel="0" collapsed="false">
      <c r="A499" s="144"/>
      <c r="B499" s="82"/>
      <c r="C499" s="69"/>
      <c r="D499" s="82"/>
      <c r="E499" s="201"/>
      <c r="F499" s="136"/>
      <c r="G499" s="88"/>
      <c r="H499" s="39"/>
      <c r="I499" s="136"/>
      <c r="J499" s="59"/>
      <c r="K499" s="39"/>
      <c r="L499" s="136"/>
      <c r="M499" s="92"/>
      <c r="N499" s="151"/>
      <c r="O499" s="151"/>
      <c r="Q499" s="148"/>
      <c r="R499" s="149"/>
    </row>
    <row r="500" customFormat="false" ht="12.75" hidden="false" customHeight="false" outlineLevel="0" collapsed="false">
      <c r="A500" s="144"/>
      <c r="G500" s="158"/>
      <c r="H500" s="124"/>
      <c r="J500" s="199"/>
      <c r="K500" s="124"/>
      <c r="M500" s="51"/>
      <c r="O500" s="148"/>
      <c r="Q500" s="148"/>
      <c r="R500" s="149"/>
    </row>
    <row r="501" customFormat="false" ht="12.75" hidden="false" customHeight="false" outlineLevel="0" collapsed="false">
      <c r="A501" s="144" t="s">
        <v>92</v>
      </c>
      <c r="B501" s="82" t="s">
        <v>43</v>
      </c>
      <c r="C501" s="69" t="s">
        <v>26</v>
      </c>
      <c r="D501" s="4" t="s">
        <v>37</v>
      </c>
      <c r="E501" s="167" t="n">
        <v>289199.662630658</v>
      </c>
      <c r="F501" s="168"/>
      <c r="G501" s="145" t="n">
        <v>9.2</v>
      </c>
      <c r="H501" s="39" t="n">
        <f aca="false">E501*G501</f>
        <v>2660636.89620205</v>
      </c>
      <c r="I501" s="168"/>
      <c r="J501" s="59" t="n">
        <f aca="false">G501</f>
        <v>9.2</v>
      </c>
      <c r="K501" s="39" t="n">
        <f aca="false">E501*J501</f>
        <v>2660636.89620205</v>
      </c>
      <c r="L501" s="168"/>
      <c r="M501" s="126" t="n">
        <v>2.88</v>
      </c>
      <c r="N501" s="119" t="n">
        <f aca="false">M501</f>
        <v>2.88</v>
      </c>
      <c r="O501" s="148" t="n">
        <f aca="false">E501*N501</f>
        <v>832895.028376295</v>
      </c>
      <c r="Q501" s="148"/>
      <c r="R501" s="149"/>
      <c r="W501" s="60" t="n">
        <f aca="false">J501</f>
        <v>9.2</v>
      </c>
    </row>
    <row r="502" customFormat="false" ht="12.75" hidden="false" customHeight="false" outlineLevel="0" collapsed="false">
      <c r="A502" s="144"/>
      <c r="B502" s="82"/>
      <c r="C502" s="69"/>
      <c r="D502" s="82" t="s">
        <v>38</v>
      </c>
      <c r="E502" s="167" t="n">
        <v>320896.142222293</v>
      </c>
      <c r="F502" s="168"/>
      <c r="G502" s="145" t="n">
        <v>5.6</v>
      </c>
      <c r="H502" s="39" t="n">
        <f aca="false">E502*G502</f>
        <v>1797018.39644484</v>
      </c>
      <c r="I502" s="168"/>
      <c r="J502" s="59" t="n">
        <f aca="false">G502</f>
        <v>5.6</v>
      </c>
      <c r="K502" s="39" t="n">
        <f aca="false">E502*J502</f>
        <v>1797018.39644484</v>
      </c>
      <c r="L502" s="168"/>
      <c r="M502" s="126" t="n">
        <v>1.75</v>
      </c>
      <c r="N502" s="119" t="n">
        <f aca="false">M502</f>
        <v>1.75</v>
      </c>
      <c r="O502" s="148" t="n">
        <f aca="false">E502*N502</f>
        <v>561568.248889013</v>
      </c>
      <c r="Q502" s="148"/>
      <c r="R502" s="149"/>
      <c r="W502" s="60" t="n">
        <f aca="false">J502</f>
        <v>5.6</v>
      </c>
    </row>
    <row r="503" customFormat="false" ht="12.75" hidden="false" customHeight="false" outlineLevel="0" collapsed="false">
      <c r="A503" s="144"/>
      <c r="B503" s="82"/>
      <c r="C503" s="69"/>
      <c r="D503" s="70" t="s">
        <v>39</v>
      </c>
      <c r="E503" s="167" t="n">
        <v>522869.058689923</v>
      </c>
      <c r="F503" s="168"/>
      <c r="G503" s="145" t="n">
        <v>1.55</v>
      </c>
      <c r="H503" s="39" t="n">
        <f aca="false">E503*G503</f>
        <v>810447.040969381</v>
      </c>
      <c r="I503" s="168"/>
      <c r="J503" s="59" t="n">
        <f aca="false">G503</f>
        <v>1.55</v>
      </c>
      <c r="K503" s="39" t="n">
        <f aca="false">E503*J503</f>
        <v>810447.040969381</v>
      </c>
      <c r="L503" s="168"/>
      <c r="M503" s="126" t="n">
        <v>0.49</v>
      </c>
      <c r="N503" s="119" t="n">
        <f aca="false">M503</f>
        <v>0.49</v>
      </c>
      <c r="O503" s="148" t="n">
        <f aca="false">E503*N503</f>
        <v>256205.838758062</v>
      </c>
      <c r="Q503" s="148"/>
      <c r="R503" s="149"/>
      <c r="W503" s="60" t="n">
        <f aca="false">J503</f>
        <v>1.55</v>
      </c>
    </row>
    <row r="504" customFormat="false" ht="12.75" hidden="false" customHeight="false" outlineLevel="0" collapsed="false">
      <c r="A504" s="144"/>
      <c r="B504" s="82"/>
      <c r="C504" s="69" t="s">
        <v>28</v>
      </c>
      <c r="D504" s="70" t="s">
        <v>38</v>
      </c>
      <c r="E504" s="167" t="n">
        <v>257011.76475078</v>
      </c>
      <c r="F504" s="168"/>
      <c r="G504" s="145" t="n">
        <v>0.7</v>
      </c>
      <c r="H504" s="39" t="n">
        <f aca="false">E504*G504</f>
        <v>179908.235325546</v>
      </c>
      <c r="I504" s="168"/>
      <c r="J504" s="59" t="n">
        <f aca="false">G504</f>
        <v>0.7</v>
      </c>
      <c r="K504" s="39" t="n">
        <f aca="false">E504*J504</f>
        <v>179908.235325546</v>
      </c>
      <c r="L504" s="168"/>
      <c r="M504" s="126" t="n">
        <v>0.22</v>
      </c>
      <c r="N504" s="119" t="n">
        <f aca="false">M504</f>
        <v>0.22</v>
      </c>
      <c r="O504" s="148" t="n">
        <f aca="false">E504*N504</f>
        <v>56542.5882451716</v>
      </c>
      <c r="Q504" s="148"/>
      <c r="R504" s="149"/>
      <c r="W504" s="60" t="n">
        <f aca="false">J504</f>
        <v>0.7</v>
      </c>
    </row>
    <row r="505" customFormat="false" ht="12.75" hidden="false" customHeight="false" outlineLevel="0" collapsed="false">
      <c r="A505" s="144"/>
      <c r="B505" s="82"/>
      <c r="C505" s="69"/>
      <c r="D505" s="70" t="s">
        <v>39</v>
      </c>
      <c r="E505" s="167" t="n">
        <v>444242.132571138</v>
      </c>
      <c r="F505" s="168"/>
      <c r="G505" s="145" t="n">
        <v>0.1</v>
      </c>
      <c r="H505" s="39" t="n">
        <f aca="false">E505*G505</f>
        <v>44424.2132571138</v>
      </c>
      <c r="I505" s="168"/>
      <c r="J505" s="59" t="n">
        <f aca="false">G505</f>
        <v>0.1</v>
      </c>
      <c r="K505" s="39" t="n">
        <f aca="false">E505*J505</f>
        <v>44424.2132571138</v>
      </c>
      <c r="L505" s="168"/>
      <c r="M505" s="126" t="n">
        <v>0.03</v>
      </c>
      <c r="N505" s="119" t="n">
        <f aca="false">M505</f>
        <v>0.03</v>
      </c>
      <c r="O505" s="148" t="n">
        <f aca="false">E505*N505</f>
        <v>13327.2639771341</v>
      </c>
      <c r="Q505" s="148"/>
      <c r="R505" s="149"/>
      <c r="W505" s="60" t="n">
        <f aca="false">J505</f>
        <v>0.1</v>
      </c>
    </row>
    <row r="506" customFormat="false" ht="12.75" hidden="false" customHeight="false" outlineLevel="0" collapsed="false">
      <c r="A506" s="144"/>
      <c r="B506" s="82"/>
      <c r="C506" s="69"/>
      <c r="D506" s="82"/>
      <c r="E506" s="167"/>
      <c r="F506" s="168"/>
      <c r="G506" s="145"/>
      <c r="H506" s="169"/>
      <c r="I506" s="168"/>
      <c r="J506" s="170"/>
      <c r="K506" s="169"/>
      <c r="L506" s="168"/>
      <c r="M506" s="51"/>
      <c r="N506" s="204"/>
      <c r="O506" s="148"/>
      <c r="Q506" s="148"/>
      <c r="R506" s="149"/>
    </row>
    <row r="507" customFormat="false" ht="12.75" hidden="false" customHeight="false" outlineLevel="0" collapsed="false">
      <c r="A507" s="144"/>
      <c r="B507" s="82" t="s">
        <v>25</v>
      </c>
      <c r="C507" s="69" t="s">
        <v>26</v>
      </c>
      <c r="D507" s="4" t="s">
        <v>37</v>
      </c>
      <c r="E507" s="167" t="n">
        <v>20584780.5051</v>
      </c>
      <c r="F507" s="168"/>
      <c r="G507" s="152" t="n">
        <v>0.07781</v>
      </c>
      <c r="H507" s="39" t="n">
        <f aca="false">E507*G507</f>
        <v>1601701.77110183</v>
      </c>
      <c r="I507" s="168"/>
      <c r="J507" s="153" t="n">
        <f aca="false">G507+$J$2</f>
        <v>0.08781</v>
      </c>
      <c r="K507" s="39" t="n">
        <f aca="false">E507*J507</f>
        <v>1807549.57615283</v>
      </c>
      <c r="L507" s="168"/>
      <c r="M507" s="95" t="n">
        <v>0.06423</v>
      </c>
      <c r="N507" s="71" t="n">
        <f aca="false">M507+$J$2</f>
        <v>0.07423</v>
      </c>
      <c r="O507" s="148" t="n">
        <f aca="false">E507*N507</f>
        <v>1528008.25689357</v>
      </c>
      <c r="Q507" s="148" t="n">
        <f aca="false">O507+O501</f>
        <v>2360903.28526987</v>
      </c>
      <c r="R507" s="154" t="n">
        <f aca="false">Q507/E507</f>
        <v>0.114691691013414</v>
      </c>
      <c r="S507" s="71" t="n">
        <f aca="false">IF($S$3-R507&gt;0,$S$3-R507,0)</f>
        <v>0.135308308986587</v>
      </c>
      <c r="U507" s="8" t="n">
        <f aca="false">R507+S507</f>
        <v>0.25</v>
      </c>
      <c r="W507" s="157" t="n">
        <f aca="false">J507+S507</f>
        <v>0.223118308986587</v>
      </c>
    </row>
    <row r="508" customFormat="false" ht="12.75" hidden="false" customHeight="false" outlineLevel="0" collapsed="false">
      <c r="A508" s="144"/>
      <c r="B508" s="82"/>
      <c r="C508" s="69"/>
      <c r="D508" s="82" t="s">
        <v>38</v>
      </c>
      <c r="E508" s="167" t="n">
        <v>23308901.51325</v>
      </c>
      <c r="F508" s="168"/>
      <c r="G508" s="152" t="n">
        <v>0.04906</v>
      </c>
      <c r="H508" s="39" t="n">
        <f aca="false">E508*G508</f>
        <v>1143534.70824004</v>
      </c>
      <c r="I508" s="168"/>
      <c r="J508" s="153" t="n">
        <f aca="false">G508+$J$2</f>
        <v>0.05906</v>
      </c>
      <c r="K508" s="39" t="n">
        <f aca="false">E508*J508</f>
        <v>1376623.72337254</v>
      </c>
      <c r="L508" s="168"/>
      <c r="M508" s="95" t="n">
        <v>0.03548</v>
      </c>
      <c r="N508" s="71" t="n">
        <f aca="false">M508+$J$2</f>
        <v>0.04548</v>
      </c>
      <c r="O508" s="148" t="n">
        <f aca="false">E508*N508</f>
        <v>1060088.84082261</v>
      </c>
      <c r="Q508" s="148" t="n">
        <f aca="false">O508+O502</f>
        <v>1621657.08971162</v>
      </c>
      <c r="R508" s="154" t="n">
        <f aca="false">Q508/E508</f>
        <v>0.0695724373278504</v>
      </c>
      <c r="T508" s="155" t="n">
        <f aca="false">T516/SUM(E508:E511)</f>
        <v>0.0235519658224407</v>
      </c>
      <c r="U508" s="8" t="n">
        <f aca="false">R508+T508</f>
        <v>0.0931244031502912</v>
      </c>
      <c r="W508" s="157" t="n">
        <f aca="false">J508+T508</f>
        <v>0.0826119658224408</v>
      </c>
    </row>
    <row r="509" customFormat="false" ht="12.75" hidden="false" customHeight="false" outlineLevel="0" collapsed="false">
      <c r="A509" s="144"/>
      <c r="B509" s="82"/>
      <c r="C509" s="69"/>
      <c r="D509" s="70" t="s">
        <v>39</v>
      </c>
      <c r="E509" s="167" t="n">
        <v>70086276.48165</v>
      </c>
      <c r="F509" s="168"/>
      <c r="G509" s="152" t="n">
        <v>0.03783</v>
      </c>
      <c r="H509" s="39" t="n">
        <f aca="false">E509*G509</f>
        <v>2651363.83930082</v>
      </c>
      <c r="I509" s="168"/>
      <c r="J509" s="153" t="n">
        <f aca="false">G509+$J$2</f>
        <v>0.04783</v>
      </c>
      <c r="K509" s="39" t="n">
        <f aca="false">E509*J509</f>
        <v>3352226.60411732</v>
      </c>
      <c r="L509" s="168"/>
      <c r="M509" s="95" t="n">
        <v>0.02425</v>
      </c>
      <c r="N509" s="71" t="n">
        <f aca="false">M509+$J$2</f>
        <v>0.03425</v>
      </c>
      <c r="O509" s="148" t="n">
        <f aca="false">E509*N509</f>
        <v>2400454.96949651</v>
      </c>
      <c r="Q509" s="148" t="n">
        <f aca="false">O509+O503</f>
        <v>2656660.80825458</v>
      </c>
      <c r="R509" s="154" t="n">
        <f aca="false">Q509/E509</f>
        <v>0.0379055778337738</v>
      </c>
      <c r="T509" s="160" t="n">
        <f aca="false">T508</f>
        <v>0.0235519658224407</v>
      </c>
      <c r="U509" s="8" t="n">
        <f aca="false">R509+T509</f>
        <v>0.0614575436562146</v>
      </c>
      <c r="W509" s="157" t="n">
        <f aca="false">J509+T509</f>
        <v>0.0713819658224408</v>
      </c>
    </row>
    <row r="510" customFormat="false" ht="12.75" hidden="false" customHeight="false" outlineLevel="0" collapsed="false">
      <c r="A510" s="144"/>
      <c r="B510" s="82"/>
      <c r="C510" s="69" t="s">
        <v>28</v>
      </c>
      <c r="D510" s="70" t="s">
        <v>38</v>
      </c>
      <c r="E510" s="167" t="n">
        <v>18458496.218</v>
      </c>
      <c r="F510" s="168"/>
      <c r="G510" s="152" t="n">
        <v>0.05979</v>
      </c>
      <c r="H510" s="39" t="n">
        <f aca="false">E510*G510</f>
        <v>1103633.48887422</v>
      </c>
      <c r="I510" s="168"/>
      <c r="J510" s="153" t="n">
        <f aca="false">G510+$J$2</f>
        <v>0.06979</v>
      </c>
      <c r="K510" s="39" t="n">
        <f aca="false">E510*J510</f>
        <v>1288218.45105422</v>
      </c>
      <c r="L510" s="168"/>
      <c r="M510" s="95" t="n">
        <v>0.05044</v>
      </c>
      <c r="N510" s="71" t="n">
        <f aca="false">M510+$J$2</f>
        <v>0.06044</v>
      </c>
      <c r="O510" s="148" t="n">
        <f aca="false">E510*N510</f>
        <v>1115631.51141592</v>
      </c>
      <c r="Q510" s="148" t="n">
        <f aca="false">O510+O504</f>
        <v>1172174.09966109</v>
      </c>
      <c r="R510" s="154" t="n">
        <f aca="false">Q510/E510</f>
        <v>0.0635032283138013</v>
      </c>
      <c r="T510" s="160" t="n">
        <f aca="false">T508</f>
        <v>0.0235519658224407</v>
      </c>
      <c r="U510" s="8" t="n">
        <f aca="false">R510+T510</f>
        <v>0.087055194136242</v>
      </c>
      <c r="W510" s="157" t="n">
        <f aca="false">J510+T510</f>
        <v>0.0933419658224408</v>
      </c>
    </row>
    <row r="511" customFormat="false" ht="12.75" hidden="false" customHeight="false" outlineLevel="0" collapsed="false">
      <c r="A511" s="144"/>
      <c r="B511" s="82"/>
      <c r="C511" s="69"/>
      <c r="D511" s="70" t="s">
        <v>39</v>
      </c>
      <c r="E511" s="167" t="n">
        <v>23877504.282</v>
      </c>
      <c r="F511" s="168"/>
      <c r="G511" s="152" t="n">
        <v>0.04669</v>
      </c>
      <c r="H511" s="39" t="n">
        <f aca="false">E511*G511</f>
        <v>1114840.67492658</v>
      </c>
      <c r="I511" s="168"/>
      <c r="J511" s="153" t="n">
        <f aca="false">G511+$J$2</f>
        <v>0.05669</v>
      </c>
      <c r="K511" s="39" t="n">
        <f aca="false">E511*J511</f>
        <v>1353615.71774658</v>
      </c>
      <c r="L511" s="168"/>
      <c r="M511" s="95" t="n">
        <v>0.03734</v>
      </c>
      <c r="N511" s="71" t="n">
        <f aca="false">M511+$J$2</f>
        <v>0.04734</v>
      </c>
      <c r="O511" s="159" t="n">
        <f aca="false">E511*N511</f>
        <v>1130361.05270988</v>
      </c>
      <c r="Q511" s="159" t="n">
        <f aca="false">O511+O505</f>
        <v>1143688.31668701</v>
      </c>
      <c r="R511" s="154" t="n">
        <f aca="false">Q511/E511</f>
        <v>0.0478981514642291</v>
      </c>
      <c r="T511" s="160" t="n">
        <f aca="false">T508</f>
        <v>0.0235519658224407</v>
      </c>
      <c r="U511" s="8" t="n">
        <f aca="false">R511+T511</f>
        <v>0.0714501172866698</v>
      </c>
      <c r="W511" s="157" t="n">
        <f aca="false">J511+T511</f>
        <v>0.0802419658224408</v>
      </c>
    </row>
    <row r="512" customFormat="false" ht="12.75" hidden="false" customHeight="false" outlineLevel="0" collapsed="false">
      <c r="A512" s="144"/>
      <c r="E512" s="161"/>
      <c r="G512" s="158"/>
      <c r="H512" s="124"/>
      <c r="J512" s="162"/>
      <c r="K512" s="124"/>
      <c r="M512" s="51"/>
      <c r="O512" s="148"/>
      <c r="Q512" s="148"/>
      <c r="R512" s="149"/>
    </row>
    <row r="513" customFormat="false" ht="12.75" hidden="false" customHeight="false" outlineLevel="0" collapsed="false">
      <c r="A513" s="144"/>
      <c r="B513" s="82" t="s">
        <v>31</v>
      </c>
      <c r="C513" s="69" t="s">
        <v>26</v>
      </c>
      <c r="D513" s="82"/>
      <c r="E513" s="167" t="n">
        <v>3204</v>
      </c>
      <c r="G513" s="88" t="n">
        <v>54</v>
      </c>
      <c r="H513" s="39" t="n">
        <f aca="false">E513*G513</f>
        <v>173016</v>
      </c>
      <c r="J513" s="59" t="n">
        <f aca="false">G513</f>
        <v>54</v>
      </c>
      <c r="K513" s="39" t="n">
        <f aca="false">E513*J513</f>
        <v>173016</v>
      </c>
      <c r="M513" s="92"/>
      <c r="N513" s="151"/>
      <c r="O513" s="151"/>
      <c r="Q513" s="148"/>
      <c r="R513" s="149"/>
      <c r="W513" s="60" t="n">
        <f aca="false">J513</f>
        <v>54</v>
      </c>
    </row>
    <row r="514" customFormat="false" ht="12.75" hidden="false" customHeight="false" outlineLevel="0" collapsed="false">
      <c r="A514" s="144"/>
      <c r="B514" s="82"/>
      <c r="C514" s="69" t="s">
        <v>28</v>
      </c>
      <c r="D514" s="82"/>
      <c r="E514" s="167" t="n">
        <v>3204</v>
      </c>
      <c r="G514" s="88" t="n">
        <v>54</v>
      </c>
      <c r="H514" s="61" t="n">
        <f aca="false">E514*G514</f>
        <v>173016</v>
      </c>
      <c r="J514" s="59" t="n">
        <f aca="false">G514</f>
        <v>54</v>
      </c>
      <c r="K514" s="61" t="n">
        <f aca="false">E514*J514</f>
        <v>173016</v>
      </c>
      <c r="M514" s="92"/>
      <c r="N514" s="151"/>
      <c r="O514" s="151"/>
      <c r="Q514" s="148"/>
      <c r="R514" s="149"/>
      <c r="W514" s="60" t="n">
        <f aca="false">J514</f>
        <v>54</v>
      </c>
    </row>
    <row r="515" customFormat="false" ht="12.75" hidden="false" customHeight="false" outlineLevel="0" collapsed="false">
      <c r="A515" s="144"/>
      <c r="B515" s="82"/>
      <c r="C515" s="69"/>
      <c r="D515" s="174"/>
      <c r="E515" s="36"/>
      <c r="G515" s="88"/>
      <c r="H515" s="124"/>
      <c r="J515" s="178"/>
      <c r="K515" s="124"/>
      <c r="M515" s="92"/>
      <c r="O515" s="148"/>
      <c r="Q515" s="148"/>
      <c r="R515" s="149"/>
    </row>
    <row r="516" customFormat="false" ht="12.75" hidden="false" customHeight="false" outlineLevel="0" collapsed="false">
      <c r="A516" s="144"/>
      <c r="B516" s="1" t="s">
        <v>91</v>
      </c>
      <c r="C516" s="164"/>
      <c r="D516" s="5"/>
      <c r="E516" s="136" t="n">
        <v>156315959</v>
      </c>
      <c r="F516" s="136" t="s">
        <v>35</v>
      </c>
      <c r="G516" s="158"/>
      <c r="H516" s="124" t="n">
        <f aca="false">SUM(H501:H515)</f>
        <v>13453541.2646424</v>
      </c>
      <c r="I516" s="136"/>
      <c r="J516" s="162"/>
      <c r="K516" s="124" t="n">
        <f aca="false">SUM(K501:K515)</f>
        <v>15016700.8546424</v>
      </c>
      <c r="L516" s="136"/>
      <c r="M516" s="165"/>
      <c r="O516" s="166" t="n">
        <f aca="false">SUM(O501:O515)</f>
        <v>8955083.59958417</v>
      </c>
      <c r="P516" s="5"/>
      <c r="Q516" s="166" t="n">
        <f aca="false">SUM(Q507:Q511)</f>
        <v>8955083.59958417</v>
      </c>
      <c r="R516" s="149"/>
      <c r="S516" s="42" t="n">
        <f aca="false">E507*S507</f>
        <v>2785291.84100513</v>
      </c>
      <c r="T516" s="67" t="n">
        <v>3196736.07695149</v>
      </c>
    </row>
    <row r="518" customFormat="false" ht="12.75" hidden="false" customHeight="false" outlineLevel="0" collapsed="false">
      <c r="A518" s="205" t="s">
        <v>93</v>
      </c>
      <c r="B518" s="206"/>
      <c r="C518" s="207"/>
      <c r="D518" s="208"/>
    </row>
    <row r="520" customFormat="false" ht="12.75" hidden="false" customHeight="false" outlineLevel="0" collapsed="false">
      <c r="A520" s="144" t="s">
        <v>94</v>
      </c>
      <c r="B520" s="82" t="s">
        <v>25</v>
      </c>
      <c r="C520" s="69" t="s">
        <v>26</v>
      </c>
      <c r="E520" s="209" t="n">
        <v>1445610146.5</v>
      </c>
      <c r="G520" s="152" t="n">
        <v>0.09494</v>
      </c>
      <c r="H520" s="39" t="n">
        <f aca="false">E520*G520</f>
        <v>137246227.30871</v>
      </c>
      <c r="J520" s="153" t="n">
        <f aca="false">G520+$J$2</f>
        <v>0.10494</v>
      </c>
      <c r="K520" s="39" t="n">
        <f aca="false">E520*J520</f>
        <v>151702328.77371</v>
      </c>
      <c r="M520" s="95" t="n">
        <v>0.05313</v>
      </c>
      <c r="N520" s="71" t="n">
        <f aca="false">M520+$J$2</f>
        <v>0.06313</v>
      </c>
      <c r="O520" s="148" t="n">
        <f aca="false">E520*N520</f>
        <v>91261368.548545</v>
      </c>
      <c r="Q520" s="148" t="n">
        <f aca="false">O520</f>
        <v>91261368.548545</v>
      </c>
      <c r="R520" s="7" t="n">
        <f aca="false">M520</f>
        <v>0.05313</v>
      </c>
      <c r="T520" s="139" t="n">
        <f aca="false">T528/SUM(E520:E522)</f>
        <v>0.0398673205422082</v>
      </c>
      <c r="U520" s="8" t="n">
        <f aca="false">R520+T520</f>
        <v>0.0929973205422082</v>
      </c>
      <c r="W520" s="157" t="n">
        <f aca="false">J520+T520</f>
        <v>0.144807320542208</v>
      </c>
    </row>
    <row r="521" customFormat="false" ht="12.75" hidden="false" customHeight="false" outlineLevel="0" collapsed="false">
      <c r="A521" s="144"/>
      <c r="B521" s="82"/>
      <c r="C521" s="69"/>
      <c r="E521" s="209"/>
      <c r="G521" s="152"/>
      <c r="H521" s="39"/>
      <c r="J521" s="153"/>
      <c r="K521" s="39"/>
      <c r="M521" s="95"/>
      <c r="N521" s="71"/>
      <c r="O521" s="148"/>
      <c r="Q521" s="148"/>
      <c r="T521" s="140"/>
      <c r="W521" s="157"/>
    </row>
    <row r="522" customFormat="false" ht="12.75" hidden="false" customHeight="false" outlineLevel="0" collapsed="false">
      <c r="C522" s="69" t="s">
        <v>28</v>
      </c>
      <c r="E522" s="209" t="n">
        <v>655902501.5</v>
      </c>
      <c r="G522" s="152" t="n">
        <v>0.08035</v>
      </c>
      <c r="H522" s="39" t="n">
        <f aca="false">E522*G522</f>
        <v>52701765.995525</v>
      </c>
      <c r="J522" s="153" t="n">
        <f aca="false">G522+$J$2</f>
        <v>0.09035</v>
      </c>
      <c r="K522" s="39" t="n">
        <f aca="false">E522*J522</f>
        <v>59260791.010525</v>
      </c>
      <c r="M522" s="95" t="n">
        <v>0.04738</v>
      </c>
      <c r="N522" s="71" t="n">
        <f aca="false">M522+$J$2</f>
        <v>0.05738</v>
      </c>
      <c r="O522" s="210" t="n">
        <f aca="false">E522*N522</f>
        <v>37635685.53607</v>
      </c>
      <c r="Q522" s="210" t="n">
        <f aca="false">O522</f>
        <v>37635685.53607</v>
      </c>
      <c r="R522" s="7" t="n">
        <f aca="false">M522</f>
        <v>0.04738</v>
      </c>
      <c r="T522" s="104" t="n">
        <f aca="false">T520</f>
        <v>0.0398673205422082</v>
      </c>
      <c r="U522" s="8" t="n">
        <f aca="false">R522+T522</f>
        <v>0.0872473205422082</v>
      </c>
      <c r="W522" s="157" t="n">
        <f aca="false">J522+T522</f>
        <v>0.130217320542208</v>
      </c>
    </row>
    <row r="523" customFormat="false" ht="12.75" hidden="false" customHeight="false" outlineLevel="0" collapsed="false">
      <c r="C523" s="69"/>
      <c r="E523" s="209"/>
      <c r="G523" s="152"/>
      <c r="H523" s="39"/>
      <c r="J523" s="153"/>
      <c r="K523" s="39"/>
      <c r="M523" s="95"/>
      <c r="N523" s="71"/>
      <c r="O523" s="210"/>
      <c r="Q523" s="210"/>
      <c r="T523" s="104"/>
      <c r="W523" s="157"/>
    </row>
    <row r="524" customFormat="false" ht="12.75" hidden="false" customHeight="false" outlineLevel="0" collapsed="false">
      <c r="E524" s="74"/>
    </row>
    <row r="525" customFormat="false" ht="12.75" hidden="false" customHeight="false" outlineLevel="0" collapsed="false">
      <c r="B525" s="82" t="s">
        <v>31</v>
      </c>
      <c r="C525" s="69" t="s">
        <v>26</v>
      </c>
      <c r="E525" s="209" t="n">
        <v>60264</v>
      </c>
      <c r="G525" s="88" t="n">
        <v>16</v>
      </c>
      <c r="H525" s="39" t="n">
        <f aca="false">E525*G525</f>
        <v>964224</v>
      </c>
      <c r="J525" s="59" t="n">
        <f aca="false">G525</f>
        <v>16</v>
      </c>
      <c r="K525" s="39" t="n">
        <f aca="false">E525*J525</f>
        <v>964224</v>
      </c>
      <c r="W525" s="60" t="n">
        <f aca="false">J525</f>
        <v>16</v>
      </c>
    </row>
    <row r="526" customFormat="false" ht="12.75" hidden="false" customHeight="false" outlineLevel="0" collapsed="false">
      <c r="B526" s="82"/>
      <c r="C526" s="69" t="s">
        <v>28</v>
      </c>
      <c r="E526" s="209" t="n">
        <v>60264</v>
      </c>
      <c r="G526" s="88" t="n">
        <v>16</v>
      </c>
      <c r="H526" s="61" t="n">
        <f aca="false">E526*G526</f>
        <v>964224</v>
      </c>
      <c r="J526" s="59" t="n">
        <f aca="false">G526</f>
        <v>16</v>
      </c>
      <c r="K526" s="61" t="n">
        <f aca="false">E526*J526</f>
        <v>964224</v>
      </c>
      <c r="W526" s="60" t="n">
        <f aca="false">J526</f>
        <v>16</v>
      </c>
    </row>
    <row r="527" customFormat="false" ht="12.75" hidden="false" customHeight="false" outlineLevel="0" collapsed="false">
      <c r="X527" s="0" t="s">
        <v>95</v>
      </c>
      <c r="Y527" s="211" t="n">
        <v>0.0913039669244165</v>
      </c>
    </row>
    <row r="528" customFormat="false" ht="12.75" hidden="false" customHeight="false" outlineLevel="0" collapsed="false">
      <c r="B528" s="1" t="s">
        <v>91</v>
      </c>
      <c r="E528" s="212" t="n">
        <f aca="false">SUM(E520:E522)</f>
        <v>2101512648</v>
      </c>
      <c r="F528" s="136" t="s">
        <v>35</v>
      </c>
      <c r="H528" s="124" t="n">
        <f aca="false">SUM(H520:H526)</f>
        <v>191876441.304235</v>
      </c>
      <c r="K528" s="124" t="n">
        <f aca="false">SUM(K520:K526)</f>
        <v>212891567.784235</v>
      </c>
      <c r="O528" s="124" t="n">
        <f aca="false">SUM(O520:O526)</f>
        <v>128897054.084615</v>
      </c>
      <c r="Q528" s="124" t="n">
        <f aca="false">SUM(Q520:Q526)</f>
        <v>128897054.084615</v>
      </c>
      <c r="T528" s="67" t="n">
        <v>83781678.3613206</v>
      </c>
      <c r="X528" s="0" t="s">
        <v>96</v>
      </c>
      <c r="Y528" s="213" t="n">
        <v>0.0876430969037827</v>
      </c>
    </row>
    <row r="531" customFormat="false" ht="12.75" hidden="false" customHeight="false" outlineLevel="0" collapsed="false">
      <c r="A531" s="144" t="s">
        <v>97</v>
      </c>
      <c r="B531" s="82" t="s">
        <v>43</v>
      </c>
      <c r="C531" s="69" t="s">
        <v>26</v>
      </c>
      <c r="D531" s="70" t="s">
        <v>37</v>
      </c>
      <c r="E531" s="209" t="n">
        <v>3860783.14195314</v>
      </c>
      <c r="G531" s="88" t="n">
        <v>2.7</v>
      </c>
      <c r="H531" s="39" t="n">
        <f aca="false">E531*G531</f>
        <v>10424114.4832735</v>
      </c>
      <c r="J531" s="59" t="n">
        <f aca="false">G531</f>
        <v>2.7</v>
      </c>
      <c r="K531" s="39" t="n">
        <f aca="false">E531*J531</f>
        <v>10424114.4832735</v>
      </c>
      <c r="M531" s="88" t="n">
        <v>0.56</v>
      </c>
      <c r="N531" s="119" t="n">
        <f aca="false">M531</f>
        <v>0.56</v>
      </c>
      <c r="O531" s="42" t="n">
        <f aca="false">E531*N531</f>
        <v>2162038.55949376</v>
      </c>
      <c r="W531" s="60" t="n">
        <f aca="false">J531</f>
        <v>2.7</v>
      </c>
    </row>
    <row r="532" customFormat="false" ht="12.75" hidden="false" customHeight="false" outlineLevel="0" collapsed="false">
      <c r="B532" s="82"/>
      <c r="C532" s="69"/>
      <c r="D532" s="4" t="s">
        <v>44</v>
      </c>
      <c r="E532" s="209" t="n">
        <v>5440944.5</v>
      </c>
      <c r="G532" s="88" t="n">
        <v>6.55</v>
      </c>
      <c r="H532" s="39" t="n">
        <f aca="false">E532*G532</f>
        <v>35638186.475</v>
      </c>
      <c r="J532" s="59" t="n">
        <f aca="false">G532</f>
        <v>6.55</v>
      </c>
      <c r="K532" s="39" t="n">
        <f aca="false">E532*J532</f>
        <v>35638186.475</v>
      </c>
      <c r="M532" s="88" t="n">
        <v>1.35</v>
      </c>
      <c r="N532" s="119" t="n">
        <f aca="false">M532</f>
        <v>1.35</v>
      </c>
      <c r="O532" s="42" t="n">
        <f aca="false">E532*N532</f>
        <v>7345275.075</v>
      </c>
      <c r="P532" s="104" t="n">
        <f aca="false">O532/SUM(E535:E536)</f>
        <v>0.00508108987252463</v>
      </c>
      <c r="W532" s="60" t="n">
        <f aca="false">J532</f>
        <v>6.55</v>
      </c>
    </row>
    <row r="533" customFormat="false" ht="12.75" hidden="false" customHeight="false" outlineLevel="0" collapsed="false">
      <c r="B533" s="82"/>
      <c r="C533" s="69" t="s">
        <v>28</v>
      </c>
      <c r="D533" s="4" t="s">
        <v>44</v>
      </c>
      <c r="E533" s="209" t="n">
        <v>4998809.5</v>
      </c>
      <c r="G533" s="88" t="n">
        <v>4.4</v>
      </c>
      <c r="H533" s="39" t="n">
        <f aca="false">E533*G533</f>
        <v>21994761.8</v>
      </c>
      <c r="J533" s="59" t="n">
        <f aca="false">G533</f>
        <v>4.4</v>
      </c>
      <c r="K533" s="39" t="n">
        <f aca="false">E533*J533</f>
        <v>21994761.8</v>
      </c>
      <c r="M533" s="88" t="n">
        <v>0.91</v>
      </c>
      <c r="N533" s="119" t="n">
        <f aca="false">M533</f>
        <v>0.91</v>
      </c>
      <c r="O533" s="42" t="n">
        <f aca="false">E533*N533</f>
        <v>4548916.645</v>
      </c>
      <c r="P533" s="104" t="n">
        <f aca="false">O533/SUM(E537:E538)</f>
        <v>0.00693535492637544</v>
      </c>
      <c r="W533" s="60" t="n">
        <f aca="false">J533</f>
        <v>4.4</v>
      </c>
    </row>
    <row r="534" customFormat="false" ht="12.75" hidden="false" customHeight="false" outlineLevel="0" collapsed="false">
      <c r="B534" s="82"/>
      <c r="C534" s="69"/>
      <c r="D534" s="82"/>
      <c r="E534" s="209"/>
    </row>
    <row r="535" customFormat="false" ht="12.75" hidden="false" customHeight="false" outlineLevel="0" collapsed="false">
      <c r="B535" s="82" t="s">
        <v>25</v>
      </c>
      <c r="C535" s="69" t="s">
        <v>26</v>
      </c>
      <c r="D535" s="70" t="s">
        <v>37</v>
      </c>
      <c r="E535" s="209" t="n">
        <v>281026612.4796</v>
      </c>
      <c r="G535" s="152" t="n">
        <v>0.14294</v>
      </c>
      <c r="H535" s="39" t="n">
        <f aca="false">E535*G535</f>
        <v>40169943.987834</v>
      </c>
      <c r="J535" s="153" t="n">
        <f aca="false">G535+$J$2</f>
        <v>0.15294</v>
      </c>
      <c r="K535" s="39" t="n">
        <f aca="false">E535*J535</f>
        <v>42980210.11263</v>
      </c>
      <c r="M535" s="95" t="n">
        <v>0.12931</v>
      </c>
      <c r="N535" s="71" t="n">
        <f aca="false">M535+$J$2</f>
        <v>0.13931</v>
      </c>
      <c r="O535" s="42" t="n">
        <f aca="false">E535*N535</f>
        <v>39149817.3845331</v>
      </c>
      <c r="Q535" s="42" t="n">
        <f aca="false">O531+O535+(P532+P543+P545)*E535</f>
        <v>42707542.3799668</v>
      </c>
      <c r="R535" s="7" t="n">
        <f aca="false">Q535/E535</f>
        <v>0.151969744086308</v>
      </c>
      <c r="S535" s="71" t="n">
        <f aca="false">IF($S$3-R535&gt;0,$S$3-R535,0)</f>
        <v>0.0980302559136921</v>
      </c>
      <c r="U535" s="8" t="n">
        <f aca="false">R535+S535</f>
        <v>0.25</v>
      </c>
      <c r="W535" s="157" t="n">
        <f aca="false">J535+S535</f>
        <v>0.250970255913692</v>
      </c>
    </row>
    <row r="536" customFormat="false" ht="12.75" hidden="false" customHeight="false" outlineLevel="0" collapsed="false">
      <c r="B536" s="82"/>
      <c r="C536" s="69"/>
      <c r="D536" s="70" t="s">
        <v>39</v>
      </c>
      <c r="E536" s="209" t="n">
        <v>1164583534.0204</v>
      </c>
      <c r="G536" s="152" t="n">
        <v>0.04088</v>
      </c>
      <c r="H536" s="39" t="n">
        <f aca="false">E536*G536</f>
        <v>47608174.8707539</v>
      </c>
      <c r="J536" s="153" t="n">
        <f aca="false">G536+$J$2</f>
        <v>0.05088</v>
      </c>
      <c r="K536" s="39" t="n">
        <f aca="false">E536*J536</f>
        <v>59254010.2109579</v>
      </c>
      <c r="M536" s="95" t="n">
        <v>0.02725</v>
      </c>
      <c r="N536" s="71" t="n">
        <f aca="false">M536+$J$2</f>
        <v>0.03725</v>
      </c>
      <c r="O536" s="42" t="n">
        <f aca="false">E536*N536</f>
        <v>43380736.6422599</v>
      </c>
      <c r="Q536" s="42" t="n">
        <f aca="false">O536+(P532+P543+P545)*E536</f>
        <v>49164507.1813199</v>
      </c>
      <c r="R536" s="7" t="n">
        <f aca="false">Q536/E536</f>
        <v>0.0422163852957745</v>
      </c>
      <c r="T536" s="139" t="n">
        <f aca="false">T548/SUM(E536:E538)</f>
        <v>0.0291047832054004</v>
      </c>
      <c r="U536" s="8" t="n">
        <f aca="false">R536+T536</f>
        <v>0.0713211685011749</v>
      </c>
      <c r="W536" s="157" t="n">
        <f aca="false">J536+T536</f>
        <v>0.0799847832054004</v>
      </c>
    </row>
    <row r="537" customFormat="false" ht="12.75" hidden="false" customHeight="false" outlineLevel="0" collapsed="false">
      <c r="B537" s="82"/>
      <c r="C537" s="69" t="s">
        <v>28</v>
      </c>
      <c r="D537" s="70" t="s">
        <v>38</v>
      </c>
      <c r="E537" s="209" t="n">
        <v>276462904.38225</v>
      </c>
      <c r="G537" s="152" t="n">
        <v>0.04661</v>
      </c>
      <c r="H537" s="39" t="n">
        <f aca="false">E537*G537</f>
        <v>12885935.9732567</v>
      </c>
      <c r="J537" s="153" t="n">
        <f aca="false">G537+$J$2</f>
        <v>0.05661</v>
      </c>
      <c r="K537" s="39" t="n">
        <f aca="false">E537*J537</f>
        <v>15650565.0170792</v>
      </c>
      <c r="M537" s="95" t="n">
        <v>0.03721</v>
      </c>
      <c r="N537" s="71" t="n">
        <f aca="false">M537+$J$2</f>
        <v>0.04721</v>
      </c>
      <c r="O537" s="42" t="n">
        <f aca="false">E537*N537</f>
        <v>13051813.715886</v>
      </c>
      <c r="Q537" s="42" t="n">
        <f aca="false">O537+(P533+P544+P546)*E537</f>
        <v>14937107.383821</v>
      </c>
      <c r="R537" s="7" t="n">
        <f aca="false">Q537/E537</f>
        <v>0.0540293368370619</v>
      </c>
      <c r="T537" s="104" t="n">
        <f aca="false">T536</f>
        <v>0.0291047832054004</v>
      </c>
      <c r="U537" s="8" t="n">
        <f aca="false">R537+T537</f>
        <v>0.0831341200424623</v>
      </c>
      <c r="W537" s="157" t="n">
        <f aca="false">J537+T537</f>
        <v>0.0857147832054004</v>
      </c>
    </row>
    <row r="538" customFormat="false" ht="12.75" hidden="false" customHeight="false" outlineLevel="0" collapsed="false">
      <c r="B538" s="82"/>
      <c r="C538" s="69"/>
      <c r="D538" s="70" t="s">
        <v>39</v>
      </c>
      <c r="E538" s="209" t="n">
        <v>379439597.11775</v>
      </c>
      <c r="G538" s="152" t="n">
        <v>0.03706</v>
      </c>
      <c r="H538" s="39" t="n">
        <f aca="false">E538*G538</f>
        <v>14062031.4691838</v>
      </c>
      <c r="J538" s="153" t="n">
        <f aca="false">G538+$J$2</f>
        <v>0.04706</v>
      </c>
      <c r="K538" s="39" t="n">
        <f aca="false">E538*J538</f>
        <v>17856427.4403613</v>
      </c>
      <c r="M538" s="95" t="n">
        <v>0.02766</v>
      </c>
      <c r="N538" s="71" t="n">
        <f aca="false">M538+$J$2</f>
        <v>0.03766</v>
      </c>
      <c r="O538" s="42" t="n">
        <f aca="false">E538*N538</f>
        <v>14289695.2274545</v>
      </c>
      <c r="Q538" s="42" t="n">
        <f aca="false">O538+(P533+P544+P546)*E538</f>
        <v>16877221.6495195</v>
      </c>
      <c r="R538" s="7" t="n">
        <f aca="false">Q538/E538</f>
        <v>0.0444793368370619</v>
      </c>
      <c r="T538" s="104" t="n">
        <f aca="false">T536</f>
        <v>0.0291047832054004</v>
      </c>
      <c r="U538" s="8" t="n">
        <f aca="false">R538+T538</f>
        <v>0.0735841200424623</v>
      </c>
      <c r="W538" s="157" t="n">
        <f aca="false">J538+T538</f>
        <v>0.0761647832054004</v>
      </c>
    </row>
    <row r="539" customFormat="false" ht="12.75" hidden="false" customHeight="false" outlineLevel="0" collapsed="false">
      <c r="E539" s="209"/>
    </row>
    <row r="540" customFormat="false" ht="12.75" hidden="false" customHeight="false" outlineLevel="0" collapsed="false">
      <c r="B540" s="82" t="s">
        <v>31</v>
      </c>
      <c r="C540" s="69" t="s">
        <v>26</v>
      </c>
      <c r="D540" s="82"/>
      <c r="E540" s="209" t="n">
        <v>60264</v>
      </c>
      <c r="G540" s="88" t="n">
        <v>16</v>
      </c>
      <c r="H540" s="39" t="n">
        <f aca="false">E540*G540</f>
        <v>964224</v>
      </c>
      <c r="J540" s="59" t="n">
        <f aca="false">G540</f>
        <v>16</v>
      </c>
      <c r="K540" s="39" t="n">
        <f aca="false">E540*J540</f>
        <v>964224</v>
      </c>
      <c r="W540" s="60" t="n">
        <f aca="false">J540</f>
        <v>16</v>
      </c>
    </row>
    <row r="541" customFormat="false" ht="12.75" hidden="false" customHeight="false" outlineLevel="0" collapsed="false">
      <c r="B541" s="82"/>
      <c r="C541" s="69" t="s">
        <v>28</v>
      </c>
      <c r="D541" s="82"/>
      <c r="E541" s="209" t="n">
        <v>60264</v>
      </c>
      <c r="G541" s="88" t="n">
        <v>16</v>
      </c>
      <c r="H541" s="39" t="n">
        <f aca="false">E541*G541</f>
        <v>964224</v>
      </c>
      <c r="J541" s="59" t="n">
        <f aca="false">G541</f>
        <v>16</v>
      </c>
      <c r="K541" s="39" t="n">
        <f aca="false">E541*J541</f>
        <v>964224</v>
      </c>
      <c r="W541" s="60" t="n">
        <f aca="false">J541</f>
        <v>16</v>
      </c>
    </row>
    <row r="542" customFormat="false" ht="12.75" hidden="false" customHeight="false" outlineLevel="0" collapsed="false">
      <c r="B542" s="82"/>
      <c r="C542" s="69"/>
      <c r="D542" s="82"/>
      <c r="E542" s="209"/>
      <c r="G542" s="88"/>
    </row>
    <row r="543" customFormat="false" ht="12.75" hidden="false" customHeight="false" outlineLevel="0" collapsed="false">
      <c r="B543" s="82" t="s">
        <v>90</v>
      </c>
      <c r="C543" s="69" t="s">
        <v>26</v>
      </c>
      <c r="E543" s="209" t="n">
        <v>89072</v>
      </c>
      <c r="G543" s="88" t="n">
        <v>-4.85</v>
      </c>
      <c r="H543" s="39" t="n">
        <f aca="false">E543*G543</f>
        <v>-431999.2</v>
      </c>
      <c r="J543" s="59" t="n">
        <f aca="false">G543</f>
        <v>-4.85</v>
      </c>
      <c r="K543" s="39" t="n">
        <f aca="false">E543*J543</f>
        <v>-431999.2</v>
      </c>
      <c r="M543" s="88" t="n">
        <v>-1</v>
      </c>
      <c r="N543" s="119" t="n">
        <f aca="false">M543</f>
        <v>-1</v>
      </c>
      <c r="O543" s="42" t="n">
        <f aca="false">E543*N543</f>
        <v>-89072</v>
      </c>
      <c r="P543" s="104" t="n">
        <f aca="false">O543/SUM(E535:E536)</f>
        <v>-6.16155055466747E-005</v>
      </c>
      <c r="W543" s="60" t="n">
        <f aca="false">J543</f>
        <v>-4.85</v>
      </c>
    </row>
    <row r="544" customFormat="false" ht="12.75" hidden="false" customHeight="false" outlineLevel="0" collapsed="false">
      <c r="B544" s="82"/>
      <c r="C544" s="69" t="s">
        <v>28</v>
      </c>
      <c r="D544" s="82"/>
      <c r="E544" s="209" t="n">
        <v>56502</v>
      </c>
      <c r="G544" s="88" t="n">
        <v>-3.25</v>
      </c>
      <c r="H544" s="39" t="n">
        <f aca="false">E544*G544</f>
        <v>-183631.5</v>
      </c>
      <c r="J544" s="59" t="n">
        <f aca="false">G544</f>
        <v>-3.25</v>
      </c>
      <c r="K544" s="39" t="n">
        <f aca="false">E544*J544</f>
        <v>-183631.5</v>
      </c>
      <c r="M544" s="88" t="n">
        <v>-0.67</v>
      </c>
      <c r="N544" s="119" t="n">
        <f aca="false">M544</f>
        <v>-0.67</v>
      </c>
      <c r="O544" s="42" t="n">
        <f aca="false">E544*N544</f>
        <v>-37856.34</v>
      </c>
      <c r="P544" s="104" t="n">
        <f aca="false">O544/SUM(E537:E538)</f>
        <v>-5.7716413511803E-005</v>
      </c>
      <c r="W544" s="60" t="n">
        <f aca="false">J544</f>
        <v>-3.25</v>
      </c>
    </row>
    <row r="545" customFormat="false" ht="12.75" hidden="false" customHeight="false" outlineLevel="0" collapsed="false">
      <c r="B545" s="82" t="s">
        <v>79</v>
      </c>
      <c r="C545" s="69" t="s">
        <v>26</v>
      </c>
      <c r="E545" s="209" t="n">
        <v>383730.5</v>
      </c>
      <c r="G545" s="88" t="n">
        <v>-0.95</v>
      </c>
      <c r="H545" s="39" t="n">
        <f aca="false">E545*G545</f>
        <v>-364543.975</v>
      </c>
      <c r="J545" s="59" t="n">
        <f aca="false">G545</f>
        <v>-0.95</v>
      </c>
      <c r="K545" s="39" t="n">
        <f aca="false">E545*J545</f>
        <v>-364543.975</v>
      </c>
      <c r="M545" s="88" t="n">
        <v>-0.2</v>
      </c>
      <c r="N545" s="119" t="n">
        <f aca="false">M545</f>
        <v>-0.2</v>
      </c>
      <c r="O545" s="42" t="n">
        <f aca="false">E545*N545</f>
        <v>-76746.1</v>
      </c>
      <c r="P545" s="104" t="n">
        <f aca="false">O545/SUM(E535:E536)</f>
        <v>-5.3089071203472E-005</v>
      </c>
      <c r="W545" s="60" t="n">
        <f aca="false">J545</f>
        <v>-0.95</v>
      </c>
    </row>
    <row r="546" customFormat="false" ht="12.75" hidden="false" customHeight="false" outlineLevel="0" collapsed="false">
      <c r="B546" s="82"/>
      <c r="C546" s="69" t="s">
        <v>28</v>
      </c>
      <c r="D546" s="82"/>
      <c r="E546" s="209" t="n">
        <v>294155.5</v>
      </c>
      <c r="G546" s="88" t="n">
        <v>-0.65</v>
      </c>
      <c r="H546" s="61" t="n">
        <f aca="false">E546*G546</f>
        <v>-191201.075</v>
      </c>
      <c r="J546" s="59" t="n">
        <f aca="false">G546</f>
        <v>-0.65</v>
      </c>
      <c r="K546" s="61" t="n">
        <f aca="false">E546*J546</f>
        <v>-191201.075</v>
      </c>
      <c r="M546" s="88" t="n">
        <v>-0.13</v>
      </c>
      <c r="N546" s="119" t="n">
        <f aca="false">M546</f>
        <v>-0.13</v>
      </c>
      <c r="O546" s="53" t="n">
        <f aca="false">E546*N546</f>
        <v>-38240.215</v>
      </c>
      <c r="P546" s="104" t="n">
        <f aca="false">O546/SUM(E537:E538)</f>
        <v>-5.8301675801735E-005</v>
      </c>
      <c r="W546" s="60" t="n">
        <f aca="false">J546</f>
        <v>-0.65</v>
      </c>
    </row>
    <row r="547" customFormat="false" ht="12.75" hidden="false" customHeight="false" outlineLevel="0" collapsed="false">
      <c r="B547" s="82"/>
      <c r="C547" s="69"/>
      <c r="D547" s="82"/>
      <c r="X547" s="0" t="s">
        <v>98</v>
      </c>
      <c r="Y547" s="211" t="n">
        <v>0.08776465640973</v>
      </c>
    </row>
    <row r="548" customFormat="false" ht="12.75" hidden="false" customHeight="false" outlineLevel="0" collapsed="false">
      <c r="B548" s="1" t="s">
        <v>91</v>
      </c>
      <c r="C548" s="164"/>
      <c r="D548" s="5"/>
      <c r="E548" s="212" t="n">
        <f aca="false">SUM(E535:E538)</f>
        <v>2101512648</v>
      </c>
      <c r="F548" s="136" t="s">
        <v>35</v>
      </c>
      <c r="H548" s="124" t="n">
        <f aca="false">SUM(H531:H546)</f>
        <v>183540221.309302</v>
      </c>
      <c r="K548" s="124" t="n">
        <f aca="false">SUM(K531:K546)</f>
        <v>204555347.789302</v>
      </c>
      <c r="O548" s="124" t="n">
        <f aca="false">SUM(O531:O546)</f>
        <v>123686378.594627</v>
      </c>
      <c r="Q548" s="124" t="n">
        <f aca="false">SUM(Q531:Q546)</f>
        <v>123686378.594627</v>
      </c>
      <c r="S548" s="42" t="n">
        <f aca="false">S535*E535</f>
        <v>27549110.7399332</v>
      </c>
      <c r="T548" s="67" t="n">
        <v>52984851.3922801</v>
      </c>
      <c r="X548" s="0" t="s">
        <v>96</v>
      </c>
      <c r="Y548" s="214" t="n">
        <v>0.0876430969037827</v>
      </c>
    </row>
    <row r="551" customFormat="false" ht="12.75" hidden="false" customHeight="false" outlineLevel="0" collapsed="false">
      <c r="A551" s="1" t="s">
        <v>99</v>
      </c>
      <c r="B551" s="2" t="s">
        <v>43</v>
      </c>
      <c r="C551" s="3" t="s">
        <v>26</v>
      </c>
      <c r="D551" s="4" t="s">
        <v>44</v>
      </c>
      <c r="E551" s="209" t="n">
        <v>241104</v>
      </c>
      <c r="G551" s="88" t="n">
        <v>5.5</v>
      </c>
      <c r="H551" s="39" t="n">
        <f aca="false">E551*G551</f>
        <v>1326072</v>
      </c>
      <c r="J551" s="59" t="n">
        <f aca="false">G551</f>
        <v>5.5</v>
      </c>
      <c r="K551" s="39" t="n">
        <f aca="false">E551*J551</f>
        <v>1326072</v>
      </c>
      <c r="M551" s="4" t="n">
        <v>1.11</v>
      </c>
      <c r="N551" s="119" t="n">
        <f aca="false">M551</f>
        <v>1.11</v>
      </c>
      <c r="O551" s="42" t="n">
        <f aca="false">E551*N551</f>
        <v>267625.44</v>
      </c>
      <c r="W551" s="60" t="n">
        <f aca="false">J551</f>
        <v>5.5</v>
      </c>
    </row>
    <row r="552" customFormat="false" ht="12.75" hidden="false" customHeight="false" outlineLevel="0" collapsed="false">
      <c r="C552" s="3" t="s">
        <v>28</v>
      </c>
      <c r="D552" s="4" t="s">
        <v>44</v>
      </c>
      <c r="E552" s="209" t="n">
        <v>241104</v>
      </c>
      <c r="G552" s="88" t="n">
        <v>5.5</v>
      </c>
      <c r="H552" s="39" t="n">
        <f aca="false">E552*G552</f>
        <v>1326072</v>
      </c>
      <c r="J552" s="59" t="n">
        <f aca="false">G552</f>
        <v>5.5</v>
      </c>
      <c r="K552" s="39" t="n">
        <f aca="false">E552*J552</f>
        <v>1326072</v>
      </c>
      <c r="M552" s="4" t="n">
        <v>1.11</v>
      </c>
      <c r="N552" s="119" t="n">
        <f aca="false">M552</f>
        <v>1.11</v>
      </c>
      <c r="O552" s="42" t="n">
        <f aca="false">E552*N552</f>
        <v>267625.44</v>
      </c>
      <c r="W552" s="60" t="n">
        <f aca="false">J552</f>
        <v>5.5</v>
      </c>
    </row>
    <row r="553" customFormat="false" ht="12.75" hidden="false" customHeight="false" outlineLevel="0" collapsed="false">
      <c r="E553" s="209"/>
      <c r="G553" s="88"/>
    </row>
    <row r="554" customFormat="false" ht="12.75" hidden="false" customHeight="false" outlineLevel="0" collapsed="false">
      <c r="B554" s="93" t="s">
        <v>25</v>
      </c>
      <c r="C554" s="78" t="s">
        <v>26</v>
      </c>
      <c r="D554" s="93"/>
      <c r="E554" s="209" t="n">
        <v>59722475.5</v>
      </c>
      <c r="G554" s="92" t="n">
        <v>0.0828</v>
      </c>
      <c r="H554" s="39" t="n">
        <f aca="false">E554*G554</f>
        <v>4945020.9714</v>
      </c>
      <c r="J554" s="153" t="n">
        <f aca="false">G554+$J$2</f>
        <v>0.0928</v>
      </c>
      <c r="K554" s="39" t="n">
        <f aca="false">E554*J554</f>
        <v>5542245.7264</v>
      </c>
      <c r="M554" s="4" t="n">
        <v>0.05754</v>
      </c>
      <c r="N554" s="71" t="n">
        <f aca="false">M554+$J$2</f>
        <v>0.06754</v>
      </c>
      <c r="O554" s="42" t="n">
        <f aca="false">E554*N554</f>
        <v>4033655.99527</v>
      </c>
      <c r="Q554" s="42" t="n">
        <f aca="false">O551+O554</f>
        <v>4301281.43527</v>
      </c>
      <c r="R554" s="7" t="n">
        <f aca="false">Q554/E554</f>
        <v>0.0720211511538901</v>
      </c>
      <c r="T554" s="139" t="n">
        <f aca="false">T562/SUM(E554,E556)</f>
        <v>0.0370987692477436</v>
      </c>
      <c r="U554" s="8" t="n">
        <f aca="false">R554+T554</f>
        <v>0.109119920401634</v>
      </c>
      <c r="W554" s="157" t="n">
        <f aca="false">J554+T554</f>
        <v>0.129898769247744</v>
      </c>
    </row>
    <row r="555" customFormat="false" ht="12.75" hidden="false" customHeight="false" outlineLevel="0" collapsed="false">
      <c r="B555" s="93"/>
      <c r="C555" s="78"/>
      <c r="D555" s="93"/>
      <c r="E555" s="209"/>
      <c r="G555" s="92"/>
    </row>
    <row r="556" customFormat="false" ht="12.75" hidden="false" customHeight="false" outlineLevel="0" collapsed="false">
      <c r="B556" s="93"/>
      <c r="C556" s="78" t="s">
        <v>28</v>
      </c>
      <c r="D556" s="93"/>
      <c r="E556" s="209" t="n">
        <v>23831356.5</v>
      </c>
      <c r="G556" s="92" t="n">
        <v>0.04817</v>
      </c>
      <c r="H556" s="39" t="n">
        <f aca="false">E556*G556</f>
        <v>1147956.442605</v>
      </c>
      <c r="J556" s="153" t="n">
        <f aca="false">G556+$J$2</f>
        <v>0.05817</v>
      </c>
      <c r="K556" s="39" t="n">
        <f aca="false">E556*J556</f>
        <v>1386270.007605</v>
      </c>
      <c r="M556" s="4" t="n">
        <v>0.03176</v>
      </c>
      <c r="N556" s="71" t="n">
        <f aca="false">M556+$J$2</f>
        <v>0.04176</v>
      </c>
      <c r="O556" s="143" t="n">
        <f aca="false">E556*N556</f>
        <v>995197.44744</v>
      </c>
      <c r="Q556" s="143" t="n">
        <f aca="false">O552+O556</f>
        <v>1262822.88744</v>
      </c>
      <c r="R556" s="7" t="n">
        <f aca="false">Q556/E556</f>
        <v>0.052989970899894</v>
      </c>
      <c r="T556" s="104" t="n">
        <f aca="false">T554</f>
        <v>0.0370987692477436</v>
      </c>
      <c r="U556" s="8" t="n">
        <f aca="false">R556+T556</f>
        <v>0.0900887401476377</v>
      </c>
      <c r="W556" s="157" t="n">
        <f aca="false">J556+T556</f>
        <v>0.0952687692477436</v>
      </c>
    </row>
    <row r="557" customFormat="false" ht="12.75" hidden="false" customHeight="false" outlineLevel="0" collapsed="false">
      <c r="E557" s="209"/>
      <c r="G557" s="92"/>
    </row>
    <row r="558" customFormat="false" ht="12.75" hidden="false" customHeight="false" outlineLevel="0" collapsed="false">
      <c r="E558" s="209"/>
      <c r="G558" s="88"/>
    </row>
    <row r="559" customFormat="false" ht="12.75" hidden="false" customHeight="false" outlineLevel="0" collapsed="false">
      <c r="B559" s="2" t="s">
        <v>31</v>
      </c>
      <c r="C559" s="3" t="s">
        <v>26</v>
      </c>
      <c r="E559" s="209" t="n">
        <v>18714</v>
      </c>
      <c r="G559" s="88" t="n">
        <v>12</v>
      </c>
      <c r="H559" s="39" t="n">
        <f aca="false">E559*G559</f>
        <v>224568</v>
      </c>
      <c r="J559" s="59" t="n">
        <f aca="false">G559</f>
        <v>12</v>
      </c>
      <c r="K559" s="39" t="n">
        <f aca="false">E559*J559</f>
        <v>224568</v>
      </c>
      <c r="W559" s="60" t="n">
        <f aca="false">J559</f>
        <v>12</v>
      </c>
    </row>
    <row r="560" customFormat="false" ht="12.75" hidden="false" customHeight="false" outlineLevel="0" collapsed="false">
      <c r="C560" s="3" t="s">
        <v>28</v>
      </c>
      <c r="E560" s="209" t="n">
        <v>18714</v>
      </c>
      <c r="G560" s="88" t="n">
        <v>12</v>
      </c>
      <c r="H560" s="61" t="n">
        <f aca="false">E560*G560</f>
        <v>224568</v>
      </c>
      <c r="J560" s="59" t="n">
        <f aca="false">G560</f>
        <v>12</v>
      </c>
      <c r="K560" s="61" t="n">
        <f aca="false">E560*J560</f>
        <v>224568</v>
      </c>
      <c r="W560" s="60" t="n">
        <f aca="false">J560</f>
        <v>12</v>
      </c>
    </row>
    <row r="561" customFormat="false" ht="12.75" hidden="false" customHeight="false" outlineLevel="0" collapsed="false">
      <c r="X561" s="0" t="s">
        <v>100</v>
      </c>
      <c r="Y561" s="211" t="n">
        <v>0.110035181201341</v>
      </c>
    </row>
    <row r="562" customFormat="false" ht="12.75" hidden="false" customHeight="false" outlineLevel="0" collapsed="false">
      <c r="B562" s="1" t="s">
        <v>91</v>
      </c>
      <c r="E562" s="212" t="n">
        <f aca="false">SUM(E554:E557)</f>
        <v>83553832</v>
      </c>
      <c r="F562" s="136" t="s">
        <v>35</v>
      </c>
      <c r="H562" s="124" t="n">
        <f aca="false">SUM(H551:H560)</f>
        <v>9194257.414005</v>
      </c>
      <c r="K562" s="124" t="n">
        <f aca="false">SUM(K551:K560)</f>
        <v>10029795.734005</v>
      </c>
      <c r="O562" s="124" t="n">
        <f aca="false">SUM(O551:O560)</f>
        <v>5564104.32271</v>
      </c>
      <c r="Q562" s="124" t="n">
        <f aca="false">SUM(Q551:Q560)</f>
        <v>5564104.32271</v>
      </c>
      <c r="T562" s="67" t="n">
        <v>3099744.33313274</v>
      </c>
      <c r="X562" s="0" t="s">
        <v>101</v>
      </c>
      <c r="Y562" s="213" t="n">
        <v>0.113505570798772</v>
      </c>
    </row>
    <row r="565" customFormat="false" ht="12.75" hidden="false" customHeight="false" outlineLevel="0" collapsed="false">
      <c r="A565" s="1" t="s">
        <v>102</v>
      </c>
      <c r="B565" s="2" t="s">
        <v>43</v>
      </c>
      <c r="C565" s="3" t="s">
        <v>26</v>
      </c>
      <c r="D565" s="4" t="s">
        <v>44</v>
      </c>
      <c r="E565" s="209" t="n">
        <v>5440944.5</v>
      </c>
      <c r="G565" s="88" t="n">
        <v>6.55</v>
      </c>
      <c r="H565" s="39" t="n">
        <f aca="false">E565*G565</f>
        <v>35638186.475</v>
      </c>
      <c r="J565" s="59" t="n">
        <f aca="false">G565</f>
        <v>6.55</v>
      </c>
      <c r="K565" s="39" t="n">
        <f aca="false">E565*J565</f>
        <v>35638186.475</v>
      </c>
      <c r="M565" s="88" t="n">
        <v>1.37</v>
      </c>
      <c r="N565" s="119" t="n">
        <f aca="false">M565</f>
        <v>1.37</v>
      </c>
      <c r="O565" s="42" t="n">
        <f aca="false">E565*N565</f>
        <v>7454093.965</v>
      </c>
      <c r="W565" s="60" t="n">
        <f aca="false">J565</f>
        <v>6.55</v>
      </c>
    </row>
    <row r="566" customFormat="false" ht="12.75" hidden="false" customHeight="false" outlineLevel="0" collapsed="false">
      <c r="C566" s="3" t="s">
        <v>28</v>
      </c>
      <c r="D566" s="4" t="s">
        <v>44</v>
      </c>
      <c r="E566" s="209" t="n">
        <v>4998809.5</v>
      </c>
      <c r="G566" s="88" t="n">
        <v>4.4</v>
      </c>
      <c r="H566" s="39" t="n">
        <f aca="false">E566*G566</f>
        <v>21994761.8</v>
      </c>
      <c r="J566" s="59" t="n">
        <f aca="false">G566</f>
        <v>4.4</v>
      </c>
      <c r="K566" s="39" t="n">
        <f aca="false">E566*J566</f>
        <v>21994761.8</v>
      </c>
      <c r="M566" s="88" t="n">
        <v>0.92</v>
      </c>
      <c r="N566" s="119" t="n">
        <f aca="false">M566</f>
        <v>0.92</v>
      </c>
      <c r="O566" s="42" t="n">
        <f aca="false">E566*N566</f>
        <v>4598904.74</v>
      </c>
      <c r="W566" s="60" t="n">
        <f aca="false">J566</f>
        <v>4.4</v>
      </c>
    </row>
    <row r="567" customFormat="false" ht="12.75" hidden="false" customHeight="false" outlineLevel="0" collapsed="false">
      <c r="E567" s="209"/>
      <c r="G567" s="88"/>
      <c r="M567" s="88"/>
    </row>
    <row r="568" customFormat="false" ht="12.75" hidden="false" customHeight="false" outlineLevel="0" collapsed="false">
      <c r="B568" s="93" t="s">
        <v>25</v>
      </c>
      <c r="C568" s="78" t="s">
        <v>26</v>
      </c>
      <c r="D568" s="93"/>
      <c r="E568" s="209" t="n">
        <v>1445610146.5</v>
      </c>
      <c r="G568" s="92" t="n">
        <v>0.06789</v>
      </c>
      <c r="H568" s="39" t="n">
        <f aca="false">E568*G568</f>
        <v>98142472.845885</v>
      </c>
      <c r="J568" s="153" t="n">
        <f aca="false">G568+$J$2</f>
        <v>0.07789</v>
      </c>
      <c r="K568" s="39" t="n">
        <f aca="false">E568*J568</f>
        <v>112598574.310885</v>
      </c>
      <c r="M568" s="92" t="n">
        <v>0.04951</v>
      </c>
      <c r="N568" s="71" t="n">
        <f aca="false">M568+$J$2</f>
        <v>0.05951</v>
      </c>
      <c r="O568" s="42" t="n">
        <f aca="false">E568*N568</f>
        <v>86028259.818215</v>
      </c>
      <c r="Q568" s="42" t="n">
        <f aca="false">O565+O568+O576</f>
        <v>93405607.683215</v>
      </c>
      <c r="R568" s="7" t="n">
        <f aca="false">Q568/E568</f>
        <v>0.06461327620684</v>
      </c>
      <c r="T568" s="139" t="n">
        <f aca="false">T579/SUM(E568,E570)</f>
        <v>0.0382824736221642</v>
      </c>
      <c r="U568" s="8" t="n">
        <f aca="false">R568+T568</f>
        <v>0.102895749829004</v>
      </c>
      <c r="W568" s="157" t="n">
        <f aca="false">J568+T568</f>
        <v>0.116172473622164</v>
      </c>
    </row>
    <row r="569" customFormat="false" ht="12.75" hidden="false" customHeight="false" outlineLevel="0" collapsed="false">
      <c r="B569" s="93"/>
      <c r="C569" s="78"/>
      <c r="D569" s="93"/>
      <c r="E569" s="209"/>
      <c r="G569" s="92"/>
      <c r="M569" s="92"/>
    </row>
    <row r="570" customFormat="false" ht="12.75" hidden="false" customHeight="false" outlineLevel="0" collapsed="false">
      <c r="B570" s="93"/>
      <c r="C570" s="78" t="s">
        <v>28</v>
      </c>
      <c r="D570" s="93"/>
      <c r="E570" s="209" t="n">
        <v>655902501.5</v>
      </c>
      <c r="G570" s="92" t="n">
        <v>0.04105</v>
      </c>
      <c r="H570" s="39" t="n">
        <f aca="false">E570*G570</f>
        <v>26924797.686575</v>
      </c>
      <c r="J570" s="153" t="n">
        <f aca="false">G570+$J$2</f>
        <v>0.05105</v>
      </c>
      <c r="K570" s="39" t="n">
        <f aca="false">E570*J570</f>
        <v>33483822.701575</v>
      </c>
      <c r="M570" s="92" t="n">
        <v>0.02878</v>
      </c>
      <c r="N570" s="71" t="n">
        <f aca="false">M570+$J$2</f>
        <v>0.03878</v>
      </c>
      <c r="O570" s="42" t="n">
        <f aca="false">E570*N570</f>
        <v>25435899.00817</v>
      </c>
      <c r="Q570" s="143" t="n">
        <f aca="false">O566+O570+O577</f>
        <v>29993621.97817</v>
      </c>
      <c r="R570" s="7" t="n">
        <f aca="false">Q570/E570</f>
        <v>0.0457287811977799</v>
      </c>
      <c r="T570" s="104" t="n">
        <f aca="false">T568</f>
        <v>0.0382824736221642</v>
      </c>
      <c r="U570" s="8" t="n">
        <f aca="false">R570+T570</f>
        <v>0.0840112548199441</v>
      </c>
      <c r="W570" s="157" t="n">
        <f aca="false">J570+T570</f>
        <v>0.0893324736221642</v>
      </c>
    </row>
    <row r="571" customFormat="false" ht="12.75" hidden="false" customHeight="false" outlineLevel="0" collapsed="false">
      <c r="E571" s="209"/>
      <c r="G571" s="92"/>
      <c r="M571" s="92"/>
    </row>
    <row r="572" customFormat="false" ht="12.75" hidden="false" customHeight="false" outlineLevel="0" collapsed="false">
      <c r="E572" s="209"/>
      <c r="G572" s="88"/>
      <c r="M572" s="88"/>
    </row>
    <row r="573" customFormat="false" ht="12.75" hidden="false" customHeight="false" outlineLevel="0" collapsed="false">
      <c r="B573" s="2" t="s">
        <v>31</v>
      </c>
      <c r="C573" s="3" t="s">
        <v>26</v>
      </c>
      <c r="E573" s="209" t="n">
        <v>60264</v>
      </c>
      <c r="G573" s="88" t="n">
        <v>16</v>
      </c>
      <c r="H573" s="39" t="n">
        <f aca="false">E573*G573</f>
        <v>964224</v>
      </c>
      <c r="J573" s="59" t="n">
        <f aca="false">G573</f>
        <v>16</v>
      </c>
      <c r="K573" s="39" t="n">
        <f aca="false">E573*J573</f>
        <v>964224</v>
      </c>
      <c r="M573" s="88"/>
      <c r="W573" s="60" t="n">
        <f aca="false">J573</f>
        <v>16</v>
      </c>
    </row>
    <row r="574" customFormat="false" ht="12.75" hidden="false" customHeight="false" outlineLevel="0" collapsed="false">
      <c r="C574" s="3" t="s">
        <v>28</v>
      </c>
      <c r="E574" s="209" t="n">
        <v>60264</v>
      </c>
      <c r="G574" s="88" t="n">
        <v>16</v>
      </c>
      <c r="H574" s="39" t="n">
        <f aca="false">E574*G574</f>
        <v>964224</v>
      </c>
      <c r="J574" s="59" t="n">
        <f aca="false">G574</f>
        <v>16</v>
      </c>
      <c r="K574" s="39" t="n">
        <f aca="false">E574*J574</f>
        <v>964224</v>
      </c>
      <c r="M574" s="88"/>
      <c r="W574" s="60" t="n">
        <f aca="false">J574</f>
        <v>16</v>
      </c>
    </row>
    <row r="575" customFormat="false" ht="12.75" hidden="false" customHeight="false" outlineLevel="0" collapsed="false">
      <c r="G575" s="88"/>
      <c r="M575" s="88"/>
    </row>
    <row r="576" customFormat="false" ht="12.75" hidden="false" customHeight="false" outlineLevel="0" collapsed="false">
      <c r="B576" s="82" t="s">
        <v>79</v>
      </c>
      <c r="C576" s="69" t="s">
        <v>26</v>
      </c>
      <c r="E576" s="209" t="n">
        <v>383730.5</v>
      </c>
      <c r="G576" s="88" t="n">
        <v>-0.95</v>
      </c>
      <c r="H576" s="39" t="n">
        <f aca="false">E576*G576</f>
        <v>-364543.975</v>
      </c>
      <c r="J576" s="59" t="n">
        <f aca="false">G576</f>
        <v>-0.95</v>
      </c>
      <c r="K576" s="39" t="n">
        <f aca="false">E576*J576</f>
        <v>-364543.975</v>
      </c>
      <c r="M576" s="88" t="n">
        <v>-0.2</v>
      </c>
      <c r="N576" s="119" t="n">
        <f aca="false">M576</f>
        <v>-0.2</v>
      </c>
      <c r="O576" s="42" t="n">
        <f aca="false">E576*N576</f>
        <v>-76746.1</v>
      </c>
      <c r="W576" s="60" t="n">
        <f aca="false">J576</f>
        <v>-0.95</v>
      </c>
    </row>
    <row r="577" customFormat="false" ht="12.75" hidden="false" customHeight="false" outlineLevel="0" collapsed="false">
      <c r="B577" s="82"/>
      <c r="C577" s="69" t="s">
        <v>28</v>
      </c>
      <c r="E577" s="209" t="n">
        <v>294155.5</v>
      </c>
      <c r="G577" s="88" t="n">
        <v>-0.65</v>
      </c>
      <c r="H577" s="61" t="n">
        <f aca="false">E577*G577</f>
        <v>-191201.075</v>
      </c>
      <c r="J577" s="59" t="n">
        <f aca="false">G577</f>
        <v>-0.65</v>
      </c>
      <c r="K577" s="61" t="n">
        <f aca="false">E577*J577</f>
        <v>-191201.075</v>
      </c>
      <c r="M577" s="88" t="n">
        <v>-0.14</v>
      </c>
      <c r="N577" s="119" t="n">
        <f aca="false">M577</f>
        <v>-0.14</v>
      </c>
      <c r="O577" s="143" t="n">
        <f aca="false">E577*N577</f>
        <v>-41181.77</v>
      </c>
      <c r="W577" s="60" t="n">
        <f aca="false">J577</f>
        <v>-0.65</v>
      </c>
    </row>
    <row r="578" customFormat="false" ht="12.75" hidden="false" customHeight="false" outlineLevel="0" collapsed="false">
      <c r="X578" s="0" t="s">
        <v>103</v>
      </c>
      <c r="Y578" s="211" t="n">
        <v>0.087674357289258</v>
      </c>
    </row>
    <row r="579" customFormat="false" ht="12.75" hidden="false" customHeight="false" outlineLevel="0" collapsed="false">
      <c r="B579" s="5" t="s">
        <v>0</v>
      </c>
      <c r="D579" s="11"/>
      <c r="E579" s="212" t="n">
        <f aca="false">SUM(E568:E571)</f>
        <v>2101512648</v>
      </c>
      <c r="F579" s="136" t="s">
        <v>35</v>
      </c>
      <c r="H579" s="124" t="n">
        <f aca="false">SUM(H565:H577)</f>
        <v>184072921.75746</v>
      </c>
      <c r="K579" s="124" t="n">
        <f aca="false">SUM(K565:K577)</f>
        <v>205088048.23746</v>
      </c>
      <c r="O579" s="124" t="n">
        <f aca="false">SUM(O565:O577)</f>
        <v>123399229.661385</v>
      </c>
      <c r="Q579" s="124" t="n">
        <f aca="false">SUM(Q565:Q577)</f>
        <v>123399229.661385</v>
      </c>
      <c r="T579" s="67" t="n">
        <v>80451102.5137045</v>
      </c>
      <c r="X579" s="0" t="s">
        <v>96</v>
      </c>
      <c r="Y579" s="214" t="n">
        <v>0.0876430969037827</v>
      </c>
    </row>
    <row r="582" customFormat="false" ht="12.75" hidden="false" customHeight="false" outlineLevel="0" collapsed="false">
      <c r="A582" s="1" t="s">
        <v>104</v>
      </c>
      <c r="B582" s="2" t="s">
        <v>43</v>
      </c>
      <c r="C582" s="3" t="s">
        <v>26</v>
      </c>
      <c r="D582" s="4" t="s">
        <v>44</v>
      </c>
      <c r="E582" s="209" t="n">
        <v>2941574.5</v>
      </c>
      <c r="G582" s="88" t="n">
        <v>2.35</v>
      </c>
      <c r="H582" s="39" t="n">
        <f aca="false">E582*G582</f>
        <v>6912700.075</v>
      </c>
      <c r="J582" s="59" t="n">
        <f aca="false">G582</f>
        <v>2.35</v>
      </c>
      <c r="K582" s="39" t="n">
        <f aca="false">E582*J582</f>
        <v>6912700.075</v>
      </c>
      <c r="M582" s="88" t="n">
        <v>0.55</v>
      </c>
      <c r="N582" s="119" t="n">
        <f aca="false">M582</f>
        <v>0.55</v>
      </c>
      <c r="O582" s="42" t="n">
        <f aca="false">E582*N582</f>
        <v>1617865.975</v>
      </c>
      <c r="P582" s="104" t="n">
        <f aca="false">O582/SUM(E585:E586)</f>
        <v>0.00671846558297571</v>
      </c>
      <c r="W582" s="60" t="n">
        <f aca="false">J582</f>
        <v>2.35</v>
      </c>
      <c r="X582" s="215"/>
      <c r="Y582" s="215"/>
    </row>
    <row r="583" customFormat="false" ht="12.75" hidden="false" customHeight="false" outlineLevel="0" collapsed="false">
      <c r="A583" s="1" t="s">
        <v>105</v>
      </c>
      <c r="C583" s="3" t="s">
        <v>28</v>
      </c>
      <c r="D583" s="4" t="s">
        <v>44</v>
      </c>
      <c r="E583" s="209" t="n">
        <v>2878349.5</v>
      </c>
      <c r="G583" s="88" t="n">
        <v>2.15</v>
      </c>
      <c r="H583" s="39" t="n">
        <f aca="false">E583*G583</f>
        <v>6188451.425</v>
      </c>
      <c r="J583" s="59" t="n">
        <f aca="false">G583</f>
        <v>2.15</v>
      </c>
      <c r="K583" s="39" t="n">
        <f aca="false">E583*J583</f>
        <v>6188451.425</v>
      </c>
      <c r="M583" s="88" t="n">
        <v>0.5</v>
      </c>
      <c r="N583" s="119" t="n">
        <f aca="false">M583</f>
        <v>0.5</v>
      </c>
      <c r="O583" s="42" t="n">
        <f aca="false">E583*N583</f>
        <v>1439174.75</v>
      </c>
      <c r="P583" s="104" t="n">
        <f aca="false">O583/SUM(E587:E588)</f>
        <v>0.0191558082073044</v>
      </c>
      <c r="W583" s="60" t="n">
        <f aca="false">J583</f>
        <v>2.15</v>
      </c>
      <c r="X583" s="215"/>
      <c r="Y583" s="215"/>
    </row>
    <row r="584" customFormat="false" ht="12.75" hidden="false" customHeight="false" outlineLevel="0" collapsed="false">
      <c r="E584" s="209"/>
      <c r="G584" s="88"/>
      <c r="M584" s="88"/>
      <c r="X584" s="215" t="s">
        <v>75</v>
      </c>
      <c r="Y584" s="215" t="s">
        <v>35</v>
      </c>
      <c r="Z584" s="216" t="n">
        <v>179726421.125</v>
      </c>
    </row>
    <row r="585" customFormat="false" ht="12.75" hidden="false" customHeight="false" outlineLevel="0" collapsed="false">
      <c r="B585" s="82" t="s">
        <v>25</v>
      </c>
      <c r="C585" s="69" t="s">
        <v>26</v>
      </c>
      <c r="D585" s="70" t="s">
        <v>37</v>
      </c>
      <c r="E585" s="209" t="n">
        <v>41295160.3220588</v>
      </c>
      <c r="G585" s="92" t="n">
        <v>0.34198</v>
      </c>
      <c r="H585" s="39" t="n">
        <f aca="false">E585*G585</f>
        <v>14122118.9269377</v>
      </c>
      <c r="J585" s="153" t="n">
        <f aca="false">G585+$J$2</f>
        <v>0.35198</v>
      </c>
      <c r="K585" s="39" t="n">
        <f aca="false">E585*J585</f>
        <v>14535070.5301582</v>
      </c>
      <c r="M585" s="92" t="n">
        <v>0.23719</v>
      </c>
      <c r="N585" s="71" t="n">
        <f aca="false">M585+$J$2</f>
        <v>0.24719</v>
      </c>
      <c r="O585" s="42" t="n">
        <f aca="false">E585*N585</f>
        <v>10207750.6800097</v>
      </c>
      <c r="Q585" s="42" t="n">
        <f aca="false">O585+P582*E585</f>
        <v>10485190.7933769</v>
      </c>
      <c r="R585" s="7" t="n">
        <f aca="false">Q585/E585</f>
        <v>0.253908465582976</v>
      </c>
      <c r="S585" s="71" t="n">
        <f aca="false">IF($S$3-R585&gt;0,$S$3-R585,0)</f>
        <v>0</v>
      </c>
      <c r="U585" s="8" t="n">
        <f aca="false">R585+S585</f>
        <v>0.253908465582976</v>
      </c>
      <c r="W585" s="157" t="n">
        <f aca="false">J585+S585</f>
        <v>0.35198</v>
      </c>
      <c r="X585" s="215" t="s">
        <v>85</v>
      </c>
      <c r="Y585" s="215" t="s">
        <v>35</v>
      </c>
      <c r="Z585" s="216" t="n">
        <v>136212371</v>
      </c>
    </row>
    <row r="586" customFormat="false" ht="12.75" hidden="false" customHeight="false" outlineLevel="0" collapsed="false">
      <c r="B586" s="82"/>
      <c r="C586" s="69"/>
      <c r="D586" s="70" t="s">
        <v>39</v>
      </c>
      <c r="E586" s="209" t="n">
        <v>199513690.302941</v>
      </c>
      <c r="G586" s="92" t="n">
        <v>0.10731</v>
      </c>
      <c r="H586" s="39" t="n">
        <f aca="false">E586*G586</f>
        <v>21409814.1064086</v>
      </c>
      <c r="J586" s="153" t="n">
        <f aca="false">G586+$J$2</f>
        <v>0.11731</v>
      </c>
      <c r="K586" s="39" t="n">
        <f aca="false">E586*J586</f>
        <v>23404951.009438</v>
      </c>
      <c r="M586" s="92" t="n">
        <v>0.06268</v>
      </c>
      <c r="N586" s="71" t="n">
        <f aca="false">M586+$J$2</f>
        <v>0.07268</v>
      </c>
      <c r="O586" s="42" t="n">
        <f aca="false">E586*N586</f>
        <v>14500655.0112178</v>
      </c>
      <c r="Q586" s="42" t="n">
        <f aca="false">O586+P582*E586</f>
        <v>15841080.8728506</v>
      </c>
      <c r="R586" s="7" t="n">
        <f aca="false">Q586/E586</f>
        <v>0.0793984655829757</v>
      </c>
      <c r="T586" s="139" t="n">
        <f aca="false">T593/SUM(E586:E588)</f>
        <v>0.044022888644124</v>
      </c>
      <c r="U586" s="8" t="n">
        <f aca="false">R586+T586</f>
        <v>0.1234213542271</v>
      </c>
      <c r="W586" s="157" t="n">
        <f aca="false">J586+T586</f>
        <v>0.161332888644124</v>
      </c>
      <c r="X586" s="215" t="s">
        <v>88</v>
      </c>
      <c r="Y586" s="215" t="s">
        <v>35</v>
      </c>
      <c r="Z586" s="216" t="n">
        <v>83553832</v>
      </c>
    </row>
    <row r="587" customFormat="false" ht="12.75" hidden="false" customHeight="false" outlineLevel="0" collapsed="false">
      <c r="B587" s="82"/>
      <c r="C587" s="69" t="s">
        <v>28</v>
      </c>
      <c r="D587" s="70" t="s">
        <v>38</v>
      </c>
      <c r="E587" s="209" t="n">
        <v>35459320.79291</v>
      </c>
      <c r="G587" s="92" t="n">
        <v>0.11859</v>
      </c>
      <c r="H587" s="39" t="n">
        <f aca="false">E587*G587</f>
        <v>4205120.8528312</v>
      </c>
      <c r="J587" s="153" t="n">
        <f aca="false">G587+$J$2</f>
        <v>0.12859</v>
      </c>
      <c r="K587" s="39" t="n">
        <f aca="false">E587*J587</f>
        <v>4559714.0607603</v>
      </c>
      <c r="M587" s="92" t="n">
        <v>0.0753</v>
      </c>
      <c r="N587" s="71" t="n">
        <f aca="false">M587+$J$2</f>
        <v>0.0853</v>
      </c>
      <c r="O587" s="42" t="n">
        <f aca="false">E587*N587</f>
        <v>3024680.06363522</v>
      </c>
      <c r="Q587" s="42" t="n">
        <f aca="false">O587+P583*E587</f>
        <v>3703932.01190549</v>
      </c>
      <c r="R587" s="7" t="n">
        <f aca="false">Q587/E587</f>
        <v>0.104455808207304</v>
      </c>
      <c r="T587" s="104" t="n">
        <f aca="false">T586</f>
        <v>0.044022888644124</v>
      </c>
      <c r="U587" s="8" t="n">
        <f aca="false">R587+T587</f>
        <v>0.148478696851428</v>
      </c>
      <c r="W587" s="157" t="n">
        <f aca="false">J587+T587</f>
        <v>0.172612888644124</v>
      </c>
      <c r="X587" s="215"/>
      <c r="Y587" s="215"/>
      <c r="Z587" s="217"/>
    </row>
    <row r="588" customFormat="false" ht="12.75" hidden="false" customHeight="false" outlineLevel="0" collapsed="false">
      <c r="B588" s="82"/>
      <c r="C588" s="69"/>
      <c r="D588" s="70" t="s">
        <v>39</v>
      </c>
      <c r="E588" s="209" t="n">
        <v>39670620.70709</v>
      </c>
      <c r="G588" s="92" t="n">
        <v>0.09428</v>
      </c>
      <c r="H588" s="39" t="n">
        <f aca="false">E588*G588</f>
        <v>3740146.12026445</v>
      </c>
      <c r="J588" s="153" t="n">
        <f aca="false">G588+$J$2</f>
        <v>0.10428</v>
      </c>
      <c r="K588" s="39" t="n">
        <f aca="false">E588*J588</f>
        <v>4136852.32733535</v>
      </c>
      <c r="M588" s="92" t="n">
        <v>0.05722</v>
      </c>
      <c r="N588" s="71" t="n">
        <f aca="false">M588+$J$2</f>
        <v>0.06722</v>
      </c>
      <c r="O588" s="53" t="n">
        <f aca="false">E588*N588</f>
        <v>2666659.12393059</v>
      </c>
      <c r="Q588" s="53" t="n">
        <f aca="false">O588+P583*E588</f>
        <v>3426581.92566033</v>
      </c>
      <c r="R588" s="7" t="n">
        <f aca="false">Q588/E588</f>
        <v>0.0863758082073044</v>
      </c>
      <c r="T588" s="104" t="n">
        <f aca="false">T586</f>
        <v>0.044022888644124</v>
      </c>
      <c r="U588" s="8" t="n">
        <f aca="false">R588+T588</f>
        <v>0.130398696851428</v>
      </c>
      <c r="W588" s="157" t="n">
        <f aca="false">J588+T588</f>
        <v>0.148302888644124</v>
      </c>
      <c r="X588" s="215" t="s">
        <v>75</v>
      </c>
      <c r="Y588" s="215" t="s">
        <v>106</v>
      </c>
      <c r="Z588" s="67" t="n">
        <v>6877918.77196735</v>
      </c>
    </row>
    <row r="589" customFormat="false" ht="12.75" hidden="false" customHeight="false" outlineLevel="0" collapsed="false">
      <c r="E589" s="209"/>
      <c r="G589" s="88"/>
      <c r="X589" s="215" t="s">
        <v>85</v>
      </c>
      <c r="Y589" s="215" t="s">
        <v>106</v>
      </c>
      <c r="Z589" s="67" t="n">
        <v>5212687.24771132</v>
      </c>
    </row>
    <row r="590" customFormat="false" ht="12.75" hidden="false" customHeight="false" outlineLevel="0" collapsed="false">
      <c r="B590" s="82" t="s">
        <v>31</v>
      </c>
      <c r="C590" s="69" t="s">
        <v>26</v>
      </c>
      <c r="D590" s="82"/>
      <c r="E590" s="209" t="n">
        <v>276868.820615342</v>
      </c>
      <c r="G590" s="88" t="n">
        <v>12</v>
      </c>
      <c r="H590" s="39" t="n">
        <f aca="false">E590*G590</f>
        <v>3322425.84738411</v>
      </c>
      <c r="J590" s="59" t="n">
        <f aca="false">G590</f>
        <v>12</v>
      </c>
      <c r="K590" s="39" t="n">
        <f aca="false">E590*J590</f>
        <v>3322425.84738411</v>
      </c>
      <c r="W590" s="60" t="n">
        <f aca="false">J590</f>
        <v>12</v>
      </c>
      <c r="X590" s="215" t="s">
        <v>88</v>
      </c>
      <c r="Y590" s="215" t="s">
        <v>106</v>
      </c>
      <c r="Z590" s="67" t="n">
        <v>3197506.88844418</v>
      </c>
    </row>
    <row r="591" customFormat="false" ht="12.75" hidden="false" customHeight="false" outlineLevel="0" collapsed="false">
      <c r="B591" s="82"/>
      <c r="C591" s="69" t="s">
        <v>28</v>
      </c>
      <c r="D591" s="82"/>
      <c r="E591" s="209" t="n">
        <v>276023.467231634</v>
      </c>
      <c r="G591" s="88" t="n">
        <v>12</v>
      </c>
      <c r="H591" s="61" t="n">
        <f aca="false">E591*G591</f>
        <v>3312281.6067796</v>
      </c>
      <c r="J591" s="59" t="n">
        <f aca="false">G591</f>
        <v>12</v>
      </c>
      <c r="K591" s="61" t="n">
        <f aca="false">E591*J591</f>
        <v>3312281.6067796</v>
      </c>
      <c r="W591" s="60" t="n">
        <f aca="false">J591</f>
        <v>12</v>
      </c>
      <c r="X591" s="215"/>
      <c r="Y591" s="215"/>
    </row>
    <row r="592" customFormat="false" ht="12.75" hidden="false" customHeight="false" outlineLevel="0" collapsed="false">
      <c r="X592" s="215" t="s">
        <v>0</v>
      </c>
      <c r="Y592" s="215" t="s">
        <v>107</v>
      </c>
      <c r="Z592" s="218" t="n">
        <f aca="false">SUM(Z588:Z590)</f>
        <v>15288112.9081228</v>
      </c>
    </row>
    <row r="593" customFormat="false" ht="12.75" hidden="false" customHeight="false" outlineLevel="0" collapsed="false">
      <c r="B593" s="5" t="s">
        <v>0</v>
      </c>
      <c r="E593" s="212" t="n">
        <f aca="false">SUM(E585:E588)</f>
        <v>315938792.125</v>
      </c>
      <c r="F593" s="136" t="s">
        <v>35</v>
      </c>
      <c r="H593" s="124" t="n">
        <f aca="false">SUM(H582:H591)</f>
        <v>63213058.9606056</v>
      </c>
      <c r="K593" s="124" t="n">
        <f aca="false">SUM(K582:K591)</f>
        <v>66372446.8818556</v>
      </c>
      <c r="O593" s="124" t="n">
        <f aca="false">SUM(O582:O591)</f>
        <v>33456785.6037933</v>
      </c>
      <c r="Q593" s="124" t="n">
        <f aca="false">SUM(Q582:Q591)</f>
        <v>33456785.6037933</v>
      </c>
      <c r="S593" s="42" t="n">
        <f aca="false">S585*E585</f>
        <v>0</v>
      </c>
      <c r="T593" s="42" t="n">
        <f aca="false">Z593*E593-S593</f>
        <v>12090606.0196787</v>
      </c>
      <c r="X593" s="215" t="s">
        <v>108</v>
      </c>
      <c r="Y593" s="0" t="s">
        <v>109</v>
      </c>
      <c r="Z593" s="219" t="n">
        <f aca="false">Z592/SUM(Z584:Z586)</f>
        <v>0.0382688239654188</v>
      </c>
    </row>
    <row r="596" customFormat="false" ht="12.75" hidden="false" customHeight="false" outlineLevel="0" collapsed="false">
      <c r="A596" s="1" t="s">
        <v>104</v>
      </c>
      <c r="B596" s="2" t="s">
        <v>43</v>
      </c>
      <c r="C596" s="3" t="s">
        <v>26</v>
      </c>
      <c r="D596" s="4" t="s">
        <v>44</v>
      </c>
      <c r="E596" s="209" t="n">
        <v>241104</v>
      </c>
      <c r="G596" s="88" t="n">
        <v>5.4</v>
      </c>
      <c r="H596" s="39" t="n">
        <f aca="false">E596*G596</f>
        <v>1301961.6</v>
      </c>
      <c r="J596" s="59" t="n">
        <f aca="false">G596</f>
        <v>5.4</v>
      </c>
      <c r="K596" s="39" t="n">
        <f aca="false">E596*J596</f>
        <v>1301961.6</v>
      </c>
      <c r="M596" s="88" t="n">
        <v>1</v>
      </c>
      <c r="N596" s="119" t="n">
        <f aca="false">M596</f>
        <v>1</v>
      </c>
      <c r="O596" s="42" t="n">
        <f aca="false">E596*N596</f>
        <v>241104</v>
      </c>
      <c r="P596" s="104" t="n">
        <f aca="false">O596/SUM(E599:E600)</f>
        <v>0.00403707311161273</v>
      </c>
      <c r="W596" s="60" t="n">
        <f aca="false">J596</f>
        <v>5.4</v>
      </c>
    </row>
    <row r="597" customFormat="false" ht="12.75" hidden="false" customHeight="false" outlineLevel="0" collapsed="false">
      <c r="A597" s="1" t="s">
        <v>110</v>
      </c>
      <c r="C597" s="3" t="s">
        <v>28</v>
      </c>
      <c r="D597" s="4" t="s">
        <v>44</v>
      </c>
      <c r="E597" s="209" t="n">
        <v>241104</v>
      </c>
      <c r="G597" s="88" t="n">
        <v>5.4</v>
      </c>
      <c r="H597" s="39" t="n">
        <f aca="false">E597*G597</f>
        <v>1301961.6</v>
      </c>
      <c r="J597" s="59" t="n">
        <f aca="false">G597</f>
        <v>5.4</v>
      </c>
      <c r="K597" s="39" t="n">
        <f aca="false">E597*J597</f>
        <v>1301961.6</v>
      </c>
      <c r="M597" s="88" t="n">
        <v>1</v>
      </c>
      <c r="N597" s="119" t="n">
        <f aca="false">M597</f>
        <v>1</v>
      </c>
      <c r="O597" s="42" t="n">
        <f aca="false">E597*N597</f>
        <v>241104</v>
      </c>
      <c r="P597" s="104" t="n">
        <f aca="false">O597/SUM(E601:E602)</f>
        <v>0.0101170909008054</v>
      </c>
      <c r="W597" s="60" t="n">
        <f aca="false">J597</f>
        <v>5.4</v>
      </c>
    </row>
    <row r="598" customFormat="false" ht="12.75" hidden="false" customHeight="false" outlineLevel="0" collapsed="false">
      <c r="E598" s="209"/>
      <c r="G598" s="88"/>
    </row>
    <row r="599" customFormat="false" ht="12.75" hidden="false" customHeight="false" outlineLevel="0" collapsed="false">
      <c r="B599" s="82" t="s">
        <v>25</v>
      </c>
      <c r="C599" s="69" t="s">
        <v>26</v>
      </c>
      <c r="D599" s="70" t="s">
        <v>37</v>
      </c>
      <c r="E599" s="209" t="n">
        <v>10732128.84735</v>
      </c>
      <c r="G599" s="92" t="n">
        <v>0.28678</v>
      </c>
      <c r="H599" s="39" t="n">
        <f aca="false">E599*G599</f>
        <v>3077759.91084303</v>
      </c>
      <c r="J599" s="153" t="n">
        <f aca="false">G599+$J$2</f>
        <v>0.29678</v>
      </c>
      <c r="K599" s="39" t="n">
        <f aca="false">E599*J599</f>
        <v>3185081.19931653</v>
      </c>
      <c r="M599" s="92" t="n">
        <v>0.18618</v>
      </c>
      <c r="N599" s="71" t="n">
        <f aca="false">M599+$J$2</f>
        <v>0.19618</v>
      </c>
      <c r="O599" s="42" t="n">
        <f aca="false">E599*N599</f>
        <v>2105429.03727312</v>
      </c>
      <c r="Q599" s="42" t="n">
        <f aca="false">O599+P596*E599</f>
        <v>2148755.42607312</v>
      </c>
      <c r="R599" s="7" t="n">
        <f aca="false">Q599/E599</f>
        <v>0.200217073111613</v>
      </c>
      <c r="S599" s="71" t="n">
        <f aca="false">IF($S$3-R599&gt;0,$S$3-R599,0)</f>
        <v>0.0497829268883873</v>
      </c>
      <c r="U599" s="8" t="n">
        <f aca="false">R599+S599</f>
        <v>0.25</v>
      </c>
      <c r="W599" s="157" t="n">
        <f aca="false">J599+S599</f>
        <v>0.346562926888387</v>
      </c>
    </row>
    <row r="600" customFormat="false" ht="12.75" hidden="false" customHeight="false" outlineLevel="0" collapsed="false">
      <c r="B600" s="82"/>
      <c r="C600" s="69"/>
      <c r="D600" s="70" t="s">
        <v>39</v>
      </c>
      <c r="E600" s="209" t="n">
        <v>48990346.65265</v>
      </c>
      <c r="G600" s="92" t="n">
        <v>0.05901</v>
      </c>
      <c r="H600" s="39" t="n">
        <f aca="false">E600*G600</f>
        <v>2890920.35597288</v>
      </c>
      <c r="J600" s="153" t="n">
        <f aca="false">G600+$J$2</f>
        <v>0.06901</v>
      </c>
      <c r="K600" s="39" t="n">
        <f aca="false">E600*J600</f>
        <v>3380823.82249938</v>
      </c>
      <c r="M600" s="92" t="n">
        <v>0.02657</v>
      </c>
      <c r="N600" s="71" t="n">
        <f aca="false">M600+$J$2</f>
        <v>0.03657</v>
      </c>
      <c r="O600" s="42" t="n">
        <f aca="false">E600*N600</f>
        <v>1791576.97708741</v>
      </c>
      <c r="Q600" s="42" t="n">
        <f aca="false">O600+P596*E600</f>
        <v>1989354.58828741</v>
      </c>
      <c r="R600" s="7" t="n">
        <f aca="false">Q600/E600</f>
        <v>0.0406070731116127</v>
      </c>
      <c r="T600" s="139" t="n">
        <f aca="false">T607/SUM(E600:E602)</f>
        <v>0.0365719282491525</v>
      </c>
      <c r="U600" s="8" t="n">
        <f aca="false">R600+T600</f>
        <v>0.0771790013607653</v>
      </c>
      <c r="W600" s="157" t="n">
        <f aca="false">J600+T600</f>
        <v>0.105581928249153</v>
      </c>
    </row>
    <row r="601" customFormat="false" ht="12.75" hidden="false" customHeight="false" outlineLevel="0" collapsed="false">
      <c r="B601" s="82"/>
      <c r="C601" s="69" t="s">
        <v>28</v>
      </c>
      <c r="D601" s="70" t="s">
        <v>38</v>
      </c>
      <c r="E601" s="209" t="n">
        <v>8874797.1606</v>
      </c>
      <c r="G601" s="92" t="n">
        <v>0.06608</v>
      </c>
      <c r="H601" s="39" t="n">
        <f aca="false">E601*G601</f>
        <v>586446.596372448</v>
      </c>
      <c r="J601" s="153" t="n">
        <f aca="false">G601+$J$2</f>
        <v>0.07608</v>
      </c>
      <c r="K601" s="39" t="n">
        <f aca="false">E601*J601</f>
        <v>675194.567978448</v>
      </c>
      <c r="M601" s="92" t="n">
        <v>0.03575</v>
      </c>
      <c r="N601" s="71" t="n">
        <f aca="false">M601+$J$2</f>
        <v>0.04575</v>
      </c>
      <c r="O601" s="42" t="n">
        <f aca="false">E601*N601</f>
        <v>406021.97009745</v>
      </c>
      <c r="Q601" s="42" t="n">
        <f aca="false">O601+P597*E601</f>
        <v>495809.09969745</v>
      </c>
      <c r="R601" s="7" t="n">
        <f aca="false">Q601/E601</f>
        <v>0.0558670909008054</v>
      </c>
      <c r="T601" s="104" t="n">
        <f aca="false">T600</f>
        <v>0.0365719282491525</v>
      </c>
      <c r="U601" s="8" t="n">
        <f aca="false">R601+T601</f>
        <v>0.0924390191499579</v>
      </c>
      <c r="W601" s="157" t="n">
        <f aca="false">J601+T601</f>
        <v>0.112651928249153</v>
      </c>
    </row>
    <row r="602" customFormat="false" ht="12.75" hidden="false" customHeight="false" outlineLevel="0" collapsed="false">
      <c r="B602" s="82"/>
      <c r="C602" s="69"/>
      <c r="D602" s="70" t="s">
        <v>39</v>
      </c>
      <c r="E602" s="209" t="n">
        <v>14956559.3394</v>
      </c>
      <c r="G602" s="92" t="n">
        <v>0.05257</v>
      </c>
      <c r="H602" s="39" t="n">
        <f aca="false">E602*G602</f>
        <v>786266.324472258</v>
      </c>
      <c r="J602" s="153" t="n">
        <f aca="false">G602+$J$2</f>
        <v>0.06257</v>
      </c>
      <c r="K602" s="39" t="n">
        <f aca="false">E602*J602</f>
        <v>935831.917866258</v>
      </c>
      <c r="M602" s="92" t="n">
        <v>0.02629</v>
      </c>
      <c r="N602" s="71" t="n">
        <f aca="false">M602+$J$2</f>
        <v>0.03629</v>
      </c>
      <c r="O602" s="53" t="n">
        <f aca="false">E602*N602</f>
        <v>542773.538426826</v>
      </c>
      <c r="Q602" s="53" t="n">
        <f aca="false">O602+P597*E602</f>
        <v>694090.408826826</v>
      </c>
      <c r="R602" s="7" t="n">
        <f aca="false">Q602/E602</f>
        <v>0.0464070909008054</v>
      </c>
      <c r="T602" s="104" t="n">
        <f aca="false">T600</f>
        <v>0.0365719282491525</v>
      </c>
      <c r="U602" s="8" t="n">
        <f aca="false">R602+T602</f>
        <v>0.0829790191499579</v>
      </c>
      <c r="W602" s="157" t="n">
        <f aca="false">J602+T602</f>
        <v>0.0991419282491525</v>
      </c>
    </row>
    <row r="603" customFormat="false" ht="12.75" hidden="false" customHeight="false" outlineLevel="0" collapsed="false">
      <c r="E603" s="209"/>
      <c r="G603" s="88"/>
      <c r="T603" s="104"/>
    </row>
    <row r="604" customFormat="false" ht="12.75" hidden="false" customHeight="false" outlineLevel="0" collapsed="false">
      <c r="B604" s="82" t="s">
        <v>31</v>
      </c>
      <c r="C604" s="69" t="s">
        <v>26</v>
      </c>
      <c r="D604" s="82"/>
      <c r="E604" s="209" t="n">
        <v>18714</v>
      </c>
      <c r="G604" s="88" t="n">
        <v>12</v>
      </c>
      <c r="H604" s="39" t="n">
        <f aca="false">E604*G604</f>
        <v>224568</v>
      </c>
      <c r="J604" s="59" t="n">
        <f aca="false">G604</f>
        <v>12</v>
      </c>
      <c r="K604" s="39" t="n">
        <f aca="false">E604*J604</f>
        <v>224568</v>
      </c>
      <c r="W604" s="60" t="n">
        <f aca="false">J604</f>
        <v>12</v>
      </c>
    </row>
    <row r="605" customFormat="false" ht="12.75" hidden="false" customHeight="false" outlineLevel="0" collapsed="false">
      <c r="B605" s="82"/>
      <c r="C605" s="69" t="s">
        <v>28</v>
      </c>
      <c r="D605" s="82"/>
      <c r="E605" s="209" t="n">
        <v>18714</v>
      </c>
      <c r="G605" s="88" t="n">
        <v>12</v>
      </c>
      <c r="H605" s="61" t="n">
        <f aca="false">E605*G605</f>
        <v>224568</v>
      </c>
      <c r="J605" s="59" t="n">
        <f aca="false">G605</f>
        <v>12</v>
      </c>
      <c r="K605" s="61" t="n">
        <f aca="false">E605*J605</f>
        <v>224568</v>
      </c>
      <c r="W605" s="60" t="n">
        <f aca="false">J605</f>
        <v>12</v>
      </c>
    </row>
    <row r="607" customFormat="false" ht="12.75" hidden="false" customHeight="false" outlineLevel="0" collapsed="false">
      <c r="B607" s="5" t="s">
        <v>0</v>
      </c>
      <c r="E607" s="212" t="n">
        <f aca="false">SUM(E599:E602)</f>
        <v>83553832</v>
      </c>
      <c r="F607" s="136" t="s">
        <v>35</v>
      </c>
      <c r="H607" s="124" t="n">
        <f aca="false">SUM(H596:H605)</f>
        <v>10394452.3876606</v>
      </c>
      <c r="K607" s="124" t="n">
        <f aca="false">SUM(K596:K605)</f>
        <v>11229990.7076606</v>
      </c>
      <c r="O607" s="124" t="n">
        <f aca="false">SUM(O596:O605)</f>
        <v>5328009.52288481</v>
      </c>
      <c r="Q607" s="124" t="n">
        <f aca="false">SUM(Q596:Q605)</f>
        <v>5328009.52288481</v>
      </c>
      <c r="S607" s="42" t="n">
        <f aca="false">S599*E599</f>
        <v>534276.785764377</v>
      </c>
      <c r="T607" s="42" t="n">
        <f aca="false">Z593*E607-S607</f>
        <v>2663230.1026798</v>
      </c>
    </row>
    <row r="610" customFormat="false" ht="12.75" hidden="false" customHeight="false" outlineLevel="0" collapsed="false">
      <c r="A610" s="144" t="s">
        <v>111</v>
      </c>
      <c r="B610" s="82" t="s">
        <v>43</v>
      </c>
      <c r="C610" s="69" t="s">
        <v>26</v>
      </c>
      <c r="D610" s="70" t="s">
        <v>37</v>
      </c>
      <c r="E610" s="209" t="n">
        <v>1328978.18294186</v>
      </c>
      <c r="G610" s="88" t="n">
        <v>3.1</v>
      </c>
      <c r="H610" s="39" t="n">
        <f aca="false">E610*G610</f>
        <v>4119832.36711976</v>
      </c>
      <c r="J610" s="59" t="n">
        <f aca="false">G610</f>
        <v>3.1</v>
      </c>
      <c r="K610" s="39" t="n">
        <f aca="false">E610*J610</f>
        <v>4119832.36711976</v>
      </c>
      <c r="M610" s="88" t="n">
        <v>0.66</v>
      </c>
      <c r="N610" s="119" t="n">
        <f aca="false">M610</f>
        <v>0.66</v>
      </c>
      <c r="O610" s="42" t="n">
        <f aca="false">E610*N610</f>
        <v>877125.600741626</v>
      </c>
      <c r="W610" s="60" t="n">
        <f aca="false">J610</f>
        <v>3.1</v>
      </c>
    </row>
    <row r="611" customFormat="false" ht="12.75" hidden="false" customHeight="false" outlineLevel="0" collapsed="false">
      <c r="A611" s="144" t="s">
        <v>105</v>
      </c>
      <c r="B611" s="82"/>
      <c r="C611" s="69"/>
      <c r="D611" s="4" t="s">
        <v>44</v>
      </c>
      <c r="E611" s="209" t="n">
        <v>4613797</v>
      </c>
      <c r="G611" s="88" t="n">
        <v>3.25</v>
      </c>
      <c r="H611" s="39" t="n">
        <f aca="false">E611*G611</f>
        <v>14994840.25</v>
      </c>
      <c r="J611" s="59" t="n">
        <f aca="false">G611</f>
        <v>3.25</v>
      </c>
      <c r="K611" s="39" t="n">
        <f aca="false">E611*J611</f>
        <v>14994840.25</v>
      </c>
      <c r="M611" s="88" t="n">
        <v>0.69</v>
      </c>
      <c r="N611" s="119" t="n">
        <f aca="false">M611</f>
        <v>0.69</v>
      </c>
      <c r="O611" s="42" t="n">
        <f aca="false">E611*N611</f>
        <v>3183519.93</v>
      </c>
      <c r="P611" s="104" t="n">
        <f aca="false">O611/SUM(E614:E615)</f>
        <v>0.00666114520784029</v>
      </c>
      <c r="W611" s="60" t="n">
        <f aca="false">J611</f>
        <v>3.25</v>
      </c>
    </row>
    <row r="612" customFormat="false" ht="12.75" hidden="false" customHeight="false" outlineLevel="0" collapsed="false">
      <c r="A612" s="144"/>
      <c r="B612" s="82"/>
      <c r="C612" s="69" t="s">
        <v>28</v>
      </c>
      <c r="D612" s="4" t="s">
        <v>44</v>
      </c>
      <c r="E612" s="209" t="n">
        <v>4360684</v>
      </c>
      <c r="G612" s="88" t="n">
        <v>1.95</v>
      </c>
      <c r="H612" s="39" t="n">
        <f aca="false">E612*G612</f>
        <v>8503333.8</v>
      </c>
      <c r="J612" s="59" t="n">
        <f aca="false">G612</f>
        <v>1.95</v>
      </c>
      <c r="K612" s="39" t="n">
        <f aca="false">E612*J612</f>
        <v>8503333.8</v>
      </c>
      <c r="M612" s="88" t="n">
        <v>0.41</v>
      </c>
      <c r="N612" s="119" t="n">
        <f aca="false">M612</f>
        <v>0.41</v>
      </c>
      <c r="O612" s="42" t="n">
        <f aca="false">E612*N612</f>
        <v>1787880.44</v>
      </c>
      <c r="P612" s="104" t="n">
        <f aca="false">O612/SUM(E616:E617)</f>
        <v>0.0122267294699382</v>
      </c>
      <c r="W612" s="60" t="n">
        <f aca="false">J612</f>
        <v>1.95</v>
      </c>
    </row>
    <row r="613" customFormat="false" ht="12.75" hidden="false" customHeight="false" outlineLevel="0" collapsed="false">
      <c r="A613" s="144"/>
      <c r="B613" s="82"/>
      <c r="C613" s="69"/>
      <c r="D613" s="82"/>
      <c r="E613" s="209"/>
      <c r="G613" s="88"/>
    </row>
    <row r="614" customFormat="false" ht="12.75" hidden="false" customHeight="false" outlineLevel="0" collapsed="false">
      <c r="A614" s="144"/>
      <c r="B614" s="82" t="s">
        <v>25</v>
      </c>
      <c r="C614" s="69" t="s">
        <v>26</v>
      </c>
      <c r="D614" s="70" t="s">
        <v>37</v>
      </c>
      <c r="E614" s="209" t="n">
        <v>82232311.0914</v>
      </c>
      <c r="G614" s="92" t="n">
        <v>0.24366</v>
      </c>
      <c r="H614" s="39" t="n">
        <f aca="false">E614*G614</f>
        <v>20036724.9205305</v>
      </c>
      <c r="J614" s="153" t="n">
        <f aca="false">G614+$J$2</f>
        <v>0.25366</v>
      </c>
      <c r="K614" s="39" t="n">
        <f aca="false">E614*J614</f>
        <v>20859048.0314445</v>
      </c>
      <c r="M614" s="92" t="n">
        <v>0.20893</v>
      </c>
      <c r="N614" s="71" t="n">
        <f aca="false">M614+$J$2</f>
        <v>0.21893</v>
      </c>
      <c r="O614" s="42" t="n">
        <f aca="false">E614*N614</f>
        <v>18003119.8672402</v>
      </c>
      <c r="Q614" s="42" t="n">
        <f aca="false">O610+O614+(P611+P622)*E614</f>
        <v>19427960.9326525</v>
      </c>
      <c r="R614" s="7" t="n">
        <f aca="false">Q614/E614</f>
        <v>0.236257022024574</v>
      </c>
      <c r="S614" s="71" t="n">
        <f aca="false">IF($S$3-R614&gt;0,$S$3-R614,0)</f>
        <v>0.013742977975426</v>
      </c>
      <c r="U614" s="8" t="n">
        <f aca="false">R614+S614</f>
        <v>0.25</v>
      </c>
      <c r="W614" s="157" t="n">
        <f aca="false">J614+S614</f>
        <v>0.267402977975426</v>
      </c>
    </row>
    <row r="615" customFormat="false" ht="12.75" hidden="false" customHeight="false" outlineLevel="0" collapsed="false">
      <c r="A615" s="144"/>
      <c r="B615" s="82"/>
      <c r="C615" s="69"/>
      <c r="D615" s="70" t="s">
        <v>39</v>
      </c>
      <c r="E615" s="209" t="n">
        <v>395691503.9086</v>
      </c>
      <c r="G615" s="92" t="n">
        <v>0.07646</v>
      </c>
      <c r="H615" s="39" t="n">
        <f aca="false">E615*G615</f>
        <v>30254572.3888516</v>
      </c>
      <c r="J615" s="153" t="n">
        <f aca="false">G615+$J$2</f>
        <v>0.08646</v>
      </c>
      <c r="K615" s="39" t="n">
        <f aca="false">E615*J615</f>
        <v>34211487.4279376</v>
      </c>
      <c r="M615" s="92" t="n">
        <v>0.05503</v>
      </c>
      <c r="N615" s="71" t="n">
        <f aca="false">M615+$J$2</f>
        <v>0.06503</v>
      </c>
      <c r="O615" s="42" t="n">
        <f aca="false">E615*N615</f>
        <v>25731818.4991763</v>
      </c>
      <c r="Q615" s="42" t="n">
        <f aca="false">O615+(P611+P622)*E615</f>
        <v>28367356.1978389</v>
      </c>
      <c r="R615" s="7" t="n">
        <f aca="false">Q615/E615</f>
        <v>0.0716905870296155</v>
      </c>
      <c r="T615" s="139" t="n">
        <f aca="false">T625/SUM(E615:E617)</f>
        <v>0.0419904467387966</v>
      </c>
      <c r="U615" s="8" t="n">
        <f aca="false">R615+T615</f>
        <v>0.113681033768412</v>
      </c>
      <c r="W615" s="157" t="n">
        <f aca="false">J615+T615</f>
        <v>0.128450446738797</v>
      </c>
    </row>
    <row r="616" customFormat="false" ht="12.75" hidden="false" customHeight="false" outlineLevel="0" collapsed="false">
      <c r="A616" s="144"/>
      <c r="B616" s="82"/>
      <c r="C616" s="69" t="s">
        <v>28</v>
      </c>
      <c r="D616" s="70" t="s">
        <v>38</v>
      </c>
      <c r="E616" s="209" t="n">
        <v>65094742.1836</v>
      </c>
      <c r="G616" s="92" t="n">
        <v>0.0845</v>
      </c>
      <c r="H616" s="39" t="n">
        <f aca="false">E616*G616</f>
        <v>5500505.7145142</v>
      </c>
      <c r="J616" s="153" t="n">
        <f aca="false">G616+$J$2</f>
        <v>0.0945</v>
      </c>
      <c r="K616" s="39" t="n">
        <f aca="false">E616*J616</f>
        <v>6151453.1363502</v>
      </c>
      <c r="M616" s="92" t="n">
        <v>0.06666</v>
      </c>
      <c r="N616" s="71" t="n">
        <f aca="false">M616+$J$2</f>
        <v>0.07666</v>
      </c>
      <c r="O616" s="42" t="n">
        <f aca="false">E616*N616</f>
        <v>4990162.93579478</v>
      </c>
      <c r="Q616" s="42" t="n">
        <f aca="false">O616+(P612+P623)*E616</f>
        <v>5786028.06526762</v>
      </c>
      <c r="R616" s="7" t="n">
        <f aca="false">Q616/E616</f>
        <v>0.0888862582625815</v>
      </c>
      <c r="T616" s="104" t="n">
        <f aca="false">T615</f>
        <v>0.0419904467387966</v>
      </c>
      <c r="U616" s="8" t="n">
        <f aca="false">R616+T616</f>
        <v>0.130876705001378</v>
      </c>
      <c r="W616" s="157" t="n">
        <f aca="false">J616+T616</f>
        <v>0.136490446738797</v>
      </c>
      <c r="X616" s="215" t="s">
        <v>78</v>
      </c>
      <c r="Y616" s="215" t="s">
        <v>35</v>
      </c>
      <c r="Z616" s="216" t="n">
        <v>248926280</v>
      </c>
    </row>
    <row r="617" customFormat="false" ht="12.75" hidden="false" customHeight="false" outlineLevel="0" collapsed="false">
      <c r="A617" s="144"/>
      <c r="B617" s="82"/>
      <c r="C617" s="69"/>
      <c r="D617" s="70" t="s">
        <v>39</v>
      </c>
      <c r="E617" s="209" t="n">
        <v>81132459.8164</v>
      </c>
      <c r="G617" s="92" t="n">
        <v>0.06718</v>
      </c>
      <c r="H617" s="39" t="n">
        <f aca="false">E617*G617</f>
        <v>5450478.65046575</v>
      </c>
      <c r="J617" s="153" t="n">
        <f aca="false">G617+$J$2</f>
        <v>0.07718</v>
      </c>
      <c r="K617" s="39" t="n">
        <f aca="false">E617*J617</f>
        <v>6261803.24862975</v>
      </c>
      <c r="M617" s="92" t="n">
        <v>0.05072</v>
      </c>
      <c r="N617" s="71" t="n">
        <f aca="false">M617+$J$2</f>
        <v>0.06072</v>
      </c>
      <c r="O617" s="42" t="n">
        <f aca="false">E617*N617</f>
        <v>4926362.96005181</v>
      </c>
      <c r="Q617" s="53" t="n">
        <f aca="false">O617+(P612+P623)*E617</f>
        <v>5918309.36724563</v>
      </c>
      <c r="R617" s="7" t="n">
        <f aca="false">Q617/E617</f>
        <v>0.0729462582625815</v>
      </c>
      <c r="T617" s="104" t="n">
        <f aca="false">T615</f>
        <v>0.0419904467387966</v>
      </c>
      <c r="U617" s="8" t="n">
        <f aca="false">R617+T617</f>
        <v>0.114936705001378</v>
      </c>
      <c r="W617" s="157" t="n">
        <f aca="false">J617+T617</f>
        <v>0.119170446738797</v>
      </c>
      <c r="X617" s="215" t="s">
        <v>86</v>
      </c>
      <c r="Y617" s="215" t="s">
        <v>35</v>
      </c>
      <c r="Z617" s="216" t="n">
        <v>375224737</v>
      </c>
    </row>
    <row r="618" customFormat="false" ht="12.75" hidden="false" customHeight="false" outlineLevel="0" collapsed="false">
      <c r="A618" s="144"/>
      <c r="E618" s="209"/>
      <c r="G618" s="88"/>
      <c r="X618" s="215" t="s">
        <v>89</v>
      </c>
      <c r="Y618" s="215" t="s">
        <v>35</v>
      </c>
      <c r="Z618" s="216" t="n">
        <v>2101512648</v>
      </c>
    </row>
    <row r="619" customFormat="false" ht="12.75" hidden="false" customHeight="false" outlineLevel="0" collapsed="false">
      <c r="A619" s="144"/>
      <c r="B619" s="82" t="s">
        <v>31</v>
      </c>
      <c r="C619" s="69" t="s">
        <v>26</v>
      </c>
      <c r="D619" s="82"/>
      <c r="E619" s="209" t="n">
        <v>96649.5114159077</v>
      </c>
      <c r="G619" s="88" t="n">
        <v>16</v>
      </c>
      <c r="H619" s="39" t="n">
        <f aca="false">E619*G619</f>
        <v>1546392.18265452</v>
      </c>
      <c r="J619" s="59" t="n">
        <f aca="false">G619</f>
        <v>16</v>
      </c>
      <c r="K619" s="39" t="n">
        <f aca="false">E619*J619</f>
        <v>1546392.18265452</v>
      </c>
      <c r="W619" s="60" t="n">
        <f aca="false">J619</f>
        <v>16</v>
      </c>
      <c r="X619" s="215"/>
      <c r="Y619" s="215"/>
    </row>
    <row r="620" customFormat="false" ht="12.75" hidden="false" customHeight="false" outlineLevel="0" collapsed="false">
      <c r="A620" s="144"/>
      <c r="B620" s="82"/>
      <c r="C620" s="69" t="s">
        <v>28</v>
      </c>
      <c r="D620" s="82"/>
      <c r="E620" s="209" t="n">
        <v>96566.2710496163</v>
      </c>
      <c r="G620" s="88" t="n">
        <v>16</v>
      </c>
      <c r="H620" s="39" t="n">
        <f aca="false">E620*G620</f>
        <v>1545060.33679386</v>
      </c>
      <c r="J620" s="59" t="n">
        <f aca="false">G620</f>
        <v>16</v>
      </c>
      <c r="K620" s="39" t="n">
        <f aca="false">E620*J620</f>
        <v>1545060.33679386</v>
      </c>
      <c r="W620" s="60" t="n">
        <f aca="false">J620</f>
        <v>16</v>
      </c>
      <c r="X620" s="215" t="s">
        <v>78</v>
      </c>
      <c r="Y620" s="215" t="s">
        <v>106</v>
      </c>
      <c r="Z620" s="67" t="n">
        <v>9526115.98968655</v>
      </c>
    </row>
    <row r="621" customFormat="false" ht="12.75" hidden="false" customHeight="false" outlineLevel="0" collapsed="false">
      <c r="A621" s="144"/>
      <c r="B621" s="82"/>
      <c r="C621" s="69"/>
      <c r="D621" s="82"/>
      <c r="E621" s="209"/>
      <c r="G621" s="88"/>
      <c r="X621" s="215" t="s">
        <v>86</v>
      </c>
      <c r="Y621" s="215" t="s">
        <v>106</v>
      </c>
      <c r="Z621" s="67" t="n">
        <v>14359409.4077236</v>
      </c>
    </row>
    <row r="622" customFormat="false" ht="12.75" hidden="false" customHeight="false" outlineLevel="0" collapsed="false">
      <c r="A622" s="144"/>
      <c r="B622" s="82" t="s">
        <v>79</v>
      </c>
      <c r="C622" s="69" t="s">
        <v>26</v>
      </c>
      <c r="E622" s="209" t="n">
        <v>1333.83333333333</v>
      </c>
      <c r="G622" s="88" t="n">
        <v>-0.95</v>
      </c>
      <c r="H622" s="39" t="n">
        <f aca="false">E622*G622</f>
        <v>-1267.14166666667</v>
      </c>
      <c r="J622" s="59" t="n">
        <f aca="false">G622</f>
        <v>-0.95</v>
      </c>
      <c r="K622" s="39" t="n">
        <f aca="false">E622*J622</f>
        <v>-1267.14166666667</v>
      </c>
      <c r="M622" s="88" t="n">
        <v>-0.2</v>
      </c>
      <c r="N622" s="119" t="n">
        <f aca="false">M622</f>
        <v>-0.2</v>
      </c>
      <c r="O622" s="42" t="n">
        <f aca="false">E622*N622</f>
        <v>-266.766666666667</v>
      </c>
      <c r="P622" s="220" t="n">
        <f aca="false">O622/SUM(E614:E615)</f>
        <v>-5.58178224842524E-007</v>
      </c>
      <c r="W622" s="60" t="n">
        <f aca="false">J622</f>
        <v>-0.95</v>
      </c>
      <c r="X622" s="215" t="s">
        <v>89</v>
      </c>
      <c r="Y622" s="215" t="s">
        <v>106</v>
      </c>
      <c r="Z622" s="67" t="n">
        <v>80422417.5874131</v>
      </c>
    </row>
    <row r="623" customFormat="false" ht="12.75" hidden="false" customHeight="false" outlineLevel="0" collapsed="false">
      <c r="A623" s="144"/>
      <c r="B623" s="82"/>
      <c r="C623" s="69" t="s">
        <v>28</v>
      </c>
      <c r="D623" s="82"/>
      <c r="E623" s="209" t="n">
        <v>492.166666666667</v>
      </c>
      <c r="G623" s="88" t="n">
        <v>-0.65</v>
      </c>
      <c r="H623" s="61" t="n">
        <f aca="false">E623*G623</f>
        <v>-319.908333333333</v>
      </c>
      <c r="J623" s="59" t="n">
        <f aca="false">G623</f>
        <v>-0.65</v>
      </c>
      <c r="K623" s="61" t="n">
        <f aca="false">E623*J623</f>
        <v>-319.908333333333</v>
      </c>
      <c r="M623" s="88" t="n">
        <v>-0.14</v>
      </c>
      <c r="N623" s="119" t="n">
        <f aca="false">M623</f>
        <v>-0.14</v>
      </c>
      <c r="O623" s="53" t="n">
        <f aca="false">E623*N623</f>
        <v>-68.9033333333333</v>
      </c>
      <c r="P623" s="220" t="n">
        <f aca="false">O623/SUM(E616:E617)</f>
        <v>-4.71207356708729E-007</v>
      </c>
      <c r="W623" s="60" t="n">
        <f aca="false">J623</f>
        <v>-0.65</v>
      </c>
      <c r="X623" s="215"/>
      <c r="Y623" s="215"/>
    </row>
    <row r="624" customFormat="false" ht="12.75" hidden="false" customHeight="false" outlineLevel="0" collapsed="false">
      <c r="A624" s="144"/>
      <c r="B624" s="82"/>
      <c r="C624" s="69"/>
      <c r="D624" s="82"/>
      <c r="X624" s="215" t="s">
        <v>0</v>
      </c>
      <c r="Y624" s="215" t="s">
        <v>107</v>
      </c>
      <c r="Z624" s="218" t="n">
        <f aca="false">SUM(Z620:Z622)</f>
        <v>104307942.984823</v>
      </c>
    </row>
    <row r="625" customFormat="false" ht="12.75" hidden="false" customHeight="false" outlineLevel="0" collapsed="false">
      <c r="A625" s="144"/>
      <c r="B625" s="1" t="s">
        <v>91</v>
      </c>
      <c r="C625" s="164"/>
      <c r="D625" s="5"/>
      <c r="E625" s="212" t="n">
        <f aca="false">SUM(E614:E617)</f>
        <v>624151017</v>
      </c>
      <c r="F625" s="136" t="s">
        <v>35</v>
      </c>
      <c r="H625" s="124" t="n">
        <f aca="false">SUM(H610:H623)</f>
        <v>91950153.5609302</v>
      </c>
      <c r="K625" s="124" t="n">
        <f aca="false">SUM(K610:K623)</f>
        <v>98191663.7309302</v>
      </c>
      <c r="O625" s="124" t="n">
        <f aca="false">SUM(O610:O623)</f>
        <v>59499654.5630047</v>
      </c>
      <c r="Q625" s="124" t="n">
        <f aca="false">SUM(Q610:Q623)</f>
        <v>59499654.5630047</v>
      </c>
      <c r="S625" s="42" t="n">
        <f aca="false">S614*E614</f>
        <v>1130116.84019749</v>
      </c>
      <c r="T625" s="42" t="n">
        <f aca="false">Z625*E625-S625</f>
        <v>22755408.5572126</v>
      </c>
      <c r="X625" s="215" t="s">
        <v>108</v>
      </c>
      <c r="Y625" s="0" t="s">
        <v>109</v>
      </c>
      <c r="Z625" s="219" t="n">
        <f aca="false">Z624/SUM(Z616:Z618)</f>
        <v>0.0382688239654188</v>
      </c>
    </row>
    <row r="628" customFormat="false" ht="12.75" hidden="false" customHeight="false" outlineLevel="0" collapsed="false">
      <c r="A628" s="144" t="s">
        <v>111</v>
      </c>
      <c r="B628" s="82" t="s">
        <v>43</v>
      </c>
      <c r="C628" s="69" t="s">
        <v>26</v>
      </c>
      <c r="D628" s="70" t="s">
        <v>37</v>
      </c>
      <c r="E628" s="209" t="n">
        <v>3860783.14195314</v>
      </c>
      <c r="G628" s="88" t="n">
        <v>3.05</v>
      </c>
      <c r="H628" s="39" t="n">
        <f aca="false">E628*G628</f>
        <v>11775388.5829571</v>
      </c>
      <c r="J628" s="59" t="n">
        <f aca="false">G628</f>
        <v>3.05</v>
      </c>
      <c r="K628" s="39" t="n">
        <f aca="false">E628*J628</f>
        <v>11775388.5829571</v>
      </c>
      <c r="M628" s="88" t="n">
        <v>0.65</v>
      </c>
      <c r="N628" s="119" t="n">
        <f aca="false">M628</f>
        <v>0.65</v>
      </c>
      <c r="O628" s="42" t="n">
        <f aca="false">E628*N628</f>
        <v>2509509.04226954</v>
      </c>
      <c r="W628" s="60" t="n">
        <f aca="false">J628</f>
        <v>3.05</v>
      </c>
    </row>
    <row r="629" customFormat="false" ht="12.75" hidden="false" customHeight="false" outlineLevel="0" collapsed="false">
      <c r="A629" s="144" t="s">
        <v>110</v>
      </c>
      <c r="B629" s="82"/>
      <c r="C629" s="69"/>
      <c r="D629" s="4" t="s">
        <v>44</v>
      </c>
      <c r="E629" s="209" t="n">
        <v>5440944.5</v>
      </c>
      <c r="G629" s="88" t="n">
        <v>7.35</v>
      </c>
      <c r="H629" s="39" t="n">
        <f aca="false">E629*G629</f>
        <v>39990942.075</v>
      </c>
      <c r="J629" s="59" t="n">
        <f aca="false">G629</f>
        <v>7.35</v>
      </c>
      <c r="K629" s="39" t="n">
        <f aca="false">E629*J629</f>
        <v>39990942.075</v>
      </c>
      <c r="M629" s="88" t="n">
        <v>1.56</v>
      </c>
      <c r="N629" s="119" t="n">
        <f aca="false">M629</f>
        <v>1.56</v>
      </c>
      <c r="O629" s="42" t="n">
        <f aca="false">E629*N629</f>
        <v>8487873.42</v>
      </c>
      <c r="P629" s="104" t="n">
        <f aca="false">O629/SUM(E632:E633)</f>
        <v>0.00587148163047291</v>
      </c>
      <c r="W629" s="60" t="n">
        <f aca="false">J629</f>
        <v>7.35</v>
      </c>
    </row>
    <row r="630" customFormat="false" ht="12.75" hidden="false" customHeight="false" outlineLevel="0" collapsed="false">
      <c r="A630" s="144"/>
      <c r="B630" s="82"/>
      <c r="C630" s="69" t="s">
        <v>28</v>
      </c>
      <c r="D630" s="4" t="s">
        <v>44</v>
      </c>
      <c r="E630" s="209" t="n">
        <v>4998809.5</v>
      </c>
      <c r="G630" s="88" t="n">
        <v>4.95</v>
      </c>
      <c r="H630" s="39" t="n">
        <f aca="false">E630*G630</f>
        <v>24744107.025</v>
      </c>
      <c r="J630" s="59" t="n">
        <f aca="false">G630</f>
        <v>4.95</v>
      </c>
      <c r="K630" s="39" t="n">
        <f aca="false">E630*J630</f>
        <v>24744107.025</v>
      </c>
      <c r="M630" s="88" t="n">
        <v>1.05</v>
      </c>
      <c r="N630" s="119" t="n">
        <f aca="false">M630</f>
        <v>1.05</v>
      </c>
      <c r="O630" s="42" t="n">
        <f aca="false">E630*N630</f>
        <v>5248749.975</v>
      </c>
      <c r="P630" s="104" t="n">
        <f aca="false">O630/SUM(E634:E635)</f>
        <v>0.00800233260735628</v>
      </c>
      <c r="W630" s="60" t="n">
        <f aca="false">J630</f>
        <v>4.95</v>
      </c>
    </row>
    <row r="631" customFormat="false" ht="12.75" hidden="false" customHeight="false" outlineLevel="0" collapsed="false">
      <c r="A631" s="144"/>
      <c r="B631" s="82"/>
      <c r="C631" s="69"/>
      <c r="D631" s="82"/>
      <c r="E631" s="209"/>
      <c r="G631" s="88"/>
    </row>
    <row r="632" customFormat="false" ht="12.75" hidden="false" customHeight="false" outlineLevel="0" collapsed="false">
      <c r="A632" s="144"/>
      <c r="B632" s="82" t="s">
        <v>25</v>
      </c>
      <c r="C632" s="69" t="s">
        <v>26</v>
      </c>
      <c r="D632" s="70" t="s">
        <v>37</v>
      </c>
      <c r="E632" s="209" t="n">
        <v>281026612.4796</v>
      </c>
      <c r="G632" s="92" t="n">
        <v>0.14251</v>
      </c>
      <c r="H632" s="39" t="n">
        <f aca="false">E632*G632</f>
        <v>40049102.5444678</v>
      </c>
      <c r="J632" s="153" t="n">
        <f aca="false">G632+$J$2</f>
        <v>0.15251</v>
      </c>
      <c r="K632" s="39" t="n">
        <f aca="false">E632*J632</f>
        <v>42859368.6692638</v>
      </c>
      <c r="M632" s="92" t="n">
        <v>0.12877</v>
      </c>
      <c r="N632" s="71" t="n">
        <f aca="false">M632+$J$2</f>
        <v>0.13877</v>
      </c>
      <c r="O632" s="42" t="n">
        <f aca="false">E632*N632</f>
        <v>38998063.0137941</v>
      </c>
      <c r="Q632" s="42" t="n">
        <f aca="false">O628+O632+(P629+P640)*E632</f>
        <v>43142695.2070716</v>
      </c>
      <c r="R632" s="7" t="n">
        <f aca="false">Q632/E632</f>
        <v>0.153518184012567</v>
      </c>
      <c r="S632" s="71" t="n">
        <f aca="false">IF($S$3-R632&gt;0,$S$3-R632,0)</f>
        <v>0.0964818159874328</v>
      </c>
      <c r="U632" s="8" t="n">
        <f aca="false">R632+S632</f>
        <v>0.25</v>
      </c>
      <c r="W632" s="157" t="n">
        <f aca="false">J632+S632</f>
        <v>0.248991815987433</v>
      </c>
    </row>
    <row r="633" customFormat="false" ht="12.75" hidden="false" customHeight="false" outlineLevel="0" collapsed="false">
      <c r="A633" s="144"/>
      <c r="B633" s="82"/>
      <c r="C633" s="69"/>
      <c r="D633" s="70" t="s">
        <v>39</v>
      </c>
      <c r="E633" s="209" t="n">
        <v>1164583534.0204</v>
      </c>
      <c r="G633" s="92" t="n">
        <v>0.04076</v>
      </c>
      <c r="H633" s="39" t="n">
        <f aca="false">E633*G633</f>
        <v>47468424.8466715</v>
      </c>
      <c r="J633" s="153" t="n">
        <f aca="false">G633+$J$2</f>
        <v>0.05076</v>
      </c>
      <c r="K633" s="39" t="n">
        <f aca="false">E633*J633</f>
        <v>59114260.1868755</v>
      </c>
      <c r="M633" s="92" t="n">
        <v>0.02702</v>
      </c>
      <c r="N633" s="71" t="n">
        <f aca="false">M633+$J$2</f>
        <v>0.03702</v>
      </c>
      <c r="O633" s="42" t="n">
        <f aca="false">E633*N633</f>
        <v>43112882.4294352</v>
      </c>
      <c r="Q633" s="42" t="n">
        <f aca="false">O633+(P629+P640)*E633</f>
        <v>49888886.5984272</v>
      </c>
      <c r="R633" s="7" t="n">
        <f aca="false">Q633/E633</f>
        <v>0.0428383925592694</v>
      </c>
      <c r="T633" s="139" t="n">
        <f aca="false">T643/SUM(E633:E635)</f>
        <v>0.0292825424828629</v>
      </c>
      <c r="U633" s="8" t="n">
        <f aca="false">R633+T633</f>
        <v>0.0721209350421323</v>
      </c>
      <c r="W633" s="157" t="n">
        <f aca="false">J633+T633</f>
        <v>0.0800425424828629</v>
      </c>
    </row>
    <row r="634" customFormat="false" ht="12.75" hidden="false" customHeight="false" outlineLevel="0" collapsed="false">
      <c r="A634" s="144"/>
      <c r="B634" s="82"/>
      <c r="C634" s="69" t="s">
        <v>28</v>
      </c>
      <c r="D634" s="70" t="s">
        <v>38</v>
      </c>
      <c r="E634" s="209" t="n">
        <v>276462904.38225</v>
      </c>
      <c r="G634" s="92" t="n">
        <v>0.04647</v>
      </c>
      <c r="H634" s="39" t="n">
        <f aca="false">E634*G634</f>
        <v>12847231.1666432</v>
      </c>
      <c r="J634" s="153" t="n">
        <f aca="false">G634+$J$2</f>
        <v>0.05647</v>
      </c>
      <c r="K634" s="39" t="n">
        <f aca="false">E634*J634</f>
        <v>15611860.2104657</v>
      </c>
      <c r="M634" s="92" t="n">
        <v>0.03696</v>
      </c>
      <c r="N634" s="71" t="n">
        <f aca="false">M634+$J$2</f>
        <v>0.04696</v>
      </c>
      <c r="O634" s="42" t="n">
        <f aca="false">E634*N634</f>
        <v>12982697.9897905</v>
      </c>
      <c r="Q634" s="42" t="n">
        <f aca="false">O634+(P630+P641)*E634</f>
        <v>15177687.988198</v>
      </c>
      <c r="R634" s="7" t="n">
        <f aca="false">Q634/E634</f>
        <v>0.0548995461872621</v>
      </c>
      <c r="T634" s="104" t="n">
        <f aca="false">T633</f>
        <v>0.0292825424828629</v>
      </c>
      <c r="U634" s="8" t="n">
        <f aca="false">R634+T634</f>
        <v>0.084182088670125</v>
      </c>
      <c r="W634" s="157" t="n">
        <f aca="false">J634+T634</f>
        <v>0.0857525424828629</v>
      </c>
    </row>
    <row r="635" customFormat="false" ht="12.75" hidden="false" customHeight="false" outlineLevel="0" collapsed="false">
      <c r="A635" s="144"/>
      <c r="B635" s="82"/>
      <c r="C635" s="69"/>
      <c r="D635" s="70" t="s">
        <v>39</v>
      </c>
      <c r="E635" s="209" t="n">
        <v>379439597.11775</v>
      </c>
      <c r="G635" s="92" t="n">
        <v>0.03695</v>
      </c>
      <c r="H635" s="39" t="n">
        <f aca="false">E635*G635</f>
        <v>14020293.1135009</v>
      </c>
      <c r="J635" s="153" t="n">
        <f aca="false">G635+$J$2</f>
        <v>0.04695</v>
      </c>
      <c r="K635" s="39" t="n">
        <f aca="false">E635*J635</f>
        <v>17814689.0846784</v>
      </c>
      <c r="M635" s="92" t="n">
        <v>0.02744</v>
      </c>
      <c r="N635" s="71" t="n">
        <f aca="false">M635+$J$2</f>
        <v>0.03744</v>
      </c>
      <c r="O635" s="42" t="n">
        <f aca="false">E635*N635</f>
        <v>14206218.5160886</v>
      </c>
      <c r="Q635" s="53" t="n">
        <f aca="false">O635+(P630+P641)*E635</f>
        <v>17218796.7226811</v>
      </c>
      <c r="R635" s="7" t="n">
        <f aca="false">Q635/E635</f>
        <v>0.0453795461872621</v>
      </c>
      <c r="T635" s="104" t="n">
        <f aca="false">T633</f>
        <v>0.0292825424828629</v>
      </c>
      <c r="U635" s="8" t="n">
        <f aca="false">R635+T635</f>
        <v>0.074662088670125</v>
      </c>
      <c r="W635" s="157" t="n">
        <f aca="false">J635+T635</f>
        <v>0.0762325424828629</v>
      </c>
    </row>
    <row r="636" customFormat="false" ht="12.75" hidden="false" customHeight="false" outlineLevel="0" collapsed="false">
      <c r="A636" s="144"/>
      <c r="E636" s="209"/>
      <c r="G636" s="88"/>
    </row>
    <row r="637" customFormat="false" ht="12.75" hidden="false" customHeight="false" outlineLevel="0" collapsed="false">
      <c r="A637" s="144"/>
      <c r="B637" s="82" t="s">
        <v>31</v>
      </c>
      <c r="C637" s="69" t="s">
        <v>26</v>
      </c>
      <c r="D637" s="82"/>
      <c r="E637" s="209" t="n">
        <v>60264</v>
      </c>
      <c r="G637" s="88" t="n">
        <v>16</v>
      </c>
      <c r="H637" s="39" t="n">
        <f aca="false">E637*G637</f>
        <v>964224</v>
      </c>
      <c r="J637" s="59" t="n">
        <f aca="false">G637</f>
        <v>16</v>
      </c>
      <c r="K637" s="39" t="n">
        <f aca="false">E637*J637</f>
        <v>964224</v>
      </c>
      <c r="W637" s="60" t="n">
        <f aca="false">J637</f>
        <v>16</v>
      </c>
    </row>
    <row r="638" customFormat="false" ht="12.75" hidden="false" customHeight="false" outlineLevel="0" collapsed="false">
      <c r="A638" s="144"/>
      <c r="B638" s="82"/>
      <c r="C638" s="69" t="s">
        <v>28</v>
      </c>
      <c r="D638" s="82"/>
      <c r="E638" s="209" t="n">
        <v>60264</v>
      </c>
      <c r="G638" s="88" t="n">
        <v>16</v>
      </c>
      <c r="H638" s="39" t="n">
        <f aca="false">E638*G638</f>
        <v>964224</v>
      </c>
      <c r="J638" s="59" t="n">
        <f aca="false">G638</f>
        <v>16</v>
      </c>
      <c r="K638" s="39" t="n">
        <f aca="false">E638*J638</f>
        <v>964224</v>
      </c>
      <c r="W638" s="60" t="n">
        <f aca="false">J638</f>
        <v>16</v>
      </c>
    </row>
    <row r="639" customFormat="false" ht="12.75" hidden="false" customHeight="false" outlineLevel="0" collapsed="false">
      <c r="A639" s="144"/>
      <c r="B639" s="82"/>
      <c r="C639" s="69"/>
      <c r="D639" s="82"/>
      <c r="E639" s="209"/>
      <c r="G639" s="88"/>
    </row>
    <row r="640" customFormat="false" ht="12.75" hidden="false" customHeight="false" outlineLevel="0" collapsed="false">
      <c r="A640" s="144"/>
      <c r="B640" s="82" t="s">
        <v>79</v>
      </c>
      <c r="C640" s="69" t="s">
        <v>26</v>
      </c>
      <c r="E640" s="209" t="n">
        <v>383730.5</v>
      </c>
      <c r="G640" s="88" t="n">
        <v>-0.95</v>
      </c>
      <c r="H640" s="39" t="n">
        <f aca="false">E640*G640</f>
        <v>-364543.975</v>
      </c>
      <c r="J640" s="59" t="n">
        <f aca="false">G640</f>
        <v>-0.95</v>
      </c>
      <c r="K640" s="39" t="n">
        <f aca="false">E640*J640</f>
        <v>-364543.975</v>
      </c>
      <c r="M640" s="88" t="n">
        <v>-0.2</v>
      </c>
      <c r="N640" s="119" t="n">
        <f aca="false">M640</f>
        <v>-0.2</v>
      </c>
      <c r="O640" s="42" t="n">
        <f aca="false">E640*N640</f>
        <v>-76746.1</v>
      </c>
      <c r="P640" s="104" t="n">
        <f aca="false">O640/SUM(E632:E633)</f>
        <v>-5.3089071203472E-005</v>
      </c>
      <c r="W640" s="60" t="n">
        <f aca="false">J640</f>
        <v>-0.95</v>
      </c>
    </row>
    <row r="641" customFormat="false" ht="12.75" hidden="false" customHeight="false" outlineLevel="0" collapsed="false">
      <c r="A641" s="144"/>
      <c r="B641" s="82"/>
      <c r="C641" s="69" t="s">
        <v>28</v>
      </c>
      <c r="D641" s="82"/>
      <c r="E641" s="209" t="n">
        <v>294155.5</v>
      </c>
      <c r="G641" s="88" t="n">
        <v>-0.65</v>
      </c>
      <c r="H641" s="61" t="n">
        <f aca="false">E641*G641</f>
        <v>-191201.075</v>
      </c>
      <c r="J641" s="59" t="n">
        <f aca="false">G641</f>
        <v>-0.65</v>
      </c>
      <c r="K641" s="61" t="n">
        <f aca="false">E641*J641</f>
        <v>-191201.075</v>
      </c>
      <c r="M641" s="88" t="n">
        <v>-0.14</v>
      </c>
      <c r="N641" s="119" t="n">
        <f aca="false">M641</f>
        <v>-0.14</v>
      </c>
      <c r="O641" s="53" t="n">
        <f aca="false">E641*N641</f>
        <v>-41181.77</v>
      </c>
      <c r="P641" s="104" t="n">
        <f aca="false">O641/SUM(E634:E635)</f>
        <v>-6.27864200941762E-005</v>
      </c>
      <c r="W641" s="60" t="n">
        <f aca="false">J641</f>
        <v>-0.65</v>
      </c>
    </row>
    <row r="642" customFormat="false" ht="12.75" hidden="false" customHeight="false" outlineLevel="0" collapsed="false">
      <c r="A642" s="144"/>
      <c r="B642" s="82"/>
      <c r="C642" s="69"/>
      <c r="D642" s="82"/>
    </row>
    <row r="643" customFormat="false" ht="12.75" hidden="false" customHeight="false" outlineLevel="0" collapsed="false">
      <c r="A643" s="144"/>
      <c r="B643" s="1" t="s">
        <v>91</v>
      </c>
      <c r="C643" s="164"/>
      <c r="D643" s="5"/>
      <c r="E643" s="212" t="n">
        <f aca="false">SUM(E632:E635)</f>
        <v>2101512648</v>
      </c>
      <c r="F643" s="136" t="s">
        <v>35</v>
      </c>
      <c r="H643" s="124" t="n">
        <f aca="false">SUM(H628:H641)</f>
        <v>192268192.30424</v>
      </c>
      <c r="K643" s="124" t="n">
        <f aca="false">SUM(K628:K641)</f>
        <v>213283318.78424</v>
      </c>
      <c r="O643" s="124" t="n">
        <f aca="false">SUM(O628:O641)</f>
        <v>125428066.516378</v>
      </c>
      <c r="Q643" s="124" t="n">
        <f aca="false">SUM(Q628:Q641)</f>
        <v>125428066.516378</v>
      </c>
      <c r="S643" s="42" t="n">
        <f aca="false">S632*E632</f>
        <v>27113957.9128284</v>
      </c>
      <c r="T643" s="42" t="n">
        <f aca="false">Z625*E643-S643</f>
        <v>53308459.6745848</v>
      </c>
    </row>
  </sheetData>
  <printOptions headings="true" gridLines="false" gridLinesSet="true" horizontalCentered="true" verticalCentered="false"/>
  <pageMargins left="0.25" right="0.25" top="1.09027777777778" bottom="0.984027777777778" header="0.320138888888889" footer="0.5"/>
  <pageSetup paperSize="1" scale="65" fitToWidth="1" fitToHeight="1" pageOrder="downThenOver" orientation="landscape" blackAndWhite="false" draft="false" cellComments="none" horizontalDpi="300" verticalDpi="300" copies="1"/>
  <headerFooter differentFirst="false" differentOddEven="false">
    <oddHeader>&amp;L&amp;D
&amp;T&amp;C&amp;12Pacific Gas and Electric Company
Rate Design Workpapers
3 Cent Surcharge
TOTALS&amp;R&amp;F
&amp;A</oddHeader>
    <oddFooter>&amp;L&amp;12Total Revenue and Total Generation Revenue do not include meter charges, facilities charges, power factor revenue, rate limiter shortfall revenue, nonfirm credits, ESR credits, reactive demand charges, TRBAA revenue or applicable discounts.</oddFooter>
  </headerFooter>
  <rowBreaks count="14" manualBreakCount="14">
    <brk id="74" man="true" max="16383" min="0"/>
    <brk id="119" man="true" max="16383" min="0"/>
    <brk id="161" man="true" max="16383" min="0"/>
    <brk id="199" man="true" max="16383" min="0"/>
    <brk id="233" man="true" max="16383" min="0"/>
    <brk id="279" man="true" max="16383" min="0"/>
    <brk id="321" man="true" max="16383" min="0"/>
    <brk id="366" man="true" max="16383" min="0"/>
    <brk id="416" man="true" max="16383" min="0"/>
    <brk id="466" man="true" max="16383" min="0"/>
    <brk id="499" man="true" max="16383" min="0"/>
    <brk id="517" man="true" max="16383" min="0"/>
    <brk id="550" man="true" max="16383" min="0"/>
    <brk id="595" man="true" max="16383" min="0"/>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F185"/>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4" ySplit="4" topLeftCell="E5" activePane="bottomRight" state="frozen"/>
      <selection pane="topLeft" activeCell="A1" activeCellId="0" sqref="A1"/>
      <selection pane="topRight" activeCell="E1" activeCellId="0" sqref="E1"/>
      <selection pane="bottomLeft" activeCell="A5" activeCellId="0" sqref="A5"/>
      <selection pane="bottomRight" activeCell="AI164" activeCellId="0" sqref="AI164"/>
    </sheetView>
  </sheetViews>
  <sheetFormatPr defaultColWidth="9.0546875" defaultRowHeight="12.75" customHeight="true" zeroHeight="false" outlineLevelRow="0" outlineLevelCol="0"/>
  <cols>
    <col collapsed="false" customWidth="true" hidden="false" outlineLevel="0" max="1" min="1" style="1" width="12.28"/>
    <col collapsed="false" customWidth="true" hidden="false" outlineLevel="0" max="2" min="2" style="2" width="17.42"/>
    <col collapsed="false" customWidth="true" hidden="false" outlineLevel="0" max="3" min="3" style="3" width="4.56"/>
    <col collapsed="false" customWidth="true" hidden="false" outlineLevel="0" max="4" min="4" style="4" width="11.28"/>
    <col collapsed="false" customWidth="true" hidden="false" outlineLevel="0" max="5" min="5" style="5" width="16.56"/>
    <col collapsed="false" customWidth="true" hidden="false" outlineLevel="0" max="6" min="6" style="5" width="7.14"/>
    <col collapsed="false" customWidth="true" hidden="false" outlineLevel="0" max="7" min="7" style="5" width="11.13"/>
    <col collapsed="false" customWidth="true" hidden="false" outlineLevel="0" max="8" min="8" style="5" width="18.56"/>
    <col collapsed="false" customWidth="true" hidden="false" outlineLevel="0" max="9" min="9" style="5" width="1.7"/>
    <col collapsed="false" customWidth="true" hidden="false" outlineLevel="0" max="10" min="10" style="6" width="11.85"/>
    <col collapsed="false" customWidth="true" hidden="false" outlineLevel="0" max="11" min="11" style="5" width="17.28"/>
    <col collapsed="false" customWidth="true" hidden="false" outlineLevel="0" max="12" min="12" style="5" width="1.7"/>
    <col collapsed="false" customWidth="true" hidden="false" outlineLevel="0" max="13" min="13" style="4" width="9.99"/>
    <col collapsed="false" customWidth="true" hidden="false" outlineLevel="0" max="14" min="14" style="4" width="10.56"/>
    <col collapsed="false" customWidth="true" hidden="false" outlineLevel="0" max="15" min="15" style="4" width="15.41"/>
    <col collapsed="false" customWidth="true" hidden="false" outlineLevel="0" max="16" min="16" style="4" width="10.71"/>
    <col collapsed="false" customWidth="true" hidden="false" outlineLevel="0" max="17" min="17" style="4" width="15.56"/>
    <col collapsed="false" customWidth="true" hidden="false" outlineLevel="0" max="18" min="18" style="7" width="11.13"/>
    <col collapsed="false" customWidth="true" hidden="false" outlineLevel="0" max="19" min="19" style="221" width="7.42"/>
    <col collapsed="false" customWidth="true" hidden="false" outlineLevel="0" max="20" min="20" style="221" width="9.41"/>
    <col collapsed="false" customWidth="true" hidden="false" outlineLevel="0" max="21" min="21" style="74" width="8.7"/>
    <col collapsed="false" customWidth="true" hidden="false" outlineLevel="0" max="22" min="22" style="74" width="1.7"/>
    <col collapsed="false" customWidth="true" hidden="false" outlineLevel="0" max="23" min="23" style="3" width="4.41"/>
    <col collapsed="false" customWidth="true" hidden="false" outlineLevel="0" max="24" min="24" style="4" width="8.85"/>
    <col collapsed="false" customWidth="true" hidden="false" outlineLevel="0" max="25" min="25" style="74" width="15.41"/>
    <col collapsed="false" customWidth="true" hidden="false" outlineLevel="0" max="26" min="26" style="74" width="4.7"/>
    <col collapsed="false" customWidth="true" hidden="false" outlineLevel="0" max="27" min="27" style="4" width="16.84"/>
    <col collapsed="false" customWidth="true" hidden="false" outlineLevel="0" max="28" min="28" style="4" width="14.14"/>
    <col collapsed="false" customWidth="true" hidden="false" outlineLevel="0" max="29" min="29" style="4" width="15.13"/>
    <col collapsed="false" customWidth="true" hidden="false" outlineLevel="0" max="30" min="30" style="8" width="15.13"/>
    <col collapsed="false" customWidth="true" hidden="false" outlineLevel="0" max="31" min="31" style="9" width="1.7"/>
    <col collapsed="false" customWidth="true" hidden="false" outlineLevel="0" max="32" min="32" style="10" width="11.13"/>
  </cols>
  <sheetData>
    <row r="1" customFormat="false" ht="12.75" hidden="false" customHeight="false" outlineLevel="0" collapsed="false">
      <c r="Q1" s="11" t="s">
        <v>0</v>
      </c>
      <c r="Y1" s="114"/>
      <c r="Z1" s="114"/>
      <c r="AB1" s="11" t="s">
        <v>1</v>
      </c>
    </row>
    <row r="2" customFormat="false" ht="12.75" hidden="false" customHeight="false" outlineLevel="0" collapsed="false">
      <c r="E2" s="11" t="s">
        <v>2</v>
      </c>
      <c r="F2" s="12"/>
      <c r="G2" s="12"/>
      <c r="H2" s="12"/>
      <c r="I2" s="12"/>
      <c r="J2" s="13" t="n">
        <v>0.01</v>
      </c>
      <c r="K2" s="12"/>
      <c r="L2" s="12"/>
      <c r="M2" s="11"/>
      <c r="N2" s="11" t="s">
        <v>0</v>
      </c>
      <c r="O2" s="11" t="s">
        <v>0</v>
      </c>
      <c r="P2" s="11" t="s">
        <v>3</v>
      </c>
      <c r="Q2" s="11" t="s">
        <v>4</v>
      </c>
      <c r="Y2" s="111" t="s">
        <v>112</v>
      </c>
      <c r="Z2" s="111"/>
      <c r="AA2" s="11" t="s">
        <v>113</v>
      </c>
      <c r="AB2" s="11" t="s">
        <v>5</v>
      </c>
      <c r="AC2" s="11" t="s">
        <v>6</v>
      </c>
      <c r="AD2" s="14" t="s">
        <v>6</v>
      </c>
      <c r="AE2" s="15"/>
      <c r="AF2" s="16" t="s">
        <v>0</v>
      </c>
    </row>
    <row r="3" customFormat="false" ht="12.75" hidden="false" customHeight="false" outlineLevel="0" collapsed="false">
      <c r="E3" s="11" t="s">
        <v>7</v>
      </c>
      <c r="F3" s="12"/>
      <c r="G3" s="11" t="s">
        <v>8</v>
      </c>
      <c r="H3" s="11" t="s">
        <v>9</v>
      </c>
      <c r="I3" s="11"/>
      <c r="J3" s="17" t="s">
        <v>8</v>
      </c>
      <c r="K3" s="11" t="s">
        <v>9</v>
      </c>
      <c r="L3" s="12"/>
      <c r="M3" s="11" t="s">
        <v>10</v>
      </c>
      <c r="N3" s="11" t="s">
        <v>10</v>
      </c>
      <c r="O3" s="11" t="s">
        <v>4</v>
      </c>
      <c r="P3" s="18" t="s">
        <v>11</v>
      </c>
      <c r="Q3" s="11" t="s">
        <v>12</v>
      </c>
      <c r="R3" s="19" t="s">
        <v>13</v>
      </c>
      <c r="T3" s="222" t="n">
        <v>0.2</v>
      </c>
      <c r="U3" s="114" t="s">
        <v>114</v>
      </c>
      <c r="V3" s="114"/>
      <c r="Y3" s="114" t="s">
        <v>115</v>
      </c>
      <c r="Z3" s="114"/>
      <c r="AA3" s="11" t="s">
        <v>116</v>
      </c>
      <c r="AB3" s="20" t="n">
        <v>0.25</v>
      </c>
      <c r="AD3" s="14" t="s">
        <v>14</v>
      </c>
      <c r="AE3" s="21"/>
      <c r="AF3" s="16" t="s">
        <v>15</v>
      </c>
    </row>
    <row r="4" customFormat="false" ht="13.5" hidden="false" customHeight="false" outlineLevel="0" collapsed="false">
      <c r="A4" s="22"/>
      <c r="B4" s="23"/>
      <c r="C4" s="24"/>
      <c r="D4" s="25"/>
      <c r="E4" s="26" t="s">
        <v>16</v>
      </c>
      <c r="F4" s="27"/>
      <c r="G4" s="26" t="s">
        <v>17</v>
      </c>
      <c r="H4" s="26" t="s">
        <v>17</v>
      </c>
      <c r="I4" s="26"/>
      <c r="J4" s="28" t="s">
        <v>12</v>
      </c>
      <c r="K4" s="26" t="s">
        <v>12</v>
      </c>
      <c r="L4" s="27"/>
      <c r="M4" s="26" t="s">
        <v>17</v>
      </c>
      <c r="N4" s="26" t="s">
        <v>12</v>
      </c>
      <c r="O4" s="26" t="s">
        <v>12</v>
      </c>
      <c r="P4" s="26" t="s">
        <v>18</v>
      </c>
      <c r="Q4" s="26" t="s">
        <v>19</v>
      </c>
      <c r="R4" s="29" t="s">
        <v>11</v>
      </c>
      <c r="S4" s="223" t="s">
        <v>117</v>
      </c>
      <c r="T4" s="223" t="s">
        <v>118</v>
      </c>
      <c r="U4" s="224" t="s">
        <v>119</v>
      </c>
      <c r="V4" s="224"/>
      <c r="W4" s="24"/>
      <c r="X4" s="25"/>
      <c r="Y4" s="225" t="s">
        <v>120</v>
      </c>
      <c r="Z4" s="225"/>
      <c r="AA4" s="26" t="s">
        <v>121</v>
      </c>
      <c r="AB4" s="26" t="s">
        <v>20</v>
      </c>
      <c r="AC4" s="26" t="s">
        <v>21</v>
      </c>
      <c r="AD4" s="30" t="s">
        <v>22</v>
      </c>
      <c r="AE4" s="31"/>
      <c r="AF4" s="32" t="s">
        <v>23</v>
      </c>
    </row>
    <row r="5" customFormat="false" ht="12.75" hidden="false" customHeight="false" outlineLevel="0" collapsed="false">
      <c r="E5" s="12"/>
      <c r="F5" s="12"/>
      <c r="G5" s="12"/>
      <c r="H5" s="12"/>
      <c r="I5" s="12"/>
      <c r="J5" s="33"/>
      <c r="K5" s="12"/>
      <c r="L5" s="12"/>
      <c r="M5" s="11"/>
      <c r="N5" s="11"/>
      <c r="O5" s="11"/>
      <c r="Q5" s="11"/>
      <c r="R5" s="19"/>
      <c r="Y5" s="114" t="s">
        <v>122</v>
      </c>
    </row>
    <row r="6" customFormat="false" ht="12.75" hidden="false" customHeight="false" outlineLevel="0" collapsed="false">
      <c r="A6" s="5" t="s">
        <v>24</v>
      </c>
      <c r="B6" s="34" t="s">
        <v>25</v>
      </c>
      <c r="C6" s="35" t="s">
        <v>26</v>
      </c>
      <c r="E6" s="36" t="n">
        <v>3062142295.94957</v>
      </c>
      <c r="F6" s="37"/>
      <c r="G6" s="38" t="n">
        <v>0.1487</v>
      </c>
      <c r="H6" s="39" t="n">
        <f aca="false">E6*G6</f>
        <v>455340559.407701</v>
      </c>
      <c r="I6" s="37"/>
      <c r="J6" s="40" t="n">
        <f aca="false">G6+$J$2</f>
        <v>0.1587</v>
      </c>
      <c r="K6" s="39" t="n">
        <f aca="false">E6*J6</f>
        <v>485961982.367197</v>
      </c>
      <c r="L6" s="37"/>
      <c r="M6" s="38" t="n">
        <v>0.08099</v>
      </c>
      <c r="N6" s="41" t="n">
        <f aca="false">$J$2+M6</f>
        <v>0.09099</v>
      </c>
      <c r="O6" s="42" t="n">
        <f aca="false">E6*N6</f>
        <v>278624327.508451</v>
      </c>
      <c r="Q6" s="43" t="n">
        <f aca="false">O6</f>
        <v>278624327.508451</v>
      </c>
      <c r="R6" s="19" t="n">
        <f aca="false">Q6/E6</f>
        <v>0.09099</v>
      </c>
      <c r="W6" s="35" t="s">
        <v>26</v>
      </c>
      <c r="X6" s="4" t="s">
        <v>105</v>
      </c>
      <c r="Y6" s="209" t="n">
        <v>446413289</v>
      </c>
      <c r="Z6" s="226" t="n">
        <f aca="false">Y6/(Y6+Y7)</f>
        <v>0.144242658422582</v>
      </c>
      <c r="AA6" s="44" t="n">
        <f aca="false">E6*Z6</f>
        <v>441691545.235994</v>
      </c>
      <c r="AB6" s="44"/>
      <c r="AC6" s="51"/>
      <c r="AD6" s="8" t="n">
        <f aca="false">R6</f>
        <v>0.09099</v>
      </c>
      <c r="AE6" s="46"/>
      <c r="AF6" s="47" t="n">
        <f aca="false">J6</f>
        <v>0.1587</v>
      </c>
    </row>
    <row r="7" customFormat="false" ht="12.75" hidden="false" customHeight="false" outlineLevel="0" collapsed="false">
      <c r="A7" s="48" t="s">
        <v>27</v>
      </c>
      <c r="B7" s="34"/>
      <c r="C7" s="35"/>
      <c r="E7" s="49"/>
      <c r="F7" s="37"/>
      <c r="G7" s="38"/>
      <c r="H7" s="37"/>
      <c r="I7" s="37"/>
      <c r="J7" s="50"/>
      <c r="K7" s="37"/>
      <c r="L7" s="37"/>
      <c r="M7" s="38"/>
      <c r="N7" s="41"/>
      <c r="O7" s="11"/>
      <c r="Q7" s="11"/>
      <c r="R7" s="19"/>
      <c r="W7" s="35"/>
      <c r="X7" s="4" t="s">
        <v>110</v>
      </c>
      <c r="Y7" s="209" t="n">
        <v>2648463732</v>
      </c>
      <c r="Z7" s="226" t="n">
        <f aca="false">Y7/(Y6+Y7)</f>
        <v>0.855757341577418</v>
      </c>
      <c r="AA7" s="44" t="n">
        <f aca="false">E6-AA6</f>
        <v>2620450750.71358</v>
      </c>
      <c r="AB7" s="44"/>
      <c r="AC7" s="45" t="n">
        <f aca="false">AC24/(AA7+AA9)</f>
        <v>0.0450734866566331</v>
      </c>
      <c r="AD7" s="8" t="n">
        <f aca="false">R6+AC7</f>
        <v>0.136063486656633</v>
      </c>
      <c r="AE7" s="46"/>
      <c r="AF7" s="47" t="n">
        <f aca="false">J6+AC7</f>
        <v>0.203773486656633</v>
      </c>
    </row>
    <row r="8" customFormat="false" ht="12.75" hidden="false" customHeight="false" outlineLevel="0" collapsed="false">
      <c r="A8" s="5"/>
      <c r="B8" s="34"/>
      <c r="C8" s="35" t="s">
        <v>28</v>
      </c>
      <c r="E8" s="36" t="n">
        <v>2839659336.71183</v>
      </c>
      <c r="F8" s="37"/>
      <c r="G8" s="38" t="n">
        <v>0.10193</v>
      </c>
      <c r="H8" s="39" t="n">
        <f aca="false">E8*G8</f>
        <v>289446476.191037</v>
      </c>
      <c r="I8" s="37"/>
      <c r="J8" s="40" t="n">
        <f aca="false">G8+$J$2</f>
        <v>0.11193</v>
      </c>
      <c r="K8" s="39" t="n">
        <f aca="false">E8*J8</f>
        <v>317843069.558155</v>
      </c>
      <c r="L8" s="37"/>
      <c r="M8" s="38" t="n">
        <v>0.04997</v>
      </c>
      <c r="N8" s="41" t="n">
        <f aca="false">$J$2+M8</f>
        <v>0.05997</v>
      </c>
      <c r="O8" s="52" t="n">
        <f aca="false">E8*N8</f>
        <v>170294370.422608</v>
      </c>
      <c r="Q8" s="43" t="n">
        <f aca="false">O8</f>
        <v>170294370.422608</v>
      </c>
      <c r="R8" s="19" t="n">
        <f aca="false">Q8/E8</f>
        <v>0.05997</v>
      </c>
      <c r="W8" s="35" t="s">
        <v>28</v>
      </c>
      <c r="X8" s="4" t="s">
        <v>105</v>
      </c>
      <c r="Y8" s="209" t="n">
        <v>441808187</v>
      </c>
      <c r="Z8" s="226" t="n">
        <f aca="false">Y8/(Y8+Y9)</f>
        <v>0.158220656382603</v>
      </c>
      <c r="AA8" s="44" t="n">
        <f aca="false">E8*Z8</f>
        <v>449292764.157533</v>
      </c>
      <c r="AB8" s="44"/>
      <c r="AC8" s="51"/>
      <c r="AD8" s="8" t="n">
        <f aca="false">R8</f>
        <v>0.05997</v>
      </c>
      <c r="AE8" s="46"/>
      <c r="AF8" s="47" t="n">
        <f aca="false">J8</f>
        <v>0.11193</v>
      </c>
    </row>
    <row r="9" customFormat="false" ht="12.75" hidden="false" customHeight="false" outlineLevel="0" collapsed="false">
      <c r="A9" s="5"/>
      <c r="B9" s="34"/>
      <c r="C9" s="35"/>
      <c r="E9" s="36"/>
      <c r="F9" s="37"/>
      <c r="G9" s="36"/>
      <c r="H9" s="37"/>
      <c r="I9" s="37"/>
      <c r="J9" s="50"/>
      <c r="K9" s="37"/>
      <c r="L9" s="37"/>
      <c r="M9" s="38"/>
      <c r="N9" s="41"/>
      <c r="O9" s="53"/>
      <c r="Q9" s="54"/>
      <c r="R9" s="19"/>
      <c r="W9" s="35"/>
      <c r="X9" s="4" t="s">
        <v>110</v>
      </c>
      <c r="Y9" s="209" t="n">
        <v>2350546472</v>
      </c>
      <c r="Z9" s="226" t="n">
        <f aca="false">Y9/(Y8+Y9)</f>
        <v>0.841779343617397</v>
      </c>
      <c r="AA9" s="44" t="n">
        <f aca="false">E8-AA8</f>
        <v>2390366572.55429</v>
      </c>
      <c r="AB9" s="44"/>
      <c r="AC9" s="51" t="n">
        <f aca="false">AC7</f>
        <v>0.0450734866566331</v>
      </c>
      <c r="AD9" s="8" t="n">
        <f aca="false">R8+AC9</f>
        <v>0.105043486656633</v>
      </c>
      <c r="AE9" s="46"/>
      <c r="AF9" s="47" t="n">
        <f aca="false">J8+AC9</f>
        <v>0.157003486656633</v>
      </c>
    </row>
    <row r="10" customFormat="false" ht="12.75" hidden="false" customHeight="false" outlineLevel="0" collapsed="false">
      <c r="A10" s="5"/>
      <c r="B10" s="34"/>
      <c r="C10" s="35"/>
      <c r="E10" s="36"/>
      <c r="F10" s="37"/>
      <c r="G10" s="36"/>
      <c r="H10" s="37"/>
      <c r="I10" s="37"/>
      <c r="J10" s="50"/>
      <c r="K10" s="37"/>
      <c r="L10" s="37"/>
      <c r="M10" s="38"/>
      <c r="N10" s="41"/>
      <c r="O10" s="53"/>
      <c r="Q10" s="54"/>
      <c r="R10" s="19"/>
      <c r="W10" s="35"/>
      <c r="Y10" s="209"/>
      <c r="Z10" s="226"/>
      <c r="AA10" s="44"/>
      <c r="AB10" s="44"/>
      <c r="AC10" s="51"/>
      <c r="AE10" s="46"/>
    </row>
    <row r="11" customFormat="false" ht="12.75" hidden="false" customHeight="false" outlineLevel="0" collapsed="false">
      <c r="A11" s="1" t="s">
        <v>24</v>
      </c>
      <c r="B11" s="34" t="s">
        <v>25</v>
      </c>
      <c r="C11" s="35" t="s">
        <v>26</v>
      </c>
      <c r="E11" s="49" t="n">
        <f aca="false">E16-E6</f>
        <v>2151702</v>
      </c>
      <c r="F11" s="37"/>
      <c r="G11" s="55" t="n">
        <f aca="false">G6</f>
        <v>0.1487</v>
      </c>
      <c r="H11" s="39" t="n">
        <f aca="false">E11*G11</f>
        <v>319958.0874</v>
      </c>
      <c r="I11" s="37"/>
      <c r="J11" s="56" t="n">
        <f aca="false">G11</f>
        <v>0.1487</v>
      </c>
      <c r="K11" s="39" t="n">
        <f aca="false">E11*J11</f>
        <v>319958.0874</v>
      </c>
      <c r="L11" s="37"/>
      <c r="M11" s="38" t="n">
        <f aca="false">M6</f>
        <v>0.08099</v>
      </c>
      <c r="N11" s="41" t="n">
        <f aca="false">M11</f>
        <v>0.08099</v>
      </c>
      <c r="O11" s="42" t="n">
        <f aca="false">E11*N11</f>
        <v>174266.34498</v>
      </c>
      <c r="Q11" s="43" t="n">
        <f aca="false">O11</f>
        <v>174266.34498</v>
      </c>
      <c r="R11" s="19" t="n">
        <f aca="false">Q11/E11</f>
        <v>0.08099</v>
      </c>
      <c r="W11" s="35" t="s">
        <v>26</v>
      </c>
      <c r="X11" s="4" t="s">
        <v>105</v>
      </c>
      <c r="Z11" s="226"/>
      <c r="AA11" s="74" t="n">
        <f aca="false">Z6*E11</f>
        <v>310367.216613186</v>
      </c>
      <c r="AB11" s="44"/>
      <c r="AC11" s="51"/>
      <c r="AD11" s="8" t="n">
        <f aca="false">R11</f>
        <v>0.08099</v>
      </c>
      <c r="AE11" s="46"/>
      <c r="AF11" s="57" t="n">
        <f aca="false">J11</f>
        <v>0.1487</v>
      </c>
    </row>
    <row r="12" customFormat="false" ht="12.75" hidden="false" customHeight="false" outlineLevel="0" collapsed="false">
      <c r="B12" s="34"/>
      <c r="C12" s="35"/>
      <c r="E12" s="49"/>
      <c r="F12" s="37"/>
      <c r="G12" s="55"/>
      <c r="H12" s="39"/>
      <c r="I12" s="37"/>
      <c r="J12" s="56"/>
      <c r="K12" s="39"/>
      <c r="L12" s="37"/>
      <c r="M12" s="38"/>
      <c r="N12" s="41"/>
      <c r="O12" s="42"/>
      <c r="Q12" s="43"/>
      <c r="R12" s="19"/>
      <c r="W12" s="35"/>
      <c r="X12" s="4" t="s">
        <v>110</v>
      </c>
      <c r="Z12" s="226"/>
      <c r="AA12" s="74" t="n">
        <f aca="false">E11-AA11</f>
        <v>1841334.78338681</v>
      </c>
      <c r="AB12" s="44"/>
      <c r="AC12" s="51"/>
      <c r="AD12" s="8" t="n">
        <f aca="false">R11</f>
        <v>0.08099</v>
      </c>
      <c r="AE12" s="46"/>
      <c r="AF12" s="57"/>
    </row>
    <row r="13" customFormat="false" ht="12.75" hidden="false" customHeight="false" outlineLevel="0" collapsed="false">
      <c r="A13" s="5" t="s">
        <v>29</v>
      </c>
      <c r="B13" s="34"/>
      <c r="C13" s="35" t="s">
        <v>28</v>
      </c>
      <c r="E13" s="49" t="n">
        <f aca="false">E17-E8</f>
        <v>2437007</v>
      </c>
      <c r="F13" s="37"/>
      <c r="G13" s="55" t="n">
        <f aca="false">G8</f>
        <v>0.10193</v>
      </c>
      <c r="H13" s="39" t="n">
        <f aca="false">E13*G13</f>
        <v>248404.12351</v>
      </c>
      <c r="I13" s="37"/>
      <c r="J13" s="56" t="n">
        <f aca="false">G13</f>
        <v>0.10193</v>
      </c>
      <c r="K13" s="39" t="n">
        <f aca="false">E13*J13</f>
        <v>248404.12351</v>
      </c>
      <c r="L13" s="37"/>
      <c r="M13" s="38" t="n">
        <f aca="false">M8</f>
        <v>0.04997</v>
      </c>
      <c r="N13" s="41" t="n">
        <f aca="false">M13</f>
        <v>0.04997</v>
      </c>
      <c r="O13" s="53" t="n">
        <f aca="false">E13*N13</f>
        <v>121777.23979</v>
      </c>
      <c r="Q13" s="54" t="n">
        <f aca="false">O13</f>
        <v>121777.23979</v>
      </c>
      <c r="R13" s="19" t="n">
        <f aca="false">Q13/E13</f>
        <v>0.04997</v>
      </c>
      <c r="W13" s="35" t="s">
        <v>28</v>
      </c>
      <c r="X13" s="4" t="s">
        <v>105</v>
      </c>
      <c r="Z13" s="226"/>
      <c r="AA13" s="74" t="n">
        <f aca="false">Z8*E13</f>
        <v>385584.847148999</v>
      </c>
      <c r="AB13" s="44"/>
      <c r="AC13" s="51"/>
      <c r="AD13" s="8" t="n">
        <f aca="false">R13</f>
        <v>0.04997</v>
      </c>
      <c r="AE13" s="46"/>
      <c r="AF13" s="57" t="n">
        <f aca="false">J13</f>
        <v>0.10193</v>
      </c>
    </row>
    <row r="14" customFormat="false" ht="12.75" hidden="false" customHeight="false" outlineLevel="0" collapsed="false">
      <c r="A14" s="5"/>
      <c r="B14" s="34"/>
      <c r="C14" s="35"/>
      <c r="E14" s="49"/>
      <c r="F14" s="37"/>
      <c r="G14" s="55"/>
      <c r="H14" s="39"/>
      <c r="I14" s="37"/>
      <c r="J14" s="56"/>
      <c r="K14" s="39"/>
      <c r="L14" s="37"/>
      <c r="M14" s="38"/>
      <c r="N14" s="41"/>
      <c r="O14" s="53"/>
      <c r="Q14" s="54"/>
      <c r="R14" s="19"/>
      <c r="W14" s="35"/>
      <c r="X14" s="4" t="s">
        <v>110</v>
      </c>
      <c r="Z14" s="226"/>
      <c r="AA14" s="74" t="n">
        <f aca="false">E13-AA13</f>
        <v>2051422.152851</v>
      </c>
      <c r="AB14" s="44"/>
      <c r="AC14" s="51"/>
      <c r="AD14" s="8" t="n">
        <f aca="false">R13</f>
        <v>0.04997</v>
      </c>
      <c r="AE14" s="46"/>
      <c r="AF14" s="57"/>
    </row>
    <row r="15" customFormat="false" ht="12.75" hidden="false" customHeight="false" outlineLevel="0" collapsed="false">
      <c r="A15" s="5"/>
      <c r="B15" s="34"/>
      <c r="C15" s="35"/>
      <c r="E15" s="36"/>
      <c r="F15" s="37"/>
      <c r="G15" s="36"/>
      <c r="H15" s="37"/>
      <c r="I15" s="37"/>
      <c r="J15" s="50"/>
      <c r="K15" s="37"/>
      <c r="L15" s="37"/>
      <c r="M15" s="38"/>
      <c r="N15" s="41"/>
      <c r="O15" s="53"/>
      <c r="Q15" s="54"/>
      <c r="R15" s="19"/>
      <c r="W15" s="35"/>
      <c r="Y15" s="209"/>
      <c r="Z15" s="226"/>
      <c r="AA15" s="44"/>
      <c r="AB15" s="44"/>
      <c r="AC15" s="51"/>
      <c r="AE15" s="46"/>
    </row>
    <row r="16" customFormat="false" ht="12.75" hidden="true" customHeight="false" outlineLevel="0" collapsed="false">
      <c r="A16" s="1" t="s">
        <v>24</v>
      </c>
      <c r="B16" s="34" t="s">
        <v>25</v>
      </c>
      <c r="C16" s="35" t="s">
        <v>26</v>
      </c>
      <c r="E16" s="37" t="n">
        <v>3064293997.94957</v>
      </c>
      <c r="F16" s="37"/>
      <c r="G16" s="36"/>
      <c r="H16" s="37"/>
      <c r="I16" s="37"/>
      <c r="J16" s="50"/>
      <c r="K16" s="37"/>
      <c r="L16" s="37"/>
      <c r="M16" s="38"/>
      <c r="N16" s="41"/>
      <c r="O16" s="53"/>
      <c r="Q16" s="54"/>
      <c r="R16" s="19"/>
      <c r="W16" s="35"/>
      <c r="Y16" s="209"/>
      <c r="Z16" s="226"/>
      <c r="AA16" s="44"/>
      <c r="AB16" s="44"/>
      <c r="AC16" s="51"/>
      <c r="AE16" s="46"/>
    </row>
    <row r="17" customFormat="false" ht="12.75" hidden="true" customHeight="false" outlineLevel="0" collapsed="false">
      <c r="A17" s="5" t="s">
        <v>30</v>
      </c>
      <c r="B17" s="34"/>
      <c r="C17" s="35" t="s">
        <v>28</v>
      </c>
      <c r="E17" s="37" t="n">
        <v>2842096343.71183</v>
      </c>
      <c r="F17" s="37"/>
      <c r="G17" s="36"/>
      <c r="H17" s="37"/>
      <c r="I17" s="37"/>
      <c r="J17" s="50"/>
      <c r="K17" s="37"/>
      <c r="L17" s="37"/>
      <c r="M17" s="38"/>
      <c r="N17" s="41"/>
      <c r="O17" s="53"/>
      <c r="Q17" s="54"/>
      <c r="R17" s="19"/>
      <c r="W17" s="35"/>
      <c r="Y17" s="209"/>
      <c r="Z17" s="226"/>
      <c r="AA17" s="44"/>
      <c r="AB17" s="44"/>
      <c r="AC17" s="51"/>
      <c r="AE17" s="46"/>
    </row>
    <row r="18" customFormat="false" ht="12.75" hidden="true" customHeight="false" outlineLevel="0" collapsed="false">
      <c r="A18" s="5"/>
      <c r="B18" s="34"/>
      <c r="C18" s="35"/>
      <c r="E18" s="36"/>
      <c r="F18" s="37"/>
      <c r="G18" s="36"/>
      <c r="H18" s="37"/>
      <c r="I18" s="37"/>
      <c r="J18" s="50"/>
      <c r="K18" s="37"/>
      <c r="L18" s="37"/>
      <c r="M18" s="38"/>
      <c r="N18" s="41"/>
      <c r="O18" s="53"/>
      <c r="Q18" s="54"/>
      <c r="R18" s="19"/>
      <c r="W18" s="35"/>
      <c r="Y18" s="209"/>
      <c r="Z18" s="226"/>
      <c r="AA18" s="44"/>
      <c r="AB18" s="44"/>
      <c r="AC18" s="51"/>
      <c r="AE18" s="46"/>
    </row>
    <row r="19" customFormat="false" ht="12.75" hidden="false" customHeight="false" outlineLevel="0" collapsed="false">
      <c r="A19" s="5"/>
      <c r="B19" s="34" t="s">
        <v>31</v>
      </c>
      <c r="C19" s="35" t="s">
        <v>26</v>
      </c>
      <c r="D19" s="4" t="s">
        <v>32</v>
      </c>
      <c r="E19" s="36" t="n">
        <v>1363143.75392638</v>
      </c>
      <c r="F19" s="37"/>
      <c r="G19" s="58" t="n">
        <v>8.1</v>
      </c>
      <c r="H19" s="39" t="n">
        <f aca="false">E19*G19</f>
        <v>11041464.4068036</v>
      </c>
      <c r="I19" s="37"/>
      <c r="J19" s="59" t="n">
        <f aca="false">G19</f>
        <v>8.1</v>
      </c>
      <c r="K19" s="39" t="n">
        <f aca="false">E19*J19</f>
        <v>11041464.4068036</v>
      </c>
      <c r="L19" s="37"/>
      <c r="M19" s="38"/>
      <c r="N19" s="41"/>
      <c r="O19" s="53"/>
      <c r="Q19" s="54"/>
      <c r="R19" s="19"/>
      <c r="W19" s="35"/>
      <c r="AF19" s="60" t="n">
        <f aca="false">J19</f>
        <v>8.1</v>
      </c>
    </row>
    <row r="20" customFormat="false" ht="12.75" hidden="false" customHeight="false" outlineLevel="0" collapsed="false">
      <c r="A20" s="5"/>
      <c r="B20" s="34"/>
      <c r="C20" s="35"/>
      <c r="D20" s="4" t="s">
        <v>33</v>
      </c>
      <c r="E20" s="36" t="n">
        <v>915110.085937855</v>
      </c>
      <c r="F20" s="37"/>
      <c r="G20" s="58" t="n">
        <v>12</v>
      </c>
      <c r="H20" s="39" t="n">
        <f aca="false">E20*G20</f>
        <v>10981321.0312543</v>
      </c>
      <c r="I20" s="37"/>
      <c r="J20" s="59" t="n">
        <f aca="false">G20</f>
        <v>12</v>
      </c>
      <c r="K20" s="39" t="n">
        <f aca="false">E20*J20</f>
        <v>10981321.0312543</v>
      </c>
      <c r="L20" s="37"/>
      <c r="M20" s="38"/>
      <c r="N20" s="41"/>
      <c r="O20" s="53"/>
      <c r="Q20" s="54"/>
      <c r="R20" s="19"/>
      <c r="W20" s="35"/>
      <c r="AF20" s="60" t="n">
        <f aca="false">J20</f>
        <v>12</v>
      </c>
    </row>
    <row r="21" customFormat="false" ht="12.75" hidden="false" customHeight="false" outlineLevel="0" collapsed="false">
      <c r="A21" s="5"/>
      <c r="B21" s="34"/>
      <c r="C21" s="35" t="s">
        <v>28</v>
      </c>
      <c r="D21" s="4" t="s">
        <v>32</v>
      </c>
      <c r="E21" s="36" t="n">
        <v>1358597.75966053</v>
      </c>
      <c r="F21" s="37"/>
      <c r="G21" s="58" t="n">
        <v>8.1</v>
      </c>
      <c r="H21" s="39" t="n">
        <f aca="false">E21*G21</f>
        <v>11004641.8532503</v>
      </c>
      <c r="I21" s="37"/>
      <c r="J21" s="59" t="n">
        <f aca="false">G21</f>
        <v>8.1</v>
      </c>
      <c r="K21" s="39" t="n">
        <f aca="false">E21*J21</f>
        <v>11004641.8532503</v>
      </c>
      <c r="L21" s="37"/>
      <c r="M21" s="38"/>
      <c r="N21" s="41"/>
      <c r="O21" s="53"/>
      <c r="Q21" s="54"/>
      <c r="R21" s="19"/>
      <c r="W21" s="35"/>
      <c r="AF21" s="60" t="n">
        <f aca="false">J21</f>
        <v>8.1</v>
      </c>
    </row>
    <row r="22" customFormat="false" ht="12.75" hidden="false" customHeight="false" outlineLevel="0" collapsed="false">
      <c r="D22" s="4" t="s">
        <v>33</v>
      </c>
      <c r="E22" s="36" t="n">
        <v>912094.546162039</v>
      </c>
      <c r="F22" s="37"/>
      <c r="G22" s="58" t="n">
        <v>12</v>
      </c>
      <c r="H22" s="61" t="n">
        <f aca="false">E22*G22</f>
        <v>10945134.5539445</v>
      </c>
      <c r="I22" s="12"/>
      <c r="J22" s="59" t="n">
        <f aca="false">G22</f>
        <v>12</v>
      </c>
      <c r="K22" s="61" t="n">
        <f aca="false">E22*J22</f>
        <v>10945134.5539445</v>
      </c>
      <c r="L22" s="12"/>
      <c r="M22" s="41"/>
      <c r="N22" s="41"/>
      <c r="O22" s="11"/>
      <c r="Q22" s="11"/>
      <c r="R22" s="19"/>
      <c r="AF22" s="60" t="n">
        <f aca="false">J22</f>
        <v>12</v>
      </c>
    </row>
    <row r="23" customFormat="false" ht="12.75" hidden="false" customHeight="false" outlineLevel="0" collapsed="false">
      <c r="E23" s="62"/>
      <c r="F23" s="12"/>
      <c r="G23" s="12"/>
      <c r="H23" s="12"/>
      <c r="I23" s="12"/>
      <c r="J23" s="33"/>
      <c r="K23" s="12"/>
      <c r="L23" s="12"/>
      <c r="M23" s="41"/>
      <c r="N23" s="41"/>
      <c r="O23" s="11"/>
      <c r="Q23" s="11"/>
      <c r="R23" s="19"/>
    </row>
    <row r="24" customFormat="false" ht="12.75" hidden="false" customHeight="false" outlineLevel="0" collapsed="false">
      <c r="B24" s="5" t="s">
        <v>34</v>
      </c>
      <c r="D24" s="11"/>
      <c r="E24" s="62" t="n">
        <f aca="false">SUM(E16:E17)</f>
        <v>5906390341.6614</v>
      </c>
      <c r="F24" s="63" t="s">
        <v>35</v>
      </c>
      <c r="G24" s="64"/>
      <c r="H24" s="65" t="n">
        <f aca="false">SUM(H6:H22)</f>
        <v>789327959.6549</v>
      </c>
      <c r="I24" s="62"/>
      <c r="J24" s="66"/>
      <c r="K24" s="65" t="n">
        <f aca="false">SUM(K6:K22)</f>
        <v>848345975.981514</v>
      </c>
      <c r="L24" s="62"/>
      <c r="M24" s="41"/>
      <c r="N24" s="41"/>
      <c r="O24" s="65" t="n">
        <f aca="false">SUM(O6:O22)</f>
        <v>449214741.51583</v>
      </c>
      <c r="Q24" s="65" t="n">
        <f aca="false">SUM(Q6:Q22)</f>
        <v>449214741.51583</v>
      </c>
      <c r="R24" s="19"/>
      <c r="S24" s="221" t="n">
        <f aca="false">E24/SUM(E19:E22)</f>
        <v>1298.40850001306</v>
      </c>
      <c r="T24" s="221" t="n">
        <f aca="false">$T$3*S24</f>
        <v>259.681700002613</v>
      </c>
      <c r="U24" s="227" t="n">
        <v>250</v>
      </c>
      <c r="V24" s="227"/>
      <c r="AA24" s="44" t="n">
        <f aca="false">SUM(AA6:AA13)</f>
        <v>5904338919.50855</v>
      </c>
      <c r="AB24" s="44"/>
      <c r="AC24" s="67" t="n">
        <v>225855007.75914</v>
      </c>
    </row>
    <row r="25" customFormat="false" ht="12.75" hidden="false" customHeight="false" outlineLevel="0" collapsed="false">
      <c r="B25" s="4"/>
      <c r="D25" s="11"/>
      <c r="E25" s="62"/>
      <c r="F25" s="63"/>
      <c r="G25" s="64"/>
      <c r="H25" s="65"/>
      <c r="I25" s="62"/>
      <c r="J25" s="66"/>
      <c r="K25" s="65"/>
      <c r="L25" s="62"/>
      <c r="M25" s="41"/>
      <c r="N25" s="41"/>
      <c r="O25" s="43"/>
      <c r="Q25" s="43"/>
      <c r="R25" s="19"/>
    </row>
    <row r="26" customFormat="false" ht="12.75" hidden="false" customHeight="false" outlineLevel="0" collapsed="false">
      <c r="E26" s="12"/>
      <c r="F26" s="12"/>
      <c r="G26" s="12"/>
      <c r="H26" s="12"/>
      <c r="I26" s="12"/>
      <c r="J26" s="33"/>
      <c r="K26" s="12"/>
      <c r="L26" s="12"/>
      <c r="M26" s="41"/>
      <c r="N26" s="41"/>
      <c r="O26" s="11"/>
      <c r="Q26" s="11"/>
      <c r="R26" s="19"/>
    </row>
    <row r="27" customFormat="false" ht="12.75" hidden="false" customHeight="false" outlineLevel="0" collapsed="false">
      <c r="A27" s="5" t="s">
        <v>40</v>
      </c>
      <c r="B27" s="77" t="s">
        <v>25</v>
      </c>
      <c r="C27" s="78" t="s">
        <v>26</v>
      </c>
      <c r="D27" s="77"/>
      <c r="E27" s="36" t="n">
        <v>661848</v>
      </c>
      <c r="F27" s="37"/>
      <c r="G27" s="38" t="n">
        <v>0.179852058105772</v>
      </c>
      <c r="H27" s="39" t="n">
        <f aca="false">E27*G27</f>
        <v>119034.724953189</v>
      </c>
      <c r="I27" s="37"/>
      <c r="J27" s="40" t="n">
        <f aca="false">G27+$J$2</f>
        <v>0.189852058105772</v>
      </c>
      <c r="K27" s="39" t="n">
        <f aca="false">E27*J27</f>
        <v>125653.204953189</v>
      </c>
      <c r="L27" s="37"/>
      <c r="M27" s="38" t="n">
        <v>0.04787</v>
      </c>
      <c r="N27" s="41" t="n">
        <f aca="false">$J$2+M27</f>
        <v>0.05787</v>
      </c>
      <c r="O27" s="42" t="n">
        <f aca="false">E27*N27</f>
        <v>38301.14376</v>
      </c>
      <c r="Q27" s="43" t="n">
        <f aca="false">O27</f>
        <v>38301.14376</v>
      </c>
      <c r="R27" s="19" t="n">
        <f aca="false">Q27/E27</f>
        <v>0.05787</v>
      </c>
      <c r="W27" s="78" t="s">
        <v>26</v>
      </c>
      <c r="X27" s="4" t="s">
        <v>105</v>
      </c>
      <c r="Y27" s="209" t="n">
        <v>159240</v>
      </c>
      <c r="Z27" s="226" t="n">
        <f aca="false">Y27/(Y27+Y28)</f>
        <v>0.243934197203121</v>
      </c>
      <c r="AA27" s="44" t="n">
        <f aca="false">E27*Z27</f>
        <v>161447.360550491</v>
      </c>
      <c r="AB27" s="44"/>
      <c r="AC27" s="44"/>
      <c r="AD27" s="8" t="n">
        <f aca="false">R27</f>
        <v>0.05787</v>
      </c>
      <c r="AE27" s="46"/>
      <c r="AF27" s="47" t="n">
        <f aca="false">J27</f>
        <v>0.189852058105772</v>
      </c>
    </row>
    <row r="28" customFormat="false" ht="12.75" hidden="false" customHeight="false" outlineLevel="0" collapsed="false">
      <c r="A28" s="5"/>
      <c r="B28" s="77"/>
      <c r="C28" s="78"/>
      <c r="D28" s="77"/>
      <c r="E28" s="36"/>
      <c r="F28" s="37"/>
      <c r="G28" s="38"/>
      <c r="H28" s="37"/>
      <c r="I28" s="37"/>
      <c r="J28" s="50"/>
      <c r="K28" s="37"/>
      <c r="L28" s="37"/>
      <c r="M28" s="38"/>
      <c r="N28" s="41" t="n">
        <f aca="false">$J$2+M28</f>
        <v>0.01</v>
      </c>
      <c r="O28" s="11"/>
      <c r="Q28" s="11"/>
      <c r="R28" s="19"/>
      <c r="W28" s="78"/>
      <c r="X28" s="4" t="s">
        <v>110</v>
      </c>
      <c r="Y28" s="209" t="n">
        <v>493559</v>
      </c>
      <c r="Z28" s="226" t="n">
        <f aca="false">Y28/(Y27+Y28)</f>
        <v>0.756065802796879</v>
      </c>
      <c r="AA28" s="44" t="n">
        <f aca="false">E27-AA27</f>
        <v>500400.639449509</v>
      </c>
      <c r="AB28" s="44"/>
      <c r="AC28" s="79" t="n">
        <f aca="false">AC35/(AA28+AA30)</f>
        <v>0.0507826784007206</v>
      </c>
      <c r="AD28" s="8" t="n">
        <f aca="false">R27+AC28</f>
        <v>0.108652678400721</v>
      </c>
      <c r="AE28" s="46"/>
      <c r="AF28" s="47" t="n">
        <f aca="false">J27+AC28</f>
        <v>0.240634736506492</v>
      </c>
    </row>
    <row r="29" customFormat="false" ht="12.75" hidden="false" customHeight="false" outlineLevel="0" collapsed="false">
      <c r="A29" s="5"/>
      <c r="B29" s="77"/>
      <c r="C29" s="78" t="s">
        <v>28</v>
      </c>
      <c r="D29" s="77"/>
      <c r="E29" s="36" t="n">
        <v>661848</v>
      </c>
      <c r="F29" s="37"/>
      <c r="G29" s="38" t="n">
        <v>0.144523649572065</v>
      </c>
      <c r="H29" s="39" t="n">
        <f aca="false">E29*G29</f>
        <v>95652.6884219722</v>
      </c>
      <c r="I29" s="37"/>
      <c r="J29" s="40" t="n">
        <f aca="false">G29+$J$2</f>
        <v>0.154523649572065</v>
      </c>
      <c r="K29" s="39" t="n">
        <f aca="false">E29*J29</f>
        <v>102271.168421972</v>
      </c>
      <c r="L29" s="37"/>
      <c r="M29" s="38" t="n">
        <v>0.0372</v>
      </c>
      <c r="N29" s="41" t="n">
        <f aca="false">$J$2+M29</f>
        <v>0.0472</v>
      </c>
      <c r="O29" s="53" t="n">
        <f aca="false">E29*N29</f>
        <v>31239.2256</v>
      </c>
      <c r="Q29" s="54" t="n">
        <f aca="false">O29</f>
        <v>31239.2256</v>
      </c>
      <c r="R29" s="19" t="n">
        <f aca="false">Q29/E29</f>
        <v>0.0472</v>
      </c>
      <c r="W29" s="78" t="s">
        <v>28</v>
      </c>
      <c r="X29" s="4" t="s">
        <v>105</v>
      </c>
      <c r="Y29" s="209" t="n">
        <v>158363</v>
      </c>
      <c r="Z29" s="226" t="n">
        <f aca="false">Y29/(Y29+Y30)</f>
        <v>0.248905283871759</v>
      </c>
      <c r="AA29" s="44" t="n">
        <f aca="false">E29*Z29</f>
        <v>164737.464319956</v>
      </c>
      <c r="AB29" s="44"/>
      <c r="AC29" s="44"/>
      <c r="AD29" s="8" t="n">
        <f aca="false">R29</f>
        <v>0.0472</v>
      </c>
      <c r="AE29" s="46"/>
      <c r="AF29" s="47" t="n">
        <f aca="false">J29</f>
        <v>0.154523649572065</v>
      </c>
    </row>
    <row r="30" customFormat="false" ht="12.75" hidden="false" customHeight="false" outlineLevel="0" collapsed="false">
      <c r="E30" s="81"/>
      <c r="F30" s="12"/>
      <c r="G30" s="12"/>
      <c r="H30" s="12"/>
      <c r="I30" s="12"/>
      <c r="J30" s="33"/>
      <c r="K30" s="12"/>
      <c r="L30" s="12"/>
      <c r="M30" s="41"/>
      <c r="N30" s="41"/>
      <c r="O30" s="11"/>
      <c r="Q30" s="11"/>
      <c r="R30" s="19"/>
      <c r="X30" s="4" t="s">
        <v>110</v>
      </c>
      <c r="Y30" s="209" t="n">
        <v>477875</v>
      </c>
      <c r="Z30" s="226" t="n">
        <f aca="false">Y30/(Y29+Y30)</f>
        <v>0.751094716128241</v>
      </c>
      <c r="AA30" s="44" t="n">
        <f aca="false">E29-AA29</f>
        <v>497110.535680044</v>
      </c>
      <c r="AB30" s="44"/>
      <c r="AC30" s="80" t="n">
        <f aca="false">AC28</f>
        <v>0.0507826784007206</v>
      </c>
      <c r="AD30" s="8" t="n">
        <f aca="false">R29+AC30</f>
        <v>0.0979826784007206</v>
      </c>
      <c r="AE30" s="46"/>
      <c r="AF30" s="47" t="n">
        <f aca="false">J29+AC30</f>
        <v>0.205306327972786</v>
      </c>
    </row>
    <row r="31" customFormat="false" ht="12.75" hidden="false" customHeight="false" outlineLevel="0" collapsed="false">
      <c r="E31" s="81"/>
      <c r="F31" s="12"/>
      <c r="G31" s="12"/>
      <c r="H31" s="12"/>
      <c r="I31" s="12"/>
      <c r="J31" s="33"/>
      <c r="K31" s="12"/>
      <c r="L31" s="12"/>
      <c r="M31" s="41"/>
      <c r="N31" s="41"/>
      <c r="O31" s="11"/>
      <c r="Q31" s="11"/>
      <c r="R31" s="19"/>
      <c r="Y31" s="209"/>
      <c r="Z31" s="226"/>
      <c r="AA31" s="44"/>
      <c r="AB31" s="44"/>
      <c r="AC31" s="80"/>
      <c r="AE31" s="46"/>
      <c r="AF31" s="47"/>
    </row>
    <row r="32" customFormat="false" ht="12.75" hidden="false" customHeight="false" outlineLevel="0" collapsed="false">
      <c r="B32" s="2" t="s">
        <v>31</v>
      </c>
      <c r="C32" s="3" t="s">
        <v>26</v>
      </c>
      <c r="E32" s="36" t="n">
        <v>5136</v>
      </c>
      <c r="F32" s="37"/>
      <c r="G32" s="58" t="n">
        <v>8.1</v>
      </c>
      <c r="H32" s="39" t="n">
        <f aca="false">E32*G32</f>
        <v>41601.6</v>
      </c>
      <c r="I32" s="12"/>
      <c r="J32" s="59" t="n">
        <f aca="false">G32</f>
        <v>8.1</v>
      </c>
      <c r="K32" s="39" t="n">
        <f aca="false">E32*J32</f>
        <v>41601.6</v>
      </c>
      <c r="L32" s="12"/>
      <c r="M32" s="41"/>
      <c r="N32" s="41"/>
      <c r="O32" s="11"/>
      <c r="Q32" s="11"/>
      <c r="R32" s="19"/>
      <c r="AF32" s="60" t="n">
        <f aca="false">J32</f>
        <v>8.1</v>
      </c>
    </row>
    <row r="33" customFormat="false" ht="12.75" hidden="false" customHeight="false" outlineLevel="0" collapsed="false">
      <c r="C33" s="3" t="s">
        <v>28</v>
      </c>
      <c r="E33" s="36" t="n">
        <v>5136</v>
      </c>
      <c r="F33" s="37"/>
      <c r="G33" s="58" t="n">
        <v>8.1</v>
      </c>
      <c r="H33" s="61" t="n">
        <f aca="false">E33*G33</f>
        <v>41601.6</v>
      </c>
      <c r="I33" s="12"/>
      <c r="J33" s="59" t="n">
        <f aca="false">G33</f>
        <v>8.1</v>
      </c>
      <c r="K33" s="61" t="n">
        <f aca="false">E33*J33</f>
        <v>41601.6</v>
      </c>
      <c r="L33" s="12"/>
      <c r="M33" s="41"/>
      <c r="N33" s="41"/>
      <c r="O33" s="11"/>
      <c r="Q33" s="11"/>
      <c r="R33" s="19"/>
      <c r="AF33" s="60" t="n">
        <f aca="false">J33</f>
        <v>8.1</v>
      </c>
    </row>
    <row r="34" customFormat="false" ht="12.75" hidden="false" customHeight="false" outlineLevel="0" collapsed="false">
      <c r="E34" s="12"/>
      <c r="F34" s="12"/>
      <c r="G34" s="12"/>
      <c r="H34" s="12"/>
      <c r="I34" s="12"/>
      <c r="J34" s="33"/>
      <c r="K34" s="12"/>
      <c r="L34" s="12"/>
      <c r="M34" s="41"/>
      <c r="N34" s="41"/>
      <c r="O34" s="11"/>
      <c r="Q34" s="11"/>
      <c r="R34" s="19"/>
    </row>
    <row r="35" customFormat="false" ht="12.75" hidden="false" customHeight="false" outlineLevel="0" collapsed="false">
      <c r="B35" s="5" t="s">
        <v>0</v>
      </c>
      <c r="D35" s="11"/>
      <c r="E35" s="62" t="n">
        <f aca="false">SUM(E27:E30)</f>
        <v>1323696</v>
      </c>
      <c r="F35" s="63" t="s">
        <v>35</v>
      </c>
      <c r="G35" s="62"/>
      <c r="H35" s="65" t="n">
        <f aca="false">SUM(H27:H33)</f>
        <v>297890.613375161</v>
      </c>
      <c r="I35" s="62"/>
      <c r="J35" s="66"/>
      <c r="K35" s="65" t="n">
        <f aca="false">SUM(K27:K33)</f>
        <v>311127.573375161</v>
      </c>
      <c r="L35" s="62"/>
      <c r="M35" s="41"/>
      <c r="N35" s="41"/>
      <c r="O35" s="65" t="n">
        <f aca="false">SUM(O27:O30)</f>
        <v>69540.36936</v>
      </c>
      <c r="Q35" s="65" t="n">
        <f aca="false">SUM(Q27:Q30)</f>
        <v>69540.36936</v>
      </c>
      <c r="R35" s="19"/>
      <c r="S35" s="221" t="n">
        <f aca="false">E35/SUM(E32:E33)</f>
        <v>128.864485981308</v>
      </c>
      <c r="T35" s="221" t="n">
        <f aca="false">$T$3*S35</f>
        <v>25.7728971962617</v>
      </c>
      <c r="U35" s="227" t="n">
        <v>50</v>
      </c>
      <c r="V35" s="227"/>
      <c r="AA35" s="44" t="n">
        <f aca="false">SUM(AA27:AA30)</f>
        <v>1323696</v>
      </c>
      <c r="AB35" s="44"/>
      <c r="AC35" s="67" t="n">
        <v>50656.289207729</v>
      </c>
    </row>
    <row r="36" customFormat="false" ht="12.75" hidden="false" customHeight="false" outlineLevel="0" collapsed="false">
      <c r="B36" s="5"/>
      <c r="D36" s="11"/>
      <c r="E36" s="62"/>
      <c r="F36" s="63"/>
      <c r="G36" s="62"/>
      <c r="H36" s="65"/>
      <c r="I36" s="62"/>
      <c r="J36" s="66"/>
      <c r="K36" s="65"/>
      <c r="L36" s="62"/>
      <c r="M36" s="41"/>
      <c r="N36" s="41"/>
      <c r="O36" s="65"/>
      <c r="Q36" s="65"/>
      <c r="R36" s="19"/>
    </row>
    <row r="37" customFormat="false" ht="12.75" hidden="false" customHeight="false" outlineLevel="0" collapsed="false">
      <c r="E37" s="12"/>
      <c r="F37" s="12"/>
      <c r="G37" s="12"/>
      <c r="H37" s="12"/>
      <c r="I37" s="12"/>
      <c r="J37" s="33"/>
      <c r="K37" s="12"/>
      <c r="L37" s="12"/>
      <c r="M37" s="41"/>
      <c r="N37" s="41"/>
      <c r="O37" s="11"/>
      <c r="Q37" s="11"/>
      <c r="R37" s="19"/>
    </row>
    <row r="38" customFormat="false" ht="12.75" hidden="false" customHeight="false" outlineLevel="0" collapsed="false">
      <c r="A38" s="5" t="s">
        <v>41</v>
      </c>
      <c r="B38" s="82" t="s">
        <v>25</v>
      </c>
      <c r="C38" s="69" t="s">
        <v>26</v>
      </c>
      <c r="E38" s="36" t="n">
        <v>60667065.2301713</v>
      </c>
      <c r="F38" s="37"/>
      <c r="G38" s="38" t="n">
        <v>0.10131</v>
      </c>
      <c r="H38" s="39" t="n">
        <f aca="false">E38*G38</f>
        <v>6146180.37846866</v>
      </c>
      <c r="I38" s="37"/>
      <c r="J38" s="40" t="n">
        <f aca="false">G38+$J$2</f>
        <v>0.11131</v>
      </c>
      <c r="K38" s="39" t="n">
        <f aca="false">E38*J38</f>
        <v>6752851.03077037</v>
      </c>
      <c r="L38" s="37"/>
      <c r="M38" s="38" t="n">
        <v>0.04906</v>
      </c>
      <c r="N38" s="41" t="n">
        <f aca="false">$J$2+M38</f>
        <v>0.05906</v>
      </c>
      <c r="O38" s="42" t="n">
        <f aca="false">E38*N38</f>
        <v>3582996.87249392</v>
      </c>
      <c r="Q38" s="43" t="n">
        <f aca="false">O38</f>
        <v>3582996.87249392</v>
      </c>
      <c r="R38" s="19" t="n">
        <f aca="false">Q38/E38</f>
        <v>0.05906</v>
      </c>
      <c r="W38" s="69" t="s">
        <v>26</v>
      </c>
      <c r="X38" s="4" t="s">
        <v>105</v>
      </c>
      <c r="Y38" s="209" t="n">
        <v>10507744</v>
      </c>
      <c r="Z38" s="226" t="n">
        <f aca="false">Y38/(Y38+Y39)</f>
        <v>0.226590225895559</v>
      </c>
      <c r="AA38" s="44" t="n">
        <f aca="false">E38*Z38</f>
        <v>13746564.0149252</v>
      </c>
      <c r="AB38" s="44"/>
      <c r="AC38" s="44"/>
      <c r="AD38" s="8" t="n">
        <f aca="false">R38</f>
        <v>0.05906</v>
      </c>
      <c r="AE38" s="46"/>
      <c r="AF38" s="47" t="n">
        <f aca="false">J38</f>
        <v>0.11131</v>
      </c>
    </row>
    <row r="39" customFormat="false" ht="12.75" hidden="false" customHeight="false" outlineLevel="0" collapsed="false">
      <c r="A39" s="5"/>
      <c r="B39" s="82"/>
      <c r="C39" s="69"/>
      <c r="E39" s="36"/>
      <c r="F39" s="37"/>
      <c r="G39" s="38"/>
      <c r="H39" s="37"/>
      <c r="I39" s="37"/>
      <c r="J39" s="50"/>
      <c r="K39" s="37"/>
      <c r="L39" s="37"/>
      <c r="M39" s="41"/>
      <c r="N39" s="41" t="n">
        <f aca="false">$J$2+M39</f>
        <v>0.01</v>
      </c>
      <c r="O39" s="11"/>
      <c r="Q39" s="11"/>
      <c r="R39" s="19"/>
      <c r="W39" s="69"/>
      <c r="X39" s="4" t="s">
        <v>110</v>
      </c>
      <c r="Y39" s="209" t="n">
        <v>35865589</v>
      </c>
      <c r="Z39" s="226" t="n">
        <f aca="false">Y39/(Y38+Y39)</f>
        <v>0.773409774104441</v>
      </c>
      <c r="AA39" s="44" t="n">
        <f aca="false">E38-AA38</f>
        <v>46920501.2152462</v>
      </c>
      <c r="AB39" s="44"/>
      <c r="AC39" s="79" t="n">
        <f aca="false">AC46/(AA39+AA41)</f>
        <v>0.0494840179449876</v>
      </c>
      <c r="AD39" s="8" t="n">
        <f aca="false">R38+AC39</f>
        <v>0.108544017944988</v>
      </c>
      <c r="AE39" s="46"/>
      <c r="AF39" s="47" t="n">
        <f aca="false">J38+AC39</f>
        <v>0.160794017944988</v>
      </c>
    </row>
    <row r="40" customFormat="false" ht="12.75" hidden="false" customHeight="false" outlineLevel="0" collapsed="false">
      <c r="A40" s="5"/>
      <c r="B40" s="4"/>
      <c r="C40" s="69" t="s">
        <v>28</v>
      </c>
      <c r="E40" s="36" t="n">
        <v>60667065.2301713</v>
      </c>
      <c r="F40" s="37"/>
      <c r="G40" s="38" t="n">
        <v>0.10131</v>
      </c>
      <c r="H40" s="39" t="n">
        <f aca="false">E40*G40</f>
        <v>6146180.37846866</v>
      </c>
      <c r="I40" s="37"/>
      <c r="J40" s="40" t="n">
        <f aca="false">G40+$J$2</f>
        <v>0.11131</v>
      </c>
      <c r="K40" s="39" t="n">
        <f aca="false">E40*J40</f>
        <v>6752851.03077037</v>
      </c>
      <c r="L40" s="37"/>
      <c r="M40" s="38" t="n">
        <v>0.05168</v>
      </c>
      <c r="N40" s="41" t="n">
        <f aca="false">$J$2+M40</f>
        <v>0.06168</v>
      </c>
      <c r="O40" s="53" t="n">
        <f aca="false">E40*N40</f>
        <v>3741944.58339697</v>
      </c>
      <c r="Q40" s="54" t="n">
        <f aca="false">O40</f>
        <v>3741944.58339697</v>
      </c>
      <c r="R40" s="19" t="n">
        <f aca="false">Q40/E40</f>
        <v>0.06168</v>
      </c>
      <c r="W40" s="69" t="s">
        <v>28</v>
      </c>
      <c r="X40" s="4" t="s">
        <v>105</v>
      </c>
      <c r="Y40" s="209" t="n">
        <v>10482325</v>
      </c>
      <c r="Z40" s="226" t="n">
        <f aca="false">Y40/(Y40+Y41)</f>
        <v>0.226695276992949</v>
      </c>
      <c r="AA40" s="44" t="n">
        <f aca="false">E40*Z40</f>
        <v>13752937.156703</v>
      </c>
      <c r="AB40" s="44"/>
      <c r="AC40" s="44"/>
      <c r="AD40" s="8" t="n">
        <f aca="false">R40</f>
        <v>0.06168</v>
      </c>
      <c r="AE40" s="46"/>
      <c r="AF40" s="47" t="n">
        <f aca="false">J40</f>
        <v>0.11131</v>
      </c>
    </row>
    <row r="41" customFormat="false" ht="12.75" hidden="false" customHeight="false" outlineLevel="0" collapsed="false">
      <c r="E41" s="81"/>
      <c r="F41" s="12"/>
      <c r="G41" s="12"/>
      <c r="H41" s="12"/>
      <c r="I41" s="12"/>
      <c r="J41" s="33"/>
      <c r="K41" s="12"/>
      <c r="L41" s="12"/>
      <c r="M41" s="11"/>
      <c r="N41" s="11"/>
      <c r="O41" s="11"/>
      <c r="Q41" s="11"/>
      <c r="R41" s="19"/>
      <c r="X41" s="4" t="s">
        <v>110</v>
      </c>
      <c r="Y41" s="209" t="n">
        <v>35757390</v>
      </c>
      <c r="Z41" s="226" t="n">
        <f aca="false">Y41/(Y40+Y41)</f>
        <v>0.773304723007051</v>
      </c>
      <c r="AA41" s="44" t="n">
        <f aca="false">E40-AA40</f>
        <v>46914128.0734684</v>
      </c>
      <c r="AB41" s="44"/>
      <c r="AC41" s="80" t="n">
        <f aca="false">AC39</f>
        <v>0.0494840179449876</v>
      </c>
      <c r="AD41" s="8" t="n">
        <f aca="false">R40+AC41</f>
        <v>0.111164017944988</v>
      </c>
      <c r="AE41" s="46"/>
      <c r="AF41" s="47" t="n">
        <f aca="false">J40+AC41</f>
        <v>0.160794017944988</v>
      </c>
    </row>
    <row r="42" customFormat="false" ht="12.75" hidden="false" customHeight="false" outlineLevel="0" collapsed="false">
      <c r="E42" s="81"/>
      <c r="F42" s="12"/>
      <c r="G42" s="12"/>
      <c r="H42" s="12"/>
      <c r="I42" s="12"/>
      <c r="J42" s="33"/>
      <c r="K42" s="12"/>
      <c r="L42" s="12"/>
      <c r="M42" s="11"/>
      <c r="N42" s="11"/>
      <c r="O42" s="11"/>
      <c r="Q42" s="11"/>
      <c r="R42" s="19"/>
      <c r="Y42" s="209"/>
      <c r="Z42" s="226"/>
      <c r="AA42" s="44"/>
      <c r="AB42" s="44"/>
      <c r="AC42" s="80"/>
      <c r="AE42" s="46"/>
    </row>
    <row r="43" customFormat="false" ht="12.75" hidden="false" customHeight="false" outlineLevel="0" collapsed="false">
      <c r="B43" s="2" t="s">
        <v>31</v>
      </c>
      <c r="C43" s="3" t="s">
        <v>26</v>
      </c>
      <c r="E43" s="36" t="n">
        <v>66578.9813997846</v>
      </c>
      <c r="F43" s="37"/>
      <c r="G43" s="58" t="n">
        <v>8.1</v>
      </c>
      <c r="H43" s="39" t="n">
        <f aca="false">E43*G43</f>
        <v>539289.749338255</v>
      </c>
      <c r="I43" s="12"/>
      <c r="J43" s="59" t="n">
        <f aca="false">G43</f>
        <v>8.1</v>
      </c>
      <c r="K43" s="39" t="n">
        <f aca="false">E43*J43</f>
        <v>539289.749338255</v>
      </c>
      <c r="L43" s="12"/>
      <c r="M43" s="11"/>
      <c r="N43" s="11"/>
      <c r="O43" s="11"/>
      <c r="Q43" s="11"/>
      <c r="R43" s="19"/>
      <c r="AF43" s="60" t="n">
        <f aca="false">J43</f>
        <v>8.1</v>
      </c>
    </row>
    <row r="44" customFormat="false" ht="12.75" hidden="false" customHeight="false" outlineLevel="0" collapsed="false">
      <c r="C44" s="3" t="s">
        <v>28</v>
      </c>
      <c r="E44" s="36" t="n">
        <v>66578.9813997846</v>
      </c>
      <c r="F44" s="37"/>
      <c r="G44" s="58" t="n">
        <v>8.1</v>
      </c>
      <c r="H44" s="61" t="n">
        <f aca="false">E44*G44</f>
        <v>539289.749338255</v>
      </c>
      <c r="I44" s="12"/>
      <c r="J44" s="59" t="n">
        <f aca="false">G44</f>
        <v>8.1</v>
      </c>
      <c r="K44" s="61" t="n">
        <f aca="false">E44*J44</f>
        <v>539289.749338255</v>
      </c>
      <c r="L44" s="12"/>
      <c r="M44" s="11"/>
      <c r="N44" s="11"/>
      <c r="O44" s="11"/>
      <c r="Q44" s="11"/>
      <c r="R44" s="19"/>
      <c r="AF44" s="60" t="n">
        <f aca="false">J44</f>
        <v>8.1</v>
      </c>
    </row>
    <row r="45" customFormat="false" ht="12.75" hidden="false" customHeight="false" outlineLevel="0" collapsed="false">
      <c r="E45" s="12"/>
      <c r="F45" s="12"/>
      <c r="G45" s="12"/>
      <c r="H45" s="12"/>
      <c r="I45" s="12"/>
      <c r="J45" s="33"/>
      <c r="K45" s="12"/>
      <c r="L45" s="12"/>
      <c r="M45" s="11"/>
      <c r="N45" s="11"/>
      <c r="O45" s="11"/>
      <c r="Q45" s="11"/>
      <c r="R45" s="19"/>
    </row>
    <row r="46" customFormat="false" ht="12.75" hidden="false" customHeight="false" outlineLevel="0" collapsed="false">
      <c r="B46" s="5" t="s">
        <v>0</v>
      </c>
      <c r="D46" s="11"/>
      <c r="E46" s="62" t="n">
        <f aca="false">SUM(E38:E41)</f>
        <v>121334130.460343</v>
      </c>
      <c r="F46" s="63" t="s">
        <v>35</v>
      </c>
      <c r="G46" s="62"/>
      <c r="H46" s="65" t="n">
        <f aca="false">SUM(H38:H44)</f>
        <v>13370940.2556138</v>
      </c>
      <c r="I46" s="62"/>
      <c r="J46" s="66"/>
      <c r="K46" s="65" t="n">
        <f aca="false">SUM(K38:K44)</f>
        <v>14584281.5602172</v>
      </c>
      <c r="L46" s="62"/>
      <c r="M46" s="11"/>
      <c r="N46" s="11"/>
      <c r="O46" s="65" t="n">
        <f aca="false">SUM(O38:O41)</f>
        <v>7324941.45589089</v>
      </c>
      <c r="P46" s="5"/>
      <c r="Q46" s="65" t="n">
        <f aca="false">SUM(Q38:Q41)</f>
        <v>7324941.45589089</v>
      </c>
      <c r="R46" s="19"/>
      <c r="S46" s="221" t="n">
        <f aca="false">E46/SUM(E43:E44)</f>
        <v>911.20446655508</v>
      </c>
      <c r="T46" s="221" t="n">
        <f aca="false">$T$3*S46</f>
        <v>182.240893311016</v>
      </c>
      <c r="U46" s="227" t="n">
        <v>200</v>
      </c>
      <c r="V46" s="227"/>
      <c r="AA46" s="44" t="n">
        <f aca="false">SUM(AA38:AA41)</f>
        <v>121334130.460343</v>
      </c>
      <c r="AB46" s="44"/>
      <c r="AC46" s="67" t="n">
        <v>4643314.47958401</v>
      </c>
    </row>
    <row r="47" customFormat="false" ht="12.75" hidden="false" customHeight="false" outlineLevel="0" collapsed="false">
      <c r="B47" s="5"/>
      <c r="D47" s="11"/>
      <c r="E47" s="62"/>
      <c r="F47" s="63"/>
      <c r="G47" s="62"/>
      <c r="H47" s="65"/>
      <c r="I47" s="62"/>
      <c r="J47" s="66"/>
      <c r="K47" s="65"/>
      <c r="L47" s="62"/>
      <c r="M47" s="11"/>
      <c r="N47" s="11"/>
      <c r="O47" s="65"/>
      <c r="P47" s="5"/>
      <c r="Q47" s="65"/>
      <c r="R47" s="19"/>
    </row>
    <row r="48" customFormat="false" ht="12.75" hidden="false" customHeight="false" outlineLevel="0" collapsed="false">
      <c r="E48" s="83"/>
      <c r="F48" s="83"/>
      <c r="G48" s="83"/>
      <c r="H48" s="83"/>
      <c r="I48" s="83"/>
      <c r="J48" s="84"/>
      <c r="K48" s="83"/>
      <c r="L48" s="83"/>
      <c r="M48" s="11"/>
      <c r="N48" s="11"/>
      <c r="O48" s="11"/>
      <c r="Q48" s="11"/>
      <c r="R48" s="19"/>
    </row>
    <row r="49" customFormat="false" ht="12.75" hidden="false" customHeight="false" outlineLevel="0" collapsed="false">
      <c r="A49" s="5" t="s">
        <v>42</v>
      </c>
      <c r="B49" s="2" t="s">
        <v>43</v>
      </c>
      <c r="C49" s="3" t="s">
        <v>26</v>
      </c>
      <c r="D49" s="4" t="s">
        <v>44</v>
      </c>
      <c r="E49" s="85" t="n">
        <v>2400.59157152676</v>
      </c>
      <c r="F49" s="86"/>
      <c r="G49" s="87" t="n">
        <v>1.95</v>
      </c>
      <c r="H49" s="39" t="n">
        <f aca="false">E49*G49</f>
        <v>4681.15356447718</v>
      </c>
      <c r="I49" s="86"/>
      <c r="J49" s="59" t="n">
        <f aca="false">G49</f>
        <v>1.95</v>
      </c>
      <c r="K49" s="39" t="n">
        <f aca="false">E49*J49</f>
        <v>4681.15356447718</v>
      </c>
      <c r="L49" s="86"/>
      <c r="M49" s="88" t="n">
        <v>-1.63</v>
      </c>
      <c r="N49" s="89" t="n">
        <f aca="false">M49</f>
        <v>-1.63</v>
      </c>
      <c r="O49" s="42" t="n">
        <f aca="false">E49*N49</f>
        <v>-3912.96426158861</v>
      </c>
      <c r="P49" s="90"/>
      <c r="Q49" s="11"/>
      <c r="R49" s="19"/>
      <c r="AF49" s="60" t="n">
        <f aca="false">J49</f>
        <v>1.95</v>
      </c>
    </row>
    <row r="50" customFormat="false" ht="12.75" hidden="false" customHeight="false" outlineLevel="0" collapsed="false">
      <c r="C50" s="3" t="s">
        <v>28</v>
      </c>
      <c r="D50" s="4" t="s">
        <v>44</v>
      </c>
      <c r="E50" s="85" t="n">
        <v>790.77591415592</v>
      </c>
      <c r="F50" s="86"/>
      <c r="G50" s="87" t="n">
        <v>0.45</v>
      </c>
      <c r="H50" s="39" t="n">
        <f aca="false">E50*G50</f>
        <v>355.849161370164</v>
      </c>
      <c r="I50" s="86"/>
      <c r="J50" s="59" t="n">
        <f aca="false">G50</f>
        <v>0.45</v>
      </c>
      <c r="K50" s="39" t="n">
        <f aca="false">E50*J50</f>
        <v>355.849161370164</v>
      </c>
      <c r="L50" s="86"/>
      <c r="M50" s="88" t="n">
        <v>-1.09</v>
      </c>
      <c r="N50" s="89" t="n">
        <f aca="false">M50</f>
        <v>-1.09</v>
      </c>
      <c r="O50" s="42" t="n">
        <f aca="false">E50*N50</f>
        <v>-861.945746429953</v>
      </c>
      <c r="Q50" s="11"/>
      <c r="R50" s="19"/>
      <c r="AF50" s="60" t="n">
        <f aca="false">J50</f>
        <v>0.45</v>
      </c>
    </row>
    <row r="51" customFormat="false" ht="12.75" hidden="false" customHeight="false" outlineLevel="0" collapsed="false">
      <c r="E51" s="85"/>
      <c r="F51" s="86"/>
      <c r="G51" s="86"/>
      <c r="H51" s="86"/>
      <c r="I51" s="86"/>
      <c r="J51" s="91"/>
      <c r="K51" s="86"/>
      <c r="L51" s="86"/>
      <c r="M51" s="92"/>
      <c r="N51" s="41"/>
      <c r="O51" s="11"/>
      <c r="Q51" s="11"/>
      <c r="R51" s="19"/>
    </row>
    <row r="52" customFormat="false" ht="12.75" hidden="false" customHeight="false" outlineLevel="0" collapsed="false">
      <c r="B52" s="93" t="s">
        <v>25</v>
      </c>
      <c r="C52" s="78" t="s">
        <v>26</v>
      </c>
      <c r="D52" s="93"/>
      <c r="E52" s="85" t="n">
        <v>319326.690844489</v>
      </c>
      <c r="F52" s="86"/>
      <c r="G52" s="94" t="n">
        <v>0.08915</v>
      </c>
      <c r="H52" s="39" t="n">
        <f aca="false">E52*G52</f>
        <v>28467.9744887862</v>
      </c>
      <c r="I52" s="86"/>
      <c r="J52" s="40" t="n">
        <f aca="false">G52+$J$2</f>
        <v>0.09915</v>
      </c>
      <c r="K52" s="39" t="n">
        <f aca="false">E52*J52</f>
        <v>31661.2413972311</v>
      </c>
      <c r="L52" s="86"/>
      <c r="M52" s="92" t="n">
        <v>0.07087</v>
      </c>
      <c r="N52" s="41" t="n">
        <f aca="false">$J$2+M52</f>
        <v>0.08087</v>
      </c>
      <c r="O52" s="42" t="n">
        <f aca="false">E52*N52</f>
        <v>25823.9494885938</v>
      </c>
      <c r="Q52" s="43" t="n">
        <f aca="false">O49+O52</f>
        <v>21910.9852270052</v>
      </c>
      <c r="R52" s="19" t="n">
        <f aca="false">Q52/E52</f>
        <v>0.0686162035784093</v>
      </c>
      <c r="W52" s="78" t="s">
        <v>26</v>
      </c>
      <c r="X52" s="4" t="s">
        <v>105</v>
      </c>
      <c r="Y52" s="209" t="n">
        <v>112442</v>
      </c>
      <c r="Z52" s="226" t="n">
        <f aca="false">Y52/(Y52+Y53)</f>
        <v>0.115729171383991</v>
      </c>
      <c r="AA52" s="44" t="n">
        <f aca="false">E52*Z52</f>
        <v>36955.4133322246</v>
      </c>
      <c r="AB52" s="44"/>
      <c r="AC52" s="44"/>
      <c r="AD52" s="8" t="n">
        <f aca="false">R52</f>
        <v>0.0686162035784093</v>
      </c>
      <c r="AE52" s="46"/>
      <c r="AF52" s="47" t="n">
        <f aca="false">J52</f>
        <v>0.09915</v>
      </c>
    </row>
    <row r="53" customFormat="false" ht="12.75" hidden="false" customHeight="false" outlineLevel="0" collapsed="false">
      <c r="A53" s="5"/>
      <c r="B53" s="93"/>
      <c r="C53" s="78"/>
      <c r="D53" s="93"/>
      <c r="E53" s="85"/>
      <c r="F53" s="86"/>
      <c r="G53" s="94"/>
      <c r="H53" s="39" t="n">
        <f aca="false">E53*G53</f>
        <v>0</v>
      </c>
      <c r="I53" s="86"/>
      <c r="J53" s="40"/>
      <c r="K53" s="39" t="n">
        <f aca="false">E53*J53</f>
        <v>0</v>
      </c>
      <c r="L53" s="86"/>
      <c r="M53" s="95"/>
      <c r="N53" s="41" t="n">
        <f aca="false">$J$2+M53</f>
        <v>0.01</v>
      </c>
      <c r="O53" s="11"/>
      <c r="Q53" s="11"/>
      <c r="R53" s="19"/>
      <c r="W53" s="78"/>
      <c r="X53" s="4" t="s">
        <v>110</v>
      </c>
      <c r="Y53" s="209" t="n">
        <v>859154</v>
      </c>
      <c r="Z53" s="226" t="n">
        <f aca="false">Y53/(Y52+Y53)</f>
        <v>0.884270828616009</v>
      </c>
      <c r="AA53" s="44" t="n">
        <f aca="false">E52-AA52</f>
        <v>282371.277512265</v>
      </c>
      <c r="AB53" s="44"/>
      <c r="AC53" s="80" t="n">
        <f aca="false">$AC$80</f>
        <v>0.0473244309085152</v>
      </c>
      <c r="AD53" s="8" t="n">
        <f aca="false">R52+AC53</f>
        <v>0.115940634486924</v>
      </c>
      <c r="AE53" s="46"/>
      <c r="AF53" s="47" t="n">
        <f aca="false">J52+AC53</f>
        <v>0.146474430908515</v>
      </c>
    </row>
    <row r="54" customFormat="false" ht="12.75" hidden="false" customHeight="false" outlineLevel="0" collapsed="false">
      <c r="A54" s="5"/>
      <c r="B54" s="93"/>
      <c r="C54" s="78" t="s">
        <v>28</v>
      </c>
      <c r="D54" s="93"/>
      <c r="E54" s="85" t="n">
        <v>171622.096649259</v>
      </c>
      <c r="F54" s="86"/>
      <c r="G54" s="94" t="n">
        <v>0.07279</v>
      </c>
      <c r="H54" s="39" t="n">
        <f aca="false">E54*G54</f>
        <v>12492.3724150996</v>
      </c>
      <c r="I54" s="86"/>
      <c r="J54" s="40" t="n">
        <f aca="false">G54+$J$2</f>
        <v>0.08279</v>
      </c>
      <c r="K54" s="39" t="n">
        <f aca="false">E54*J54</f>
        <v>14208.5933815922</v>
      </c>
      <c r="L54" s="86"/>
      <c r="M54" s="92" t="n">
        <v>0.05538</v>
      </c>
      <c r="N54" s="41" t="n">
        <f aca="false">$J$2+M54</f>
        <v>0.06538</v>
      </c>
      <c r="O54" s="53" t="n">
        <f aca="false">E54*N54</f>
        <v>11220.6526789286</v>
      </c>
      <c r="Q54" s="54" t="n">
        <f aca="false">O50+O54</f>
        <v>10358.7069324986</v>
      </c>
      <c r="R54" s="19" t="n">
        <f aca="false">Q54/E54</f>
        <v>0.0603576528590517</v>
      </c>
      <c r="W54" s="78" t="s">
        <v>28</v>
      </c>
      <c r="X54" s="4" t="s">
        <v>105</v>
      </c>
      <c r="Y54" s="209" t="n">
        <v>90732</v>
      </c>
      <c r="Z54" s="226" t="n">
        <f aca="false">Y54/(Y54+Y55)</f>
        <v>0.165825040436439</v>
      </c>
      <c r="AA54" s="44" t="n">
        <f aca="false">E54*Z54</f>
        <v>28459.2411166499</v>
      </c>
      <c r="AB54" s="44"/>
      <c r="AC54" s="44"/>
      <c r="AD54" s="8" t="n">
        <f aca="false">R54</f>
        <v>0.0603576528590517</v>
      </c>
      <c r="AE54" s="46"/>
      <c r="AF54" s="47" t="n">
        <f aca="false">J54</f>
        <v>0.08279</v>
      </c>
    </row>
    <row r="55" customFormat="false" ht="12.75" hidden="false" customHeight="false" outlineLevel="0" collapsed="false">
      <c r="E55" s="81"/>
      <c r="F55" s="12"/>
      <c r="G55" s="12"/>
      <c r="H55" s="12"/>
      <c r="I55" s="12"/>
      <c r="J55" s="33"/>
      <c r="K55" s="12"/>
      <c r="L55" s="12"/>
      <c r="M55" s="92"/>
      <c r="N55" s="41"/>
      <c r="O55" s="11"/>
      <c r="Q55" s="11"/>
      <c r="R55" s="19"/>
      <c r="X55" s="4" t="s">
        <v>110</v>
      </c>
      <c r="Y55" s="209" t="n">
        <v>456423</v>
      </c>
      <c r="Z55" s="226" t="n">
        <f aca="false">Y55/(Y54+Y55)</f>
        <v>0.834174959563561</v>
      </c>
      <c r="AA55" s="44" t="n">
        <f aca="false">E54-AA54</f>
        <v>143162.855532609</v>
      </c>
      <c r="AB55" s="44"/>
      <c r="AC55" s="80" t="n">
        <f aca="false">$AC$80</f>
        <v>0.0473244309085152</v>
      </c>
      <c r="AD55" s="8" t="n">
        <f aca="false">R54+AC55</f>
        <v>0.107682083767567</v>
      </c>
      <c r="AE55" s="46"/>
      <c r="AF55" s="47" t="n">
        <f aca="false">J54+AC55</f>
        <v>0.130114430908515</v>
      </c>
    </row>
    <row r="56" customFormat="false" ht="12.75" hidden="false" customHeight="false" outlineLevel="0" collapsed="false">
      <c r="E56" s="81"/>
      <c r="F56" s="12"/>
      <c r="G56" s="12"/>
      <c r="H56" s="12"/>
      <c r="I56" s="12"/>
      <c r="J56" s="33"/>
      <c r="K56" s="12"/>
      <c r="L56" s="12"/>
      <c r="M56" s="92"/>
      <c r="N56" s="41"/>
      <c r="O56" s="11"/>
      <c r="Q56" s="11"/>
      <c r="R56" s="19"/>
      <c r="Y56" s="209"/>
      <c r="Z56" s="226"/>
      <c r="AA56" s="44"/>
      <c r="AB56" s="44"/>
      <c r="AC56" s="80"/>
      <c r="AE56" s="46"/>
      <c r="AF56" s="47"/>
    </row>
    <row r="57" customFormat="false" ht="12.75" hidden="false" customHeight="false" outlineLevel="0" collapsed="false">
      <c r="B57" s="2" t="s">
        <v>31</v>
      </c>
      <c r="C57" s="3" t="s">
        <v>26</v>
      </c>
      <c r="E57" s="85" t="n">
        <v>18</v>
      </c>
      <c r="F57" s="86"/>
      <c r="G57" s="88" t="n">
        <v>75</v>
      </c>
      <c r="H57" s="39" t="n">
        <f aca="false">E57*G57</f>
        <v>1350</v>
      </c>
      <c r="I57" s="12"/>
      <c r="J57" s="59" t="n">
        <f aca="false">G57</f>
        <v>75</v>
      </c>
      <c r="K57" s="39" t="n">
        <f aca="false">E57*J57</f>
        <v>1350</v>
      </c>
      <c r="L57" s="12"/>
      <c r="M57" s="92"/>
      <c r="N57" s="41"/>
      <c r="O57" s="11"/>
      <c r="Q57" s="11"/>
      <c r="R57" s="19"/>
      <c r="AF57" s="60" t="n">
        <f aca="false">J57</f>
        <v>75</v>
      </c>
    </row>
    <row r="58" customFormat="false" ht="12.75" hidden="false" customHeight="false" outlineLevel="0" collapsed="false">
      <c r="C58" s="3" t="s">
        <v>28</v>
      </c>
      <c r="E58" s="85" t="n">
        <v>18</v>
      </c>
      <c r="F58" s="86"/>
      <c r="G58" s="88" t="n">
        <v>75</v>
      </c>
      <c r="H58" s="39" t="n">
        <f aca="false">E58*G58</f>
        <v>1350</v>
      </c>
      <c r="I58" s="12"/>
      <c r="J58" s="59" t="n">
        <f aca="false">G58</f>
        <v>75</v>
      </c>
      <c r="K58" s="39" t="n">
        <f aca="false">E58*J58</f>
        <v>1350</v>
      </c>
      <c r="L58" s="12"/>
      <c r="M58" s="92"/>
      <c r="N58" s="41"/>
      <c r="O58" s="11"/>
      <c r="Q58" s="11"/>
      <c r="R58" s="19"/>
      <c r="AF58" s="60" t="n">
        <f aca="false">J58</f>
        <v>75</v>
      </c>
    </row>
    <row r="59" customFormat="false" ht="12.75" hidden="false" customHeight="false" outlineLevel="0" collapsed="false">
      <c r="E59" s="12"/>
      <c r="F59" s="12"/>
      <c r="G59" s="12"/>
      <c r="H59" s="12"/>
      <c r="I59" s="12"/>
      <c r="J59" s="33"/>
      <c r="K59" s="12"/>
      <c r="L59" s="12"/>
      <c r="M59" s="92"/>
      <c r="N59" s="41"/>
      <c r="O59" s="11"/>
      <c r="Q59" s="11"/>
      <c r="R59" s="19"/>
    </row>
    <row r="60" customFormat="false" ht="12.75" hidden="false" customHeight="false" outlineLevel="0" collapsed="false">
      <c r="B60" s="5" t="s">
        <v>0</v>
      </c>
      <c r="D60" s="11"/>
      <c r="E60" s="96" t="n">
        <f aca="false">SUM(E52:E55)</f>
        <v>490948.787493748</v>
      </c>
      <c r="F60" s="63" t="s">
        <v>35</v>
      </c>
      <c r="G60" s="96"/>
      <c r="H60" s="65" t="n">
        <f aca="false">SUM(H49:H58)</f>
        <v>48697.3496297331</v>
      </c>
      <c r="I60" s="96"/>
      <c r="J60" s="97"/>
      <c r="K60" s="65" t="n">
        <f aca="false">SUM(K49:K58)</f>
        <v>53606.8375046706</v>
      </c>
      <c r="L60" s="96"/>
      <c r="M60" s="92"/>
      <c r="N60" s="41"/>
      <c r="O60" s="65" t="n">
        <f aca="false">SUM(O49:O54)</f>
        <v>32269.6921595038</v>
      </c>
      <c r="P60" s="5"/>
      <c r="Q60" s="65" t="n">
        <f aca="false">SUM(Q49:Q54)</f>
        <v>32269.6921595038</v>
      </c>
      <c r="R60" s="19"/>
      <c r="AA60" s="44" t="n">
        <f aca="false">SUM(AA52:AA55)</f>
        <v>490948.787493748</v>
      </c>
      <c r="AB60" s="44"/>
      <c r="AC60" s="44"/>
    </row>
    <row r="61" customFormat="false" ht="12.75" hidden="false" customHeight="false" outlineLevel="0" collapsed="false">
      <c r="E61" s="12"/>
      <c r="F61" s="12"/>
      <c r="G61" s="12"/>
      <c r="H61" s="12"/>
      <c r="I61" s="12"/>
      <c r="J61" s="33"/>
      <c r="K61" s="12"/>
      <c r="L61" s="12"/>
      <c r="M61" s="92"/>
      <c r="N61" s="41"/>
      <c r="O61" s="11"/>
      <c r="Q61" s="11"/>
      <c r="R61" s="19"/>
    </row>
    <row r="62" customFormat="false" ht="12.75" hidden="false" customHeight="false" outlineLevel="0" collapsed="false">
      <c r="A62" s="5" t="s">
        <v>45</v>
      </c>
      <c r="B62" s="2" t="s">
        <v>43</v>
      </c>
      <c r="C62" s="3" t="s">
        <v>26</v>
      </c>
      <c r="D62" s="4" t="s">
        <v>44</v>
      </c>
      <c r="E62" s="85" t="n">
        <v>140418.760225721</v>
      </c>
      <c r="F62" s="86"/>
      <c r="G62" s="87" t="n">
        <v>5.5</v>
      </c>
      <c r="H62" s="39" t="n">
        <f aca="false">E62*G62</f>
        <v>772303.181241468</v>
      </c>
      <c r="I62" s="86"/>
      <c r="J62" s="59" t="n">
        <f aca="false">G62</f>
        <v>5.5</v>
      </c>
      <c r="K62" s="39" t="n">
        <f aca="false">E62*J62</f>
        <v>772303.181241468</v>
      </c>
      <c r="L62" s="86"/>
      <c r="M62" s="88" t="n">
        <v>-2.11</v>
      </c>
      <c r="N62" s="89" t="n">
        <f aca="false">M62</f>
        <v>-2.11</v>
      </c>
      <c r="O62" s="42" t="n">
        <f aca="false">E62*N62</f>
        <v>-296283.584076272</v>
      </c>
      <c r="Q62" s="11"/>
      <c r="R62" s="19"/>
      <c r="AF62" s="60" t="n">
        <f aca="false">J62</f>
        <v>5.5</v>
      </c>
    </row>
    <row r="63" customFormat="false" ht="12.75" hidden="false" customHeight="false" outlineLevel="0" collapsed="false">
      <c r="C63" s="3" t="s">
        <v>28</v>
      </c>
      <c r="D63" s="4" t="s">
        <v>44</v>
      </c>
      <c r="E63" s="85" t="n">
        <v>141615.396024608</v>
      </c>
      <c r="F63" s="86"/>
      <c r="G63" s="87" t="n">
        <v>1.65</v>
      </c>
      <c r="H63" s="39" t="n">
        <f aca="false">E63*G63</f>
        <v>233665.403440603</v>
      </c>
      <c r="I63" s="86"/>
      <c r="J63" s="59" t="n">
        <f aca="false">G63</f>
        <v>1.65</v>
      </c>
      <c r="K63" s="39" t="n">
        <f aca="false">E63*J63</f>
        <v>233665.403440603</v>
      </c>
      <c r="L63" s="86"/>
      <c r="M63" s="88" t="n">
        <v>-1.11</v>
      </c>
      <c r="N63" s="89" t="n">
        <f aca="false">M63</f>
        <v>-1.11</v>
      </c>
      <c r="O63" s="42" t="n">
        <f aca="false">E63*N63</f>
        <v>-157193.089587315</v>
      </c>
      <c r="Q63" s="11"/>
      <c r="R63" s="19"/>
      <c r="AF63" s="60" t="n">
        <f aca="false">J63</f>
        <v>1.65</v>
      </c>
    </row>
    <row r="64" customFormat="false" ht="12.75" hidden="false" customHeight="false" outlineLevel="0" collapsed="false">
      <c r="E64" s="85"/>
      <c r="F64" s="86"/>
      <c r="G64" s="86"/>
      <c r="H64" s="86"/>
      <c r="I64" s="86"/>
      <c r="J64" s="91"/>
      <c r="K64" s="86"/>
      <c r="L64" s="86"/>
      <c r="M64" s="92"/>
      <c r="N64" s="41"/>
      <c r="O64" s="11"/>
      <c r="Q64" s="11"/>
      <c r="R64" s="19"/>
    </row>
    <row r="65" customFormat="false" ht="12.75" hidden="false" customHeight="false" outlineLevel="0" collapsed="false">
      <c r="B65" s="93" t="s">
        <v>25</v>
      </c>
      <c r="C65" s="78" t="s">
        <v>26</v>
      </c>
      <c r="D65" s="93"/>
      <c r="E65" s="85" t="n">
        <v>45315928.0946963</v>
      </c>
      <c r="F65" s="86"/>
      <c r="G65" s="94" t="n">
        <v>0.08915</v>
      </c>
      <c r="H65" s="39" t="n">
        <f aca="false">E65*G65</f>
        <v>4039914.98964217</v>
      </c>
      <c r="I65" s="86"/>
      <c r="J65" s="40" t="n">
        <f aca="false">G65+$J$2</f>
        <v>0.09915</v>
      </c>
      <c r="K65" s="39" t="n">
        <f aca="false">E65*J65</f>
        <v>4493074.27058914</v>
      </c>
      <c r="L65" s="86"/>
      <c r="M65" s="92" t="n">
        <v>0.0655</v>
      </c>
      <c r="N65" s="41" t="n">
        <f aca="false">$J$2+M65</f>
        <v>0.0755</v>
      </c>
      <c r="O65" s="42" t="n">
        <f aca="false">E65*N65</f>
        <v>3421352.57114957</v>
      </c>
      <c r="Q65" s="43" t="n">
        <f aca="false">O62+O65</f>
        <v>3125068.9870733</v>
      </c>
      <c r="R65" s="19" t="n">
        <f aca="false">Q65/E65</f>
        <v>0.0689618224422739</v>
      </c>
      <c r="W65" s="78" t="s">
        <v>26</v>
      </c>
      <c r="X65" s="4" t="s">
        <v>105</v>
      </c>
      <c r="Y65" s="209" t="n">
        <v>2891490</v>
      </c>
      <c r="Z65" s="226" t="n">
        <f aca="false">Y65/(Y65+Y66)</f>
        <v>0.0704984952060614</v>
      </c>
      <c r="AA65" s="44" t="n">
        <f aca="false">E65*Z65</f>
        <v>3194704.73954217</v>
      </c>
      <c r="AB65" s="44"/>
      <c r="AC65" s="44"/>
      <c r="AD65" s="8" t="n">
        <f aca="false">R65</f>
        <v>0.0689618224422739</v>
      </c>
      <c r="AE65" s="46"/>
      <c r="AF65" s="47" t="n">
        <f aca="false">J65</f>
        <v>0.09915</v>
      </c>
    </row>
    <row r="66" customFormat="false" ht="12.75" hidden="false" customHeight="false" outlineLevel="0" collapsed="false">
      <c r="A66" s="5"/>
      <c r="B66" s="93"/>
      <c r="C66" s="78"/>
      <c r="D66" s="93"/>
      <c r="E66" s="98"/>
      <c r="F66" s="83"/>
      <c r="G66" s="94"/>
      <c r="H66" s="39" t="n">
        <f aca="false">E66*G66</f>
        <v>0</v>
      </c>
      <c r="I66" s="83"/>
      <c r="J66" s="40"/>
      <c r="K66" s="39" t="n">
        <f aca="false">E66*J66</f>
        <v>0</v>
      </c>
      <c r="L66" s="83"/>
      <c r="M66" s="92"/>
      <c r="N66" s="41" t="n">
        <f aca="false">$J$2+M66</f>
        <v>0.01</v>
      </c>
      <c r="O66" s="11"/>
      <c r="Q66" s="11"/>
      <c r="R66" s="19"/>
      <c r="W66" s="78"/>
      <c r="X66" s="4" t="s">
        <v>110</v>
      </c>
      <c r="Y66" s="209" t="n">
        <v>38123428</v>
      </c>
      <c r="Z66" s="226" t="n">
        <f aca="false">Y66/(Y65+Y66)</f>
        <v>0.929501504793939</v>
      </c>
      <c r="AA66" s="44" t="n">
        <f aca="false">E65-AA65</f>
        <v>42121223.3551541</v>
      </c>
      <c r="AB66" s="44"/>
      <c r="AC66" s="80" t="n">
        <f aca="false">$AC$80</f>
        <v>0.0473244309085152</v>
      </c>
      <c r="AD66" s="8" t="n">
        <f aca="false">R65+AC66</f>
        <v>0.116286253350789</v>
      </c>
      <c r="AE66" s="46"/>
      <c r="AF66" s="47" t="n">
        <f aca="false">J65+AC66</f>
        <v>0.146474430908515</v>
      </c>
    </row>
    <row r="67" customFormat="false" ht="12.75" hidden="false" customHeight="false" outlineLevel="0" collapsed="false">
      <c r="A67" s="5"/>
      <c r="B67" s="93"/>
      <c r="C67" s="78" t="s">
        <v>28</v>
      </c>
      <c r="D67" s="93"/>
      <c r="E67" s="85" t="n">
        <v>44840499.2209629</v>
      </c>
      <c r="F67" s="86"/>
      <c r="G67" s="94" t="n">
        <v>0.07279</v>
      </c>
      <c r="H67" s="39" t="n">
        <f aca="false">E67*G67</f>
        <v>3263939.93829389</v>
      </c>
      <c r="I67" s="86"/>
      <c r="J67" s="40" t="n">
        <f aca="false">G67+$J$2</f>
        <v>0.08279</v>
      </c>
      <c r="K67" s="39" t="n">
        <f aca="false">E67*J67</f>
        <v>3712344.93050351</v>
      </c>
      <c r="L67" s="86"/>
      <c r="M67" s="92" t="n">
        <v>0.05095</v>
      </c>
      <c r="N67" s="41" t="n">
        <f aca="false">$J$2+M67</f>
        <v>0.06095</v>
      </c>
      <c r="O67" s="53" t="n">
        <f aca="false">E67*N67</f>
        <v>2733028.42751769</v>
      </c>
      <c r="Q67" s="54" t="n">
        <f aca="false">O63+O67</f>
        <v>2575835.33793037</v>
      </c>
      <c r="R67" s="19" t="n">
        <f aca="false">Q67/E67</f>
        <v>0.0574443947476431</v>
      </c>
      <c r="W67" s="78" t="s">
        <v>28</v>
      </c>
      <c r="X67" s="4" t="s">
        <v>105</v>
      </c>
      <c r="Y67" s="209" t="n">
        <v>2690602</v>
      </c>
      <c r="Z67" s="226" t="n">
        <f aca="false">Y67/(Y67+Y68)</f>
        <v>0.070303645625156</v>
      </c>
      <c r="AA67" s="44" t="n">
        <f aca="false">E67*Z67</f>
        <v>3152450.56688566</v>
      </c>
      <c r="AB67" s="44"/>
      <c r="AC67" s="44"/>
      <c r="AD67" s="8" t="n">
        <f aca="false">R67</f>
        <v>0.0574443947476431</v>
      </c>
      <c r="AE67" s="46"/>
      <c r="AF67" s="47" t="n">
        <f aca="false">J67</f>
        <v>0.08279</v>
      </c>
    </row>
    <row r="68" customFormat="false" ht="12.75" hidden="false" customHeight="false" outlineLevel="0" collapsed="false">
      <c r="E68" s="81"/>
      <c r="F68" s="12"/>
      <c r="G68" s="12"/>
      <c r="H68" s="12"/>
      <c r="I68" s="12"/>
      <c r="J68" s="33"/>
      <c r="K68" s="12"/>
      <c r="L68" s="12"/>
      <c r="M68" s="92"/>
      <c r="N68" s="41"/>
      <c r="O68" s="11"/>
      <c r="Q68" s="11"/>
      <c r="R68" s="19"/>
      <c r="X68" s="4" t="s">
        <v>110</v>
      </c>
      <c r="Y68" s="209" t="n">
        <v>35580557</v>
      </c>
      <c r="Z68" s="226" t="n">
        <f aca="false">Y68/(Y67+Y68)</f>
        <v>0.929696354374844</v>
      </c>
      <c r="AA68" s="44" t="n">
        <f aca="false">E67-AA67</f>
        <v>41688048.6540772</v>
      </c>
      <c r="AB68" s="44"/>
      <c r="AC68" s="80" t="n">
        <f aca="false">$AC$80</f>
        <v>0.0473244309085152</v>
      </c>
      <c r="AD68" s="8" t="n">
        <f aca="false">R67+AC68</f>
        <v>0.104768825656158</v>
      </c>
      <c r="AE68" s="46"/>
      <c r="AF68" s="47" t="n">
        <f aca="false">J67+AC68</f>
        <v>0.130114430908515</v>
      </c>
    </row>
    <row r="69" customFormat="false" ht="12.75" hidden="false" customHeight="false" outlineLevel="0" collapsed="false">
      <c r="E69" s="81"/>
      <c r="F69" s="12"/>
      <c r="G69" s="12"/>
      <c r="H69" s="12"/>
      <c r="I69" s="12"/>
      <c r="J69" s="33"/>
      <c r="K69" s="12"/>
      <c r="L69" s="12"/>
      <c r="M69" s="92"/>
      <c r="N69" s="41"/>
      <c r="O69" s="11"/>
      <c r="Q69" s="11"/>
      <c r="R69" s="19"/>
      <c r="Y69" s="209"/>
      <c r="Z69" s="226"/>
      <c r="AA69" s="44"/>
      <c r="AB69" s="44"/>
      <c r="AC69" s="80"/>
      <c r="AE69" s="46"/>
      <c r="AF69" s="47"/>
    </row>
    <row r="70" customFormat="false" ht="12.75" hidden="false" customHeight="false" outlineLevel="0" collapsed="false">
      <c r="B70" s="2" t="s">
        <v>31</v>
      </c>
      <c r="C70" s="3" t="s">
        <v>26</v>
      </c>
      <c r="E70" s="85" t="n">
        <v>848.5</v>
      </c>
      <c r="F70" s="86"/>
      <c r="G70" s="88" t="n">
        <v>75</v>
      </c>
      <c r="H70" s="39" t="n">
        <f aca="false">E70*G70</f>
        <v>63637.5</v>
      </c>
      <c r="I70" s="12"/>
      <c r="J70" s="59" t="n">
        <f aca="false">G70</f>
        <v>75</v>
      </c>
      <c r="K70" s="39" t="n">
        <f aca="false">E70*J70</f>
        <v>63637.5</v>
      </c>
      <c r="L70" s="12"/>
      <c r="M70" s="92"/>
      <c r="N70" s="41"/>
      <c r="O70" s="11"/>
      <c r="Q70" s="11"/>
      <c r="R70" s="19"/>
      <c r="AF70" s="60" t="n">
        <f aca="false">J70</f>
        <v>75</v>
      </c>
    </row>
    <row r="71" customFormat="false" ht="12.75" hidden="false" customHeight="false" outlineLevel="0" collapsed="false">
      <c r="C71" s="3" t="s">
        <v>28</v>
      </c>
      <c r="E71" s="85" t="n">
        <v>845.5</v>
      </c>
      <c r="F71" s="86"/>
      <c r="G71" s="88" t="n">
        <v>75</v>
      </c>
      <c r="H71" s="61" t="n">
        <f aca="false">E71*G71</f>
        <v>63412.5</v>
      </c>
      <c r="I71" s="12"/>
      <c r="J71" s="59" t="n">
        <f aca="false">G71</f>
        <v>75</v>
      </c>
      <c r="K71" s="61" t="n">
        <f aca="false">E71*J71</f>
        <v>63412.5</v>
      </c>
      <c r="L71" s="12"/>
      <c r="M71" s="92"/>
      <c r="N71" s="41"/>
      <c r="O71" s="11"/>
      <c r="Q71" s="11"/>
      <c r="R71" s="19"/>
      <c r="AF71" s="60" t="n">
        <f aca="false">J71</f>
        <v>75</v>
      </c>
    </row>
    <row r="72" customFormat="false" ht="12.75" hidden="false" customHeight="false" outlineLevel="0" collapsed="false">
      <c r="E72" s="12"/>
      <c r="F72" s="12"/>
      <c r="G72" s="12"/>
      <c r="H72" s="12"/>
      <c r="I72" s="12"/>
      <c r="J72" s="33"/>
      <c r="K72" s="12"/>
      <c r="L72" s="12"/>
      <c r="M72" s="92"/>
      <c r="N72" s="41"/>
      <c r="O72" s="11"/>
      <c r="Q72" s="11"/>
      <c r="R72" s="19"/>
    </row>
    <row r="73" customFormat="false" ht="12.75" hidden="false" customHeight="false" outlineLevel="0" collapsed="false">
      <c r="B73" s="5" t="s">
        <v>0</v>
      </c>
      <c r="D73" s="11"/>
      <c r="E73" s="96" t="n">
        <f aca="false">SUM(E65:E68)</f>
        <v>90156427.3156591</v>
      </c>
      <c r="F73" s="63" t="s">
        <v>35</v>
      </c>
      <c r="G73" s="96"/>
      <c r="H73" s="65" t="n">
        <f aca="false">SUM(H62:H71)</f>
        <v>8436873.51261813</v>
      </c>
      <c r="I73" s="96"/>
      <c r="J73" s="97"/>
      <c r="K73" s="65" t="n">
        <f aca="false">SUM(K62:K71)</f>
        <v>9338437.78577472</v>
      </c>
      <c r="L73" s="96"/>
      <c r="M73" s="92"/>
      <c r="N73" s="41"/>
      <c r="O73" s="65" t="n">
        <f aca="false">SUM(O62:O68)</f>
        <v>5700904.32500367</v>
      </c>
      <c r="P73" s="5"/>
      <c r="Q73" s="65" t="n">
        <f aca="false">SUM(Q62:Q68)</f>
        <v>5700904.32500367</v>
      </c>
      <c r="R73" s="19"/>
      <c r="AA73" s="44" t="n">
        <f aca="false">SUM(AA65:AA68)</f>
        <v>90156427.3156591</v>
      </c>
      <c r="AB73" s="44"/>
      <c r="AC73" s="44"/>
    </row>
    <row r="74" customFormat="false" ht="12.75" hidden="false" customHeight="false" outlineLevel="0" collapsed="false">
      <c r="B74" s="5"/>
      <c r="D74" s="11"/>
      <c r="E74" s="96"/>
      <c r="F74" s="63"/>
      <c r="G74" s="96"/>
      <c r="H74" s="65"/>
      <c r="I74" s="96"/>
      <c r="J74" s="97"/>
      <c r="K74" s="65"/>
      <c r="L74" s="96"/>
      <c r="M74" s="92"/>
      <c r="N74" s="41"/>
      <c r="O74" s="43"/>
      <c r="Q74" s="43"/>
      <c r="R74" s="19"/>
    </row>
    <row r="75" customFormat="false" ht="12.75" hidden="false" customHeight="false" outlineLevel="0" collapsed="false">
      <c r="E75" s="12"/>
      <c r="F75" s="12"/>
      <c r="G75" s="12"/>
      <c r="H75" s="12"/>
      <c r="I75" s="12"/>
      <c r="J75" s="33"/>
      <c r="K75" s="12"/>
      <c r="L75" s="12"/>
      <c r="M75" s="92"/>
      <c r="N75" s="41"/>
      <c r="O75" s="11"/>
      <c r="Q75" s="11"/>
      <c r="R75" s="19"/>
    </row>
    <row r="76" customFormat="false" ht="12.75" hidden="false" customHeight="false" outlineLevel="0" collapsed="false">
      <c r="A76" s="5" t="s">
        <v>46</v>
      </c>
      <c r="B76" s="2" t="s">
        <v>43</v>
      </c>
      <c r="C76" s="3" t="s">
        <v>26</v>
      </c>
      <c r="D76" s="4" t="s">
        <v>44</v>
      </c>
      <c r="E76" s="85" t="n">
        <v>22525254.9009972</v>
      </c>
      <c r="F76" s="86"/>
      <c r="G76" s="87" t="n">
        <v>6.7</v>
      </c>
      <c r="H76" s="39" t="n">
        <f aca="false">E76*G76</f>
        <v>150919207.836681</v>
      </c>
      <c r="I76" s="86"/>
      <c r="J76" s="59" t="n">
        <f aca="false">G76</f>
        <v>6.7</v>
      </c>
      <c r="K76" s="39" t="n">
        <f aca="false">E76*J76</f>
        <v>150919207.836681</v>
      </c>
      <c r="L76" s="86"/>
      <c r="M76" s="88" t="n">
        <v>-1.49</v>
      </c>
      <c r="N76" s="89" t="n">
        <f aca="false">M76</f>
        <v>-1.49</v>
      </c>
      <c r="O76" s="42" t="n">
        <f aca="false">E76*N76</f>
        <v>-33562629.8024859</v>
      </c>
      <c r="Q76" s="11"/>
      <c r="R76" s="19"/>
      <c r="AF76" s="60" t="n">
        <f aca="false">J76</f>
        <v>6.7</v>
      </c>
    </row>
    <row r="77" customFormat="false" ht="12.75" hidden="false" customHeight="false" outlineLevel="0" collapsed="false">
      <c r="C77" s="3" t="s">
        <v>28</v>
      </c>
      <c r="D77" s="4" t="s">
        <v>44</v>
      </c>
      <c r="E77" s="85" t="n">
        <v>20276534.0059654</v>
      </c>
      <c r="F77" s="86"/>
      <c r="G77" s="87" t="n">
        <v>1.65</v>
      </c>
      <c r="H77" s="39" t="n">
        <f aca="false">E77*G77</f>
        <v>33456281.1098428</v>
      </c>
      <c r="I77" s="86"/>
      <c r="J77" s="59" t="n">
        <f aca="false">G77</f>
        <v>1.65</v>
      </c>
      <c r="K77" s="39" t="n">
        <f aca="false">E77*J77</f>
        <v>33456281.1098428</v>
      </c>
      <c r="L77" s="86"/>
      <c r="M77" s="88" t="n">
        <v>-1.03</v>
      </c>
      <c r="N77" s="89" t="n">
        <f aca="false">M77</f>
        <v>-1.03</v>
      </c>
      <c r="O77" s="42" t="n">
        <f aca="false">E77*N77</f>
        <v>-20884830.0261443</v>
      </c>
      <c r="Q77" s="11"/>
      <c r="R77" s="19"/>
      <c r="AF77" s="60" t="n">
        <f aca="false">J77</f>
        <v>1.65</v>
      </c>
    </row>
    <row r="78" customFormat="false" ht="12.75" hidden="false" customHeight="false" outlineLevel="0" collapsed="false">
      <c r="E78" s="85"/>
      <c r="F78" s="86"/>
      <c r="G78" s="86"/>
      <c r="H78" s="86"/>
      <c r="I78" s="86"/>
      <c r="J78" s="91"/>
      <c r="K78" s="86"/>
      <c r="L78" s="86"/>
      <c r="M78" s="92"/>
      <c r="N78" s="41"/>
      <c r="O78" s="11"/>
      <c r="Q78" s="11"/>
      <c r="R78" s="19"/>
    </row>
    <row r="79" customFormat="false" ht="12.75" hidden="false" customHeight="false" outlineLevel="0" collapsed="false">
      <c r="B79" s="93" t="s">
        <v>25</v>
      </c>
      <c r="C79" s="78" t="s">
        <v>26</v>
      </c>
      <c r="D79" s="93"/>
      <c r="E79" s="85" t="n">
        <v>6780013777.41047</v>
      </c>
      <c r="F79" s="86"/>
      <c r="G79" s="94" t="n">
        <v>0.08915</v>
      </c>
      <c r="H79" s="39" t="n">
        <f aca="false">E79*G79</f>
        <v>604438228.256143</v>
      </c>
      <c r="I79" s="86"/>
      <c r="J79" s="40" t="n">
        <f aca="false">G79+$J$2</f>
        <v>0.09915</v>
      </c>
      <c r="K79" s="39" t="n">
        <f aca="false">E79*J79</f>
        <v>672238366.030248</v>
      </c>
      <c r="L79" s="86"/>
      <c r="M79" s="92" t="n">
        <v>0.06514</v>
      </c>
      <c r="N79" s="41" t="n">
        <f aca="false">$J$2+M79</f>
        <v>0.07514</v>
      </c>
      <c r="O79" s="42" t="n">
        <f aca="false">E79*N79</f>
        <v>509450235.234622</v>
      </c>
      <c r="Q79" s="43" t="n">
        <f aca="false">O76+O79</f>
        <v>475887605.432136</v>
      </c>
      <c r="R79" s="19" t="n">
        <f aca="false">Q79/E79</f>
        <v>0.0701897696753494</v>
      </c>
      <c r="W79" s="78" t="s">
        <v>26</v>
      </c>
      <c r="X79" s="4" t="s">
        <v>105</v>
      </c>
      <c r="Y79" s="209" t="n">
        <v>1192381851</v>
      </c>
      <c r="Z79" s="226" t="n">
        <f aca="false">Y79/(Y79+Y80)</f>
        <v>0.179715592111328</v>
      </c>
      <c r="AA79" s="44" t="n">
        <f aca="false">E79*Z79</f>
        <v>1218474190.53029</v>
      </c>
      <c r="AB79" s="44"/>
      <c r="AC79" s="44"/>
      <c r="AD79" s="8" t="n">
        <f aca="false">R79</f>
        <v>0.0701897696753494</v>
      </c>
      <c r="AE79" s="46"/>
      <c r="AF79" s="47" t="n">
        <f aca="false">J79</f>
        <v>0.09915</v>
      </c>
    </row>
    <row r="80" customFormat="false" ht="12.75" hidden="false" customHeight="false" outlineLevel="0" collapsed="false">
      <c r="A80" s="5"/>
      <c r="B80" s="93"/>
      <c r="C80" s="78"/>
      <c r="D80" s="93"/>
      <c r="E80" s="81"/>
      <c r="F80" s="12"/>
      <c r="G80" s="94"/>
      <c r="H80" s="39" t="n">
        <f aca="false">E80*G80</f>
        <v>0</v>
      </c>
      <c r="I80" s="12"/>
      <c r="J80" s="40"/>
      <c r="K80" s="39" t="n">
        <f aca="false">E80*J80</f>
        <v>0</v>
      </c>
      <c r="L80" s="12"/>
      <c r="M80" s="92"/>
      <c r="N80" s="41" t="n">
        <f aca="false">$J$2+M80</f>
        <v>0.01</v>
      </c>
      <c r="O80" s="11"/>
      <c r="Q80" s="11"/>
      <c r="R80" s="19"/>
      <c r="W80" s="78"/>
      <c r="X80" s="4" t="s">
        <v>110</v>
      </c>
      <c r="Y80" s="209" t="n">
        <v>5442445083</v>
      </c>
      <c r="Z80" s="226" t="n">
        <f aca="false">Y80/(Y79+Y80)</f>
        <v>0.820284407888672</v>
      </c>
      <c r="AA80" s="44" t="n">
        <f aca="false">E79-AA79</f>
        <v>5561539586.88018</v>
      </c>
      <c r="AB80" s="44"/>
      <c r="AC80" s="79" t="n">
        <f aca="false">AC91/AA90</f>
        <v>0.0473244309085152</v>
      </c>
      <c r="AD80" s="8" t="n">
        <f aca="false">R79+AC80</f>
        <v>0.117514200583865</v>
      </c>
      <c r="AE80" s="46"/>
      <c r="AF80" s="47" t="n">
        <f aca="false">J79+AC80</f>
        <v>0.146474430908515</v>
      </c>
    </row>
    <row r="81" customFormat="false" ht="12.75" hidden="false" customHeight="false" outlineLevel="0" collapsed="false">
      <c r="A81" s="5"/>
      <c r="B81" s="93"/>
      <c r="C81" s="78" t="s">
        <v>28</v>
      </c>
      <c r="D81" s="93"/>
      <c r="E81" s="85" t="n">
        <v>6079837475.17191</v>
      </c>
      <c r="F81" s="86"/>
      <c r="G81" s="94" t="n">
        <v>0.07279</v>
      </c>
      <c r="H81" s="39" t="n">
        <f aca="false">E81*G81</f>
        <v>442551369.817763</v>
      </c>
      <c r="I81" s="86"/>
      <c r="J81" s="40" t="n">
        <f aca="false">G81+$J$2</f>
        <v>0.08279</v>
      </c>
      <c r="K81" s="39" t="n">
        <f aca="false">E81*J81</f>
        <v>503349744.569482</v>
      </c>
      <c r="L81" s="86"/>
      <c r="M81" s="92" t="n">
        <v>0.05063</v>
      </c>
      <c r="N81" s="41" t="n">
        <f aca="false">$J$2+M81</f>
        <v>0.06063</v>
      </c>
      <c r="O81" s="53" t="n">
        <f aca="false">E81*N81</f>
        <v>368620546.119673</v>
      </c>
      <c r="Q81" s="54" t="n">
        <f aca="false">O77+O81</f>
        <v>347735716.093529</v>
      </c>
      <c r="R81" s="19" t="n">
        <f aca="false">Q81/E81</f>
        <v>0.0571949032377212</v>
      </c>
      <c r="W81" s="78" t="s">
        <v>28</v>
      </c>
      <c r="X81" s="4" t="s">
        <v>105</v>
      </c>
      <c r="Y81" s="209" t="n">
        <v>1165012823</v>
      </c>
      <c r="Z81" s="226" t="n">
        <f aca="false">Y81/(Y81+Y82)</f>
        <v>0.206125945458209</v>
      </c>
      <c r="AA81" s="44" t="n">
        <f aca="false">E81*Z81</f>
        <v>1253212247.80206</v>
      </c>
      <c r="AB81" s="44"/>
      <c r="AC81" s="44"/>
      <c r="AD81" s="8" t="n">
        <f aca="false">R81</f>
        <v>0.0571949032377212</v>
      </c>
      <c r="AE81" s="46"/>
      <c r="AF81" s="47" t="n">
        <f aca="false">J81</f>
        <v>0.08279</v>
      </c>
    </row>
    <row r="82" customFormat="false" ht="12.75" hidden="false" customHeight="false" outlineLevel="0" collapsed="false">
      <c r="E82" s="81"/>
      <c r="F82" s="12"/>
      <c r="G82" s="12"/>
      <c r="H82" s="12"/>
      <c r="I82" s="12"/>
      <c r="J82" s="33"/>
      <c r="K82" s="12"/>
      <c r="L82" s="12"/>
      <c r="M82" s="99"/>
      <c r="N82" s="11"/>
      <c r="O82" s="11"/>
      <c r="Q82" s="11"/>
      <c r="R82" s="19"/>
      <c r="X82" s="4" t="s">
        <v>110</v>
      </c>
      <c r="Y82" s="209" t="n">
        <v>4486933711</v>
      </c>
      <c r="Z82" s="226" t="n">
        <f aca="false">Y82/(Y81+Y82)</f>
        <v>0.793874054541791</v>
      </c>
      <c r="AA82" s="44" t="n">
        <f aca="false">E81-AA81</f>
        <v>4826625227.36985</v>
      </c>
      <c r="AB82" s="44"/>
      <c r="AC82" s="80" t="n">
        <f aca="false">$AC$80</f>
        <v>0.0473244309085152</v>
      </c>
      <c r="AD82" s="8" t="n">
        <f aca="false">R81+AC82</f>
        <v>0.104519334146236</v>
      </c>
      <c r="AE82" s="46"/>
      <c r="AF82" s="47" t="n">
        <f aca="false">J81+AC82</f>
        <v>0.130114430908515</v>
      </c>
    </row>
    <row r="83" customFormat="false" ht="12.75" hidden="false" customHeight="false" outlineLevel="0" collapsed="false">
      <c r="E83" s="81"/>
      <c r="F83" s="12"/>
      <c r="G83" s="12"/>
      <c r="H83" s="12"/>
      <c r="I83" s="12"/>
      <c r="J83" s="33"/>
      <c r="K83" s="12"/>
      <c r="L83" s="12"/>
      <c r="M83" s="99"/>
      <c r="N83" s="11"/>
      <c r="O83" s="11"/>
      <c r="Q83" s="11"/>
      <c r="R83" s="19"/>
      <c r="Y83" s="209"/>
      <c r="Z83" s="226"/>
      <c r="AA83" s="44"/>
      <c r="AB83" s="44"/>
      <c r="AC83" s="80"/>
      <c r="AE83" s="46"/>
      <c r="AF83" s="47"/>
    </row>
    <row r="84" customFormat="false" ht="12.75" hidden="false" customHeight="false" outlineLevel="0" collapsed="false">
      <c r="B84" s="2" t="s">
        <v>31</v>
      </c>
      <c r="C84" s="3" t="s">
        <v>26</v>
      </c>
      <c r="E84" s="85" t="n">
        <v>324717.2991875</v>
      </c>
      <c r="F84" s="86"/>
      <c r="G84" s="88" t="n">
        <v>75</v>
      </c>
      <c r="H84" s="39" t="n">
        <f aca="false">E84*G84</f>
        <v>24353797.4390625</v>
      </c>
      <c r="I84" s="12"/>
      <c r="J84" s="59" t="n">
        <f aca="false">G84</f>
        <v>75</v>
      </c>
      <c r="K84" s="39" t="n">
        <f aca="false">E84*J84</f>
        <v>24353797.4390625</v>
      </c>
      <c r="L84" s="12"/>
      <c r="M84" s="99"/>
      <c r="N84" s="11"/>
      <c r="O84" s="11"/>
      <c r="Q84" s="11"/>
      <c r="R84" s="19"/>
      <c r="AF84" s="60" t="n">
        <f aca="false">J84</f>
        <v>75</v>
      </c>
    </row>
    <row r="85" customFormat="false" ht="12.75" hidden="false" customHeight="false" outlineLevel="0" collapsed="false">
      <c r="C85" s="3" t="s">
        <v>28</v>
      </c>
      <c r="E85" s="85" t="n">
        <v>323732.5728125</v>
      </c>
      <c r="F85" s="86"/>
      <c r="G85" s="88" t="n">
        <v>75</v>
      </c>
      <c r="H85" s="39" t="n">
        <f aca="false">E85*G85</f>
        <v>24279942.9609375</v>
      </c>
      <c r="I85" s="12"/>
      <c r="J85" s="59" t="n">
        <f aca="false">G85</f>
        <v>75</v>
      </c>
      <c r="K85" s="39" t="n">
        <f aca="false">E85*J85</f>
        <v>24279942.9609375</v>
      </c>
      <c r="L85" s="12"/>
      <c r="M85" s="99"/>
      <c r="N85" s="11"/>
      <c r="O85" s="11"/>
      <c r="Q85" s="11"/>
      <c r="R85" s="19"/>
      <c r="AF85" s="60" t="n">
        <f aca="false">J85</f>
        <v>75</v>
      </c>
    </row>
    <row r="86" customFormat="false" ht="12.75" hidden="false" customHeight="false" outlineLevel="0" collapsed="false">
      <c r="E86" s="12"/>
      <c r="F86" s="12"/>
      <c r="G86" s="12"/>
      <c r="H86" s="12"/>
      <c r="I86" s="12"/>
      <c r="J86" s="33"/>
      <c r="K86" s="12"/>
      <c r="L86" s="12"/>
      <c r="M86" s="11"/>
      <c r="N86" s="11"/>
      <c r="O86" s="11"/>
      <c r="Q86" s="11"/>
      <c r="R86" s="19"/>
    </row>
    <row r="87" customFormat="false" ht="12.75" hidden="false" customHeight="false" outlineLevel="0" collapsed="false">
      <c r="B87" s="5" t="s">
        <v>0</v>
      </c>
      <c r="D87" s="11"/>
      <c r="E87" s="96" t="n">
        <f aca="false">SUM(E79:E82)</f>
        <v>12859851252.5824</v>
      </c>
      <c r="F87" s="63" t="s">
        <v>35</v>
      </c>
      <c r="G87" s="96"/>
      <c r="H87" s="65" t="n">
        <f aca="false">SUM(H76:H85)</f>
        <v>1279998827.42043</v>
      </c>
      <c r="I87" s="96"/>
      <c r="J87" s="97"/>
      <c r="K87" s="65" t="n">
        <f aca="false">SUM(K76:K85)</f>
        <v>1408597339.94625</v>
      </c>
      <c r="L87" s="96"/>
      <c r="M87" s="11"/>
      <c r="N87" s="11"/>
      <c r="O87" s="65" t="n">
        <f aca="false">SUM(O76:O82)</f>
        <v>823623321.525665</v>
      </c>
      <c r="P87" s="5"/>
      <c r="Q87" s="65" t="n">
        <f aca="false">SUM(Q76:Q82)</f>
        <v>823623321.525665</v>
      </c>
      <c r="R87" s="19"/>
      <c r="S87" s="221" t="n">
        <f aca="false">SUM(E60,E73,E87)/SUM(E57:E58,E70:E71,E84:E85)</f>
        <v>19918.3321206928</v>
      </c>
      <c r="T87" s="221" t="n">
        <f aca="false">$T$3*S87</f>
        <v>3983.66642413856</v>
      </c>
      <c r="U87" s="227" t="n">
        <v>4000</v>
      </c>
      <c r="V87" s="227"/>
      <c r="AA87" s="44" t="n">
        <f aca="false">SUM(AA79:AA82)</f>
        <v>12859851252.5824</v>
      </c>
      <c r="AB87" s="44"/>
      <c r="AC87" s="44"/>
    </row>
    <row r="88" customFormat="false" ht="12.75" hidden="false" customHeight="false" outlineLevel="0" collapsed="false">
      <c r="B88" s="5"/>
      <c r="D88" s="11"/>
      <c r="E88" s="96"/>
      <c r="F88" s="63"/>
      <c r="G88" s="96"/>
      <c r="H88" s="65"/>
      <c r="I88" s="96"/>
      <c r="J88" s="97"/>
      <c r="K88" s="65"/>
      <c r="L88" s="96"/>
      <c r="M88" s="11"/>
      <c r="N88" s="11"/>
      <c r="O88" s="65"/>
      <c r="P88" s="5"/>
      <c r="Q88" s="65"/>
      <c r="R88" s="19"/>
      <c r="U88" s="227"/>
      <c r="V88" s="227"/>
      <c r="AA88" s="44"/>
      <c r="AB88" s="44"/>
      <c r="AC88" s="44"/>
    </row>
    <row r="89" customFormat="false" ht="12.75" hidden="false" customHeight="false" outlineLevel="0" collapsed="false">
      <c r="B89" s="5" t="s">
        <v>47</v>
      </c>
      <c r="D89" s="11"/>
      <c r="E89" s="96"/>
      <c r="F89" s="63"/>
      <c r="G89" s="96"/>
      <c r="H89" s="65"/>
      <c r="I89" s="96"/>
      <c r="J89" s="97"/>
      <c r="K89" s="65"/>
      <c r="L89" s="96"/>
      <c r="M89" s="11"/>
      <c r="N89" s="11"/>
      <c r="O89" s="65"/>
      <c r="P89" s="5"/>
      <c r="Q89" s="65"/>
      <c r="R89" s="19"/>
      <c r="U89" s="227"/>
      <c r="V89" s="227"/>
      <c r="AA89" s="44" t="n">
        <f aca="false">SUM(AA52,AA54,AA65,AA67,AA79,AA81)</f>
        <v>2478099008.29323</v>
      </c>
      <c r="AB89" s="44"/>
      <c r="AC89" s="44"/>
    </row>
    <row r="90" customFormat="false" ht="12.75" hidden="false" customHeight="false" outlineLevel="0" collapsed="false">
      <c r="B90" s="5" t="s">
        <v>48</v>
      </c>
      <c r="D90" s="11"/>
      <c r="E90" s="96"/>
      <c r="F90" s="63"/>
      <c r="G90" s="96"/>
      <c r="H90" s="65"/>
      <c r="I90" s="96"/>
      <c r="J90" s="97"/>
      <c r="K90" s="65"/>
      <c r="L90" s="96"/>
      <c r="M90" s="11"/>
      <c r="N90" s="11"/>
      <c r="O90" s="43"/>
      <c r="Q90" s="43"/>
      <c r="R90" s="19"/>
      <c r="AA90" s="44" t="n">
        <f aca="false">SUM(AA53,AA55,AA66,AA68,AA80,AA82)</f>
        <v>10472399620.3923</v>
      </c>
      <c r="AB90" s="44"/>
    </row>
    <row r="91" customFormat="false" ht="12.75" hidden="false" customHeight="false" outlineLevel="0" collapsed="false">
      <c r="B91" s="5" t="s">
        <v>49</v>
      </c>
      <c r="D91" s="11"/>
      <c r="E91" s="96"/>
      <c r="F91" s="63"/>
      <c r="G91" s="96"/>
      <c r="H91" s="65"/>
      <c r="I91" s="96"/>
      <c r="J91" s="97"/>
      <c r="K91" s="65"/>
      <c r="L91" s="96"/>
      <c r="M91" s="11"/>
      <c r="N91" s="11"/>
      <c r="O91" s="43"/>
      <c r="Q91" s="43"/>
      <c r="R91" s="19"/>
      <c r="AA91" s="44" t="n">
        <f aca="false">AA89+AA90</f>
        <v>12950498628.6855</v>
      </c>
      <c r="AB91" s="44"/>
      <c r="AC91" s="67" t="n">
        <v>495600352.281617</v>
      </c>
    </row>
    <row r="92" customFormat="false" ht="12.75" hidden="false" customHeight="false" outlineLevel="0" collapsed="false">
      <c r="E92" s="12"/>
      <c r="F92" s="12"/>
      <c r="G92" s="12"/>
      <c r="H92" s="12"/>
      <c r="I92" s="12"/>
      <c r="J92" s="33"/>
      <c r="K92" s="12"/>
      <c r="L92" s="12"/>
      <c r="M92" s="11"/>
      <c r="N92" s="11"/>
      <c r="O92" s="11"/>
      <c r="Q92" s="11"/>
      <c r="R92" s="19"/>
      <c r="AA92" s="44" t="n">
        <f aca="false">AA87+AA73+AA60</f>
        <v>12950498628.6855</v>
      </c>
      <c r="AB92" s="44"/>
    </row>
    <row r="93" customFormat="false" ht="12.75" hidden="false" customHeight="false" outlineLevel="0" collapsed="false">
      <c r="E93" s="12"/>
      <c r="F93" s="12"/>
      <c r="G93" s="12"/>
      <c r="H93" s="12"/>
      <c r="I93" s="12"/>
      <c r="J93" s="33"/>
      <c r="K93" s="12"/>
      <c r="L93" s="12"/>
      <c r="M93" s="11"/>
      <c r="N93" s="11"/>
      <c r="O93" s="11"/>
      <c r="Q93" s="11"/>
      <c r="R93" s="19"/>
      <c r="AA93" s="44"/>
      <c r="AB93" s="44"/>
    </row>
    <row r="94" customFormat="false" ht="12.75" hidden="false" customHeight="false" outlineLevel="0" collapsed="false">
      <c r="A94" s="5" t="s">
        <v>72</v>
      </c>
      <c r="B94" s="82" t="s">
        <v>25</v>
      </c>
      <c r="C94" s="69" t="s">
        <v>26</v>
      </c>
      <c r="E94" s="37" t="n">
        <v>165394422</v>
      </c>
      <c r="F94" s="37"/>
      <c r="G94" s="130" t="n">
        <v>0.07097</v>
      </c>
      <c r="H94" s="39" t="n">
        <f aca="false">E94*G94</f>
        <v>11738042.12934</v>
      </c>
      <c r="I94" s="37"/>
      <c r="J94" s="40" t="n">
        <f aca="false">G94+$J$2</f>
        <v>0.08097</v>
      </c>
      <c r="K94" s="39" t="n">
        <f aca="false">E94*J94</f>
        <v>13391986.34934</v>
      </c>
      <c r="L94" s="37"/>
      <c r="M94" s="95" t="n">
        <v>0.04073</v>
      </c>
      <c r="N94" s="41" t="n">
        <f aca="false">$J$2+M94</f>
        <v>0.05073</v>
      </c>
      <c r="O94" s="42" t="n">
        <f aca="false">E94*N94</f>
        <v>8390459.02806</v>
      </c>
      <c r="Q94" s="42" t="n">
        <f aca="false">O94</f>
        <v>8390459.02806</v>
      </c>
      <c r="R94" s="7" t="n">
        <f aca="false">Q94/E94</f>
        <v>0.05073</v>
      </c>
      <c r="W94" s="69" t="s">
        <v>26</v>
      </c>
      <c r="AA94" s="44" t="n">
        <f aca="false">E94</f>
        <v>165394422</v>
      </c>
      <c r="AC94" s="139" t="n">
        <f aca="false">AC109/SUM(AA94:AA95,AA104:AA105)</f>
        <v>0.0382688239654188</v>
      </c>
      <c r="AD94" s="8" t="n">
        <f aca="false">R94+AC94</f>
        <v>0.0889988239654188</v>
      </c>
      <c r="AF94" s="47" t="n">
        <f aca="false">J94+AC94</f>
        <v>0.119238823965419</v>
      </c>
    </row>
    <row r="95" customFormat="false" ht="12.75" hidden="false" customHeight="false" outlineLevel="0" collapsed="false">
      <c r="B95" s="4"/>
      <c r="C95" s="69" t="s">
        <v>28</v>
      </c>
      <c r="E95" s="37" t="n">
        <v>165394422</v>
      </c>
      <c r="F95" s="37"/>
      <c r="G95" s="130" t="n">
        <v>0.07097</v>
      </c>
      <c r="H95" s="39" t="n">
        <f aca="false">E95*G95</f>
        <v>11738042.12934</v>
      </c>
      <c r="I95" s="37"/>
      <c r="J95" s="40" t="n">
        <f aca="false">G95+$J$2</f>
        <v>0.08097</v>
      </c>
      <c r="K95" s="39" t="n">
        <f aca="false">E95*J95</f>
        <v>13391986.34934</v>
      </c>
      <c r="L95" s="37"/>
      <c r="M95" s="95" t="n">
        <v>0.04073</v>
      </c>
      <c r="N95" s="41" t="n">
        <f aca="false">$J$2+M95</f>
        <v>0.05073</v>
      </c>
      <c r="O95" s="42" t="n">
        <f aca="false">E95*N95</f>
        <v>8390459.02806</v>
      </c>
      <c r="Q95" s="42" t="n">
        <f aca="false">O95</f>
        <v>8390459.02806</v>
      </c>
      <c r="R95" s="7" t="n">
        <f aca="false">Q95/E95</f>
        <v>0.05073</v>
      </c>
      <c r="W95" s="69" t="s">
        <v>28</v>
      </c>
      <c r="AA95" s="44" t="n">
        <f aca="false">E95</f>
        <v>165394422</v>
      </c>
      <c r="AC95" s="104" t="n">
        <f aca="false">AC94</f>
        <v>0.0382688239654188</v>
      </c>
      <c r="AD95" s="8" t="n">
        <f aca="false">R95+AC95</f>
        <v>0.0889988239654188</v>
      </c>
      <c r="AF95" s="47" t="n">
        <f aca="false">J95+AC95</f>
        <v>0.119238823965419</v>
      </c>
    </row>
    <row r="96" customFormat="false" ht="12.75" hidden="false" customHeight="false" outlineLevel="0" collapsed="false">
      <c r="A96" s="5"/>
      <c r="B96" s="4"/>
      <c r="C96" s="69"/>
      <c r="E96" s="36"/>
      <c r="F96" s="37"/>
      <c r="G96" s="37"/>
      <c r="H96" s="37"/>
      <c r="I96" s="37"/>
      <c r="J96" s="50"/>
      <c r="K96" s="37"/>
      <c r="L96" s="37"/>
      <c r="M96" s="95"/>
      <c r="N96" s="41"/>
      <c r="O96" s="53"/>
      <c r="Q96" s="53"/>
      <c r="W96" s="69"/>
    </row>
    <row r="97" customFormat="false" ht="12.75" hidden="false" customHeight="false" outlineLevel="0" collapsed="false">
      <c r="A97" s="5" t="s">
        <v>73</v>
      </c>
      <c r="B97" s="82" t="s">
        <v>25</v>
      </c>
      <c r="C97" s="69" t="s">
        <v>26</v>
      </c>
      <c r="E97" s="37" t="n">
        <v>3153037.5</v>
      </c>
      <c r="F97" s="37"/>
      <c r="G97" s="76" t="n">
        <f aca="false">G94</f>
        <v>0.07097</v>
      </c>
      <c r="H97" s="39" t="n">
        <f aca="false">E97*G97</f>
        <v>223771.071375</v>
      </c>
      <c r="I97" s="37"/>
      <c r="J97" s="40" t="n">
        <f aca="false">G97+$J$2</f>
        <v>0.08097</v>
      </c>
      <c r="K97" s="39" t="n">
        <f aca="false">E97*J97</f>
        <v>255301.446375</v>
      </c>
      <c r="L97" s="37"/>
      <c r="M97" s="51" t="n">
        <f aca="false">M94</f>
        <v>0.04073</v>
      </c>
      <c r="N97" s="41" t="n">
        <f aca="false">$J$2+M97</f>
        <v>0.05073</v>
      </c>
      <c r="O97" s="42" t="n">
        <f aca="false">E97*N97</f>
        <v>159953.592375</v>
      </c>
      <c r="Q97" s="42" t="n">
        <f aca="false">O97</f>
        <v>159953.592375</v>
      </c>
      <c r="R97" s="7" t="n">
        <f aca="false">Q97/E97</f>
        <v>0.05073</v>
      </c>
      <c r="W97" s="69" t="s">
        <v>26</v>
      </c>
      <c r="X97" s="4" t="s">
        <v>105</v>
      </c>
      <c r="Y97" s="209" t="n">
        <v>2719634</v>
      </c>
      <c r="Z97" s="226" t="n">
        <f aca="false">Y97/(Y97+Y98)</f>
        <v>0.594716804541449</v>
      </c>
      <c r="AA97" s="44" t="n">
        <f aca="false">E97*Z97</f>
        <v>1875164.38659936</v>
      </c>
      <c r="AC97" s="51"/>
      <c r="AD97" s="8" t="n">
        <f aca="false">R97</f>
        <v>0.05073</v>
      </c>
      <c r="AF97" s="47" t="n">
        <f aca="false">J97+AC97</f>
        <v>0.08097</v>
      </c>
    </row>
    <row r="98" customFormat="false" ht="12.75" hidden="false" customHeight="false" outlineLevel="0" collapsed="false">
      <c r="A98" s="5"/>
      <c r="B98" s="82"/>
      <c r="C98" s="69"/>
      <c r="E98" s="37"/>
      <c r="F98" s="37"/>
      <c r="G98" s="76"/>
      <c r="H98" s="37"/>
      <c r="I98" s="37"/>
      <c r="J98" s="50"/>
      <c r="K98" s="37"/>
      <c r="L98" s="37"/>
      <c r="M98" s="51"/>
      <c r="N98" s="41"/>
      <c r="O98" s="53"/>
      <c r="Q98" s="53"/>
      <c r="W98" s="69"/>
      <c r="X98" s="4" t="s">
        <v>110</v>
      </c>
      <c r="Y98" s="209" t="n">
        <v>1853356</v>
      </c>
      <c r="Z98" s="226" t="n">
        <f aca="false">Y98/(Y97+Y98)</f>
        <v>0.405283195458551</v>
      </c>
      <c r="AA98" s="44" t="n">
        <f aca="false">E97-AA97</f>
        <v>1277873.11340064</v>
      </c>
      <c r="AC98" s="139" t="n">
        <f aca="false">AC102/SUM(AA98,AA100)</f>
        <v>0.0871507310852896</v>
      </c>
      <c r="AD98" s="8" t="n">
        <f aca="false">R97+AC98</f>
        <v>0.13788073108529</v>
      </c>
      <c r="AF98" s="47" t="n">
        <f aca="false">J97+AC98</f>
        <v>0.16812073108529</v>
      </c>
    </row>
    <row r="99" customFormat="false" ht="12.75" hidden="false" customHeight="false" outlineLevel="0" collapsed="false">
      <c r="A99" s="5"/>
      <c r="B99" s="4"/>
      <c r="C99" s="69" t="s">
        <v>28</v>
      </c>
      <c r="E99" s="37" t="n">
        <v>3153037.5</v>
      </c>
      <c r="F99" s="37"/>
      <c r="G99" s="76" t="n">
        <f aca="false">G95</f>
        <v>0.07097</v>
      </c>
      <c r="H99" s="39" t="n">
        <f aca="false">E99*G99</f>
        <v>223771.071375</v>
      </c>
      <c r="I99" s="37"/>
      <c r="J99" s="40" t="n">
        <f aca="false">G99+$J$2</f>
        <v>0.08097</v>
      </c>
      <c r="K99" s="39" t="n">
        <f aca="false">E99*J99</f>
        <v>255301.446375</v>
      </c>
      <c r="L99" s="37"/>
      <c r="M99" s="51" t="n">
        <f aca="false">M95</f>
        <v>0.04073</v>
      </c>
      <c r="N99" s="41" t="n">
        <f aca="false">$J$2+M99</f>
        <v>0.05073</v>
      </c>
      <c r="O99" s="42" t="n">
        <f aca="false">E99*N99</f>
        <v>159953.592375</v>
      </c>
      <c r="Q99" s="42" t="n">
        <f aca="false">O99</f>
        <v>159953.592375</v>
      </c>
      <c r="R99" s="7" t="n">
        <f aca="false">Q99/E99</f>
        <v>0.05073</v>
      </c>
      <c r="W99" s="69" t="s">
        <v>28</v>
      </c>
      <c r="X99" s="4" t="s">
        <v>105</v>
      </c>
      <c r="Y99" s="209" t="n">
        <v>2725730</v>
      </c>
      <c r="Z99" s="226" t="n">
        <f aca="false">Y99/(Y99+Y100)</f>
        <v>0.527061670776969</v>
      </c>
      <c r="AA99" s="44" t="n">
        <f aca="false">E99*Z99</f>
        <v>1661845.21277244</v>
      </c>
      <c r="AC99" s="51"/>
      <c r="AD99" s="8" t="n">
        <f aca="false">R99</f>
        <v>0.05073</v>
      </c>
      <c r="AF99" s="47" t="n">
        <f aca="false">J99+AC99</f>
        <v>0.08097</v>
      </c>
    </row>
    <row r="100" customFormat="false" ht="12.75" hidden="false" customHeight="false" outlineLevel="0" collapsed="false">
      <c r="A100" s="5"/>
      <c r="B100" s="4"/>
      <c r="C100" s="69"/>
      <c r="E100" s="36"/>
      <c r="F100" s="37"/>
      <c r="G100" s="37"/>
      <c r="H100" s="37"/>
      <c r="I100" s="37"/>
      <c r="J100" s="50"/>
      <c r="K100" s="37"/>
      <c r="L100" s="37"/>
      <c r="M100" s="95"/>
      <c r="N100" s="41"/>
      <c r="O100" s="53"/>
      <c r="Q100" s="53"/>
      <c r="S100" s="221" t="n">
        <f aca="false">SUM(E97:E99)/SUM(E107:E108)</f>
        <v>1455.6959833795</v>
      </c>
      <c r="T100" s="221" t="n">
        <f aca="false">T3*S100</f>
        <v>291.1391966759</v>
      </c>
      <c r="U100" s="227" t="n">
        <v>300</v>
      </c>
      <c r="V100" s="227"/>
      <c r="W100" s="69"/>
      <c r="X100" s="4" t="s">
        <v>110</v>
      </c>
      <c r="Y100" s="209" t="n">
        <v>2445828</v>
      </c>
      <c r="Z100" s="226" t="n">
        <f aca="false">Y100/(Y99+Y100)</f>
        <v>0.472938329223031</v>
      </c>
      <c r="AA100" s="44" t="n">
        <f aca="false">E99-AA99</f>
        <v>1491192.28722756</v>
      </c>
      <c r="AC100" s="104" t="n">
        <f aca="false">AC98</f>
        <v>0.0871507310852896</v>
      </c>
      <c r="AD100" s="8" t="n">
        <f aca="false">R99+AC100</f>
        <v>0.13788073108529</v>
      </c>
      <c r="AF100" s="47" t="n">
        <f aca="false">J99+AC100</f>
        <v>0.16812073108529</v>
      </c>
    </row>
    <row r="101" customFormat="false" ht="12.75" hidden="false" customHeight="false" outlineLevel="0" collapsed="false">
      <c r="A101" s="5"/>
      <c r="B101" s="4"/>
      <c r="C101" s="69"/>
      <c r="E101" s="36"/>
      <c r="F101" s="37"/>
      <c r="G101" s="37"/>
      <c r="H101" s="37"/>
      <c r="I101" s="37"/>
      <c r="J101" s="50"/>
      <c r="K101" s="37"/>
      <c r="L101" s="37"/>
      <c r="M101" s="95"/>
      <c r="N101" s="41"/>
      <c r="O101" s="53"/>
      <c r="Q101" s="53"/>
      <c r="U101" s="227"/>
      <c r="V101" s="227"/>
      <c r="W101" s="69"/>
      <c r="Y101" s="209"/>
      <c r="Z101" s="226"/>
      <c r="AA101" s="44"/>
      <c r="AC101" s="104"/>
    </row>
    <row r="102" customFormat="false" ht="12.75" hidden="false" customHeight="false" outlineLevel="0" collapsed="false">
      <c r="A102" s="5"/>
      <c r="B102" s="4"/>
      <c r="C102" s="69"/>
      <c r="E102" s="36"/>
      <c r="F102" s="37"/>
      <c r="G102" s="37"/>
      <c r="H102" s="37"/>
      <c r="I102" s="37"/>
      <c r="J102" s="50"/>
      <c r="K102" s="37"/>
      <c r="L102" s="37"/>
      <c r="M102" s="95"/>
      <c r="N102" s="41"/>
      <c r="O102" s="53"/>
      <c r="Q102" s="53"/>
      <c r="U102" s="227"/>
      <c r="V102" s="227"/>
      <c r="W102" s="69"/>
      <c r="Y102" s="209"/>
      <c r="Z102" s="226"/>
      <c r="AA102" s="44"/>
      <c r="AB102" s="11" t="s">
        <v>123</v>
      </c>
      <c r="AC102" s="228" t="n">
        <f aca="false">SUM(E97:E99)/E110*AC110</f>
        <v>241326.074087728</v>
      </c>
    </row>
    <row r="103" customFormat="false" ht="12.75" hidden="false" customHeight="false" outlineLevel="0" collapsed="false">
      <c r="A103" s="5"/>
      <c r="B103" s="4"/>
      <c r="C103" s="69"/>
      <c r="E103" s="36"/>
      <c r="F103" s="37"/>
      <c r="G103" s="37"/>
      <c r="H103" s="37"/>
      <c r="I103" s="37"/>
      <c r="J103" s="50"/>
      <c r="K103" s="37"/>
      <c r="L103" s="37"/>
      <c r="M103" s="95"/>
      <c r="N103" s="41"/>
      <c r="O103" s="53"/>
      <c r="Q103" s="53"/>
      <c r="U103" s="227"/>
      <c r="V103" s="227"/>
      <c r="W103" s="69"/>
      <c r="Y103" s="209"/>
      <c r="Z103" s="226"/>
      <c r="AA103" s="44"/>
      <c r="AB103" s="11"/>
      <c r="AC103" s="142"/>
    </row>
    <row r="104" customFormat="false" ht="12.75" hidden="false" customHeight="false" outlineLevel="0" collapsed="false">
      <c r="A104" s="5" t="s">
        <v>74</v>
      </c>
      <c r="B104" s="82" t="s">
        <v>25</v>
      </c>
      <c r="C104" s="69" t="s">
        <v>26</v>
      </c>
      <c r="E104" s="36" t="n">
        <v>7098467.91562168</v>
      </c>
      <c r="F104" s="37"/>
      <c r="G104" s="130" t="n">
        <v>0.07142</v>
      </c>
      <c r="H104" s="39" t="n">
        <f aca="false">E104*G104</f>
        <v>506972.5785337</v>
      </c>
      <c r="I104" s="37"/>
      <c r="J104" s="40" t="n">
        <f aca="false">G104+$J$2</f>
        <v>0.08142</v>
      </c>
      <c r="K104" s="39" t="n">
        <f aca="false">E104*J104</f>
        <v>577957.257689917</v>
      </c>
      <c r="L104" s="37"/>
      <c r="M104" s="95" t="n">
        <v>0.04073</v>
      </c>
      <c r="N104" s="41" t="n">
        <f aca="false">$J$2+M104</f>
        <v>0.05073</v>
      </c>
      <c r="O104" s="42" t="n">
        <f aca="false">E104*N104</f>
        <v>360105.277359488</v>
      </c>
      <c r="Q104" s="42" t="n">
        <f aca="false">O104</f>
        <v>360105.277359488</v>
      </c>
      <c r="R104" s="7" t="n">
        <f aca="false">Q104/E104</f>
        <v>0.05073</v>
      </c>
      <c r="W104" s="69" t="s">
        <v>26</v>
      </c>
      <c r="AA104" s="44" t="n">
        <f aca="false">E104</f>
        <v>7098467.91562168</v>
      </c>
      <c r="AC104" s="104" t="n">
        <f aca="false">AC94</f>
        <v>0.0382688239654188</v>
      </c>
      <c r="AD104" s="8" t="n">
        <f aca="false">R104+AC104</f>
        <v>0.0889988239654188</v>
      </c>
      <c r="AF104" s="47" t="n">
        <f aca="false">J104+AC104</f>
        <v>0.119688823965419</v>
      </c>
    </row>
    <row r="105" customFormat="false" ht="12.75" hidden="false" customHeight="false" outlineLevel="0" collapsed="false">
      <c r="A105" s="5"/>
      <c r="B105" s="4"/>
      <c r="C105" s="69" t="s">
        <v>28</v>
      </c>
      <c r="E105" s="36" t="n">
        <v>7098467.91562168</v>
      </c>
      <c r="F105" s="37"/>
      <c r="G105" s="130" t="n">
        <v>0.07142</v>
      </c>
      <c r="H105" s="39" t="n">
        <f aca="false">E105*G105</f>
        <v>506972.5785337</v>
      </c>
      <c r="I105" s="37"/>
      <c r="J105" s="40" t="n">
        <f aca="false">G105+$J$2</f>
        <v>0.08142</v>
      </c>
      <c r="K105" s="39" t="n">
        <f aca="false">E105*J105</f>
        <v>577957.257689917</v>
      </c>
      <c r="L105" s="37"/>
      <c r="M105" s="95" t="n">
        <v>0.04073</v>
      </c>
      <c r="N105" s="41" t="n">
        <f aca="false">$J$2+M105</f>
        <v>0.05073</v>
      </c>
      <c r="O105" s="143" t="n">
        <f aca="false">E105*N105</f>
        <v>360105.277359488</v>
      </c>
      <c r="Q105" s="143" t="n">
        <f aca="false">O105</f>
        <v>360105.277359488</v>
      </c>
      <c r="R105" s="7" t="n">
        <f aca="false">Q105/E105</f>
        <v>0.05073</v>
      </c>
      <c r="W105" s="69" t="s">
        <v>28</v>
      </c>
      <c r="AA105" s="44" t="n">
        <f aca="false">E105</f>
        <v>7098467.91562168</v>
      </c>
      <c r="AC105" s="104" t="n">
        <f aca="false">AC94</f>
        <v>0.0382688239654188</v>
      </c>
      <c r="AD105" s="8" t="n">
        <f aca="false">R105+AC105</f>
        <v>0.0889988239654188</v>
      </c>
      <c r="AF105" s="47" t="n">
        <f aca="false">J105+AC105</f>
        <v>0.119688823965419</v>
      </c>
    </row>
    <row r="106" customFormat="false" ht="12.75" hidden="false" customHeight="false" outlineLevel="0" collapsed="false">
      <c r="A106" s="5"/>
      <c r="B106" s="4"/>
      <c r="C106" s="69"/>
      <c r="E106" s="36"/>
      <c r="F106" s="37"/>
      <c r="G106" s="37"/>
      <c r="H106" s="37"/>
      <c r="I106" s="37"/>
      <c r="J106" s="50"/>
      <c r="K106" s="37"/>
      <c r="L106" s="37"/>
      <c r="M106" s="51"/>
      <c r="N106" s="51"/>
      <c r="W106" s="69"/>
    </row>
    <row r="107" customFormat="false" ht="12.75" hidden="false" customHeight="false" outlineLevel="0" collapsed="false">
      <c r="A107" s="5" t="s">
        <v>73</v>
      </c>
      <c r="B107" s="4" t="s">
        <v>31</v>
      </c>
      <c r="C107" s="69" t="s">
        <v>26</v>
      </c>
      <c r="E107" s="36" t="n">
        <v>2166</v>
      </c>
      <c r="F107" s="37"/>
      <c r="G107" s="58" t="n">
        <v>3</v>
      </c>
      <c r="H107" s="39" t="n">
        <f aca="false">E107*G107</f>
        <v>6498</v>
      </c>
      <c r="I107" s="37"/>
      <c r="J107" s="59" t="n">
        <f aca="false">G107</f>
        <v>3</v>
      </c>
      <c r="K107" s="39" t="n">
        <f aca="false">E107*J107</f>
        <v>6498</v>
      </c>
      <c r="L107" s="37"/>
      <c r="M107" s="51"/>
      <c r="N107" s="51"/>
      <c r="W107" s="69"/>
      <c r="AF107" s="60" t="n">
        <f aca="false">J107</f>
        <v>3</v>
      </c>
    </row>
    <row r="108" customFormat="false" ht="12.75" hidden="false" customHeight="false" outlineLevel="0" collapsed="false">
      <c r="A108" s="5"/>
      <c r="B108" s="4"/>
      <c r="C108" s="69" t="s">
        <v>28</v>
      </c>
      <c r="E108" s="36" t="n">
        <v>2166</v>
      </c>
      <c r="F108" s="37"/>
      <c r="G108" s="58" t="n">
        <v>3</v>
      </c>
      <c r="H108" s="61" t="n">
        <f aca="false">E108*G108</f>
        <v>6498</v>
      </c>
      <c r="I108" s="37"/>
      <c r="J108" s="59" t="n">
        <f aca="false">G108</f>
        <v>3</v>
      </c>
      <c r="K108" s="61" t="n">
        <f aca="false">E108*J108</f>
        <v>6498</v>
      </c>
      <c r="L108" s="37"/>
      <c r="M108" s="51"/>
      <c r="N108" s="51"/>
      <c r="W108" s="69"/>
      <c r="AF108" s="60" t="n">
        <f aca="false">J108</f>
        <v>3</v>
      </c>
    </row>
    <row r="109" customFormat="false" ht="12.75" hidden="false" customHeight="false" outlineLevel="0" collapsed="false">
      <c r="M109" s="51"/>
      <c r="N109" s="51"/>
      <c r="AB109" s="11" t="s">
        <v>124</v>
      </c>
      <c r="AC109" s="42" t="n">
        <f aca="false">AC110-AC102</f>
        <v>13202200.0789346</v>
      </c>
    </row>
    <row r="110" customFormat="false" ht="12.75" hidden="false" customHeight="false" outlineLevel="0" collapsed="false">
      <c r="B110" s="5" t="s">
        <v>0</v>
      </c>
      <c r="D110" s="11"/>
      <c r="E110" s="136" t="n">
        <f aca="false">SUM(E94:E106)</f>
        <v>351291854.831243</v>
      </c>
      <c r="F110" s="63" t="s">
        <v>35</v>
      </c>
      <c r="G110" s="136"/>
      <c r="H110" s="65" t="n">
        <f aca="false">SUM(H94:H108)</f>
        <v>24950567.5584974</v>
      </c>
      <c r="I110" s="136"/>
      <c r="J110" s="137"/>
      <c r="K110" s="65" t="n">
        <f aca="false">SUM(K94:K108)</f>
        <v>28463486.1068098</v>
      </c>
      <c r="L110" s="136"/>
      <c r="M110" s="51"/>
      <c r="N110" s="51"/>
      <c r="O110" s="124" t="n">
        <f aca="false">SUM(O94:O106)</f>
        <v>17821035.795589</v>
      </c>
      <c r="P110" s="5"/>
      <c r="Q110" s="124" t="n">
        <f aca="false">SUM(Q94:Q106)</f>
        <v>17821035.795589</v>
      </c>
      <c r="AA110" s="44" t="n">
        <f aca="false">SUM(AA94:AA105)</f>
        <v>351291854.831243</v>
      </c>
      <c r="AC110" s="67" t="n">
        <v>13443526.1530223</v>
      </c>
    </row>
    <row r="111" customFormat="false" ht="12.75" hidden="false" customHeight="false" outlineLevel="0" collapsed="false">
      <c r="M111" s="51"/>
      <c r="N111" s="51"/>
    </row>
    <row r="112" customFormat="false" ht="12.75" hidden="false" customHeight="false" outlineLevel="0" collapsed="false">
      <c r="M112" s="51"/>
      <c r="N112" s="51"/>
    </row>
    <row r="113" customFormat="false" ht="12.75" hidden="false" customHeight="false" outlineLevel="0" collapsed="false">
      <c r="A113" s="144" t="s">
        <v>75</v>
      </c>
      <c r="B113" s="82" t="s">
        <v>43</v>
      </c>
      <c r="C113" s="69" t="s">
        <v>26</v>
      </c>
      <c r="D113" s="4" t="s">
        <v>76</v>
      </c>
      <c r="E113" s="36" t="n">
        <v>1882563</v>
      </c>
      <c r="F113" s="37"/>
      <c r="G113" s="145" t="n">
        <v>2.4</v>
      </c>
      <c r="H113" s="39" t="n">
        <f aca="false">E113*G113</f>
        <v>4518151.2</v>
      </c>
      <c r="I113" s="37"/>
      <c r="J113" s="146" t="n">
        <f aca="false">G113</f>
        <v>2.4</v>
      </c>
      <c r="K113" s="39" t="n">
        <f aca="false">E113*J113</f>
        <v>4518151.2</v>
      </c>
      <c r="L113" s="37"/>
      <c r="M113" s="126" t="n">
        <v>0.46</v>
      </c>
      <c r="N113" s="147" t="n">
        <f aca="false">M113</f>
        <v>0.46</v>
      </c>
      <c r="O113" s="148" t="n">
        <f aca="false">E113*N113</f>
        <v>865978.98</v>
      </c>
      <c r="Q113" s="148"/>
      <c r="R113" s="149"/>
      <c r="AF113" s="60" t="n">
        <f aca="false">J113</f>
        <v>2.4</v>
      </c>
    </row>
    <row r="114" customFormat="false" ht="12.75" hidden="false" customHeight="false" outlineLevel="0" collapsed="false">
      <c r="A114" s="144"/>
      <c r="B114" s="82"/>
      <c r="C114" s="69" t="s">
        <v>28</v>
      </c>
      <c r="D114" s="4" t="s">
        <v>76</v>
      </c>
      <c r="E114" s="36" t="n">
        <v>1874783</v>
      </c>
      <c r="F114" s="37"/>
      <c r="G114" s="145" t="n">
        <v>2.2</v>
      </c>
      <c r="H114" s="39" t="n">
        <f aca="false">E114*G114</f>
        <v>4124522.6</v>
      </c>
      <c r="I114" s="37"/>
      <c r="J114" s="146" t="n">
        <f aca="false">G114</f>
        <v>2.2</v>
      </c>
      <c r="K114" s="39" t="n">
        <f aca="false">E114*J114</f>
        <v>4124522.6</v>
      </c>
      <c r="L114" s="37"/>
      <c r="M114" s="126" t="n">
        <v>0.42</v>
      </c>
      <c r="N114" s="147" t="n">
        <f aca="false">M114</f>
        <v>0.42</v>
      </c>
      <c r="O114" s="148" t="n">
        <f aca="false">E114*N114</f>
        <v>787408.86</v>
      </c>
      <c r="Q114" s="148"/>
      <c r="R114" s="149"/>
      <c r="AF114" s="60" t="n">
        <f aca="false">J114</f>
        <v>2.2</v>
      </c>
    </row>
    <row r="115" customFormat="false" ht="12.75" hidden="false" customHeight="false" outlineLevel="0" collapsed="false">
      <c r="A115" s="144"/>
      <c r="B115" s="82"/>
      <c r="C115" s="69"/>
      <c r="D115" s="82"/>
      <c r="E115" s="36"/>
      <c r="F115" s="37"/>
      <c r="G115" s="145"/>
      <c r="H115" s="39"/>
      <c r="I115" s="37"/>
      <c r="J115" s="150"/>
      <c r="K115" s="39"/>
      <c r="L115" s="37"/>
      <c r="M115" s="51"/>
      <c r="N115" s="151"/>
      <c r="O115" s="148"/>
      <c r="Q115" s="148"/>
      <c r="R115" s="149"/>
    </row>
    <row r="116" customFormat="false" ht="12.75" hidden="false" customHeight="false" outlineLevel="0" collapsed="false">
      <c r="A116" s="144"/>
      <c r="B116" s="82" t="s">
        <v>25</v>
      </c>
      <c r="C116" s="69" t="s">
        <v>26</v>
      </c>
      <c r="D116" s="82"/>
      <c r="E116" s="36" t="n">
        <v>132974447.625</v>
      </c>
      <c r="F116" s="37"/>
      <c r="G116" s="152" t="n">
        <v>0.13548</v>
      </c>
      <c r="H116" s="39" t="n">
        <f aca="false">E116*G116</f>
        <v>18015378.164235</v>
      </c>
      <c r="I116" s="37"/>
      <c r="J116" s="153" t="n">
        <f aca="false">G116+$J$2</f>
        <v>0.14548</v>
      </c>
      <c r="K116" s="39" t="n">
        <f aca="false">E116*J116</f>
        <v>19345122.640485</v>
      </c>
      <c r="L116" s="37"/>
      <c r="M116" s="95" t="n">
        <v>0.07775</v>
      </c>
      <c r="N116" s="71" t="n">
        <f aca="false">M116+$J$2</f>
        <v>0.08775</v>
      </c>
      <c r="O116" s="148" t="n">
        <f aca="false">E116*N116</f>
        <v>11668507.7790937</v>
      </c>
      <c r="Q116" s="148" t="n">
        <f aca="false">O116+O113</f>
        <v>12534486.7590937</v>
      </c>
      <c r="R116" s="154" t="n">
        <f aca="false">Q116/E116</f>
        <v>0.0942623713274759</v>
      </c>
      <c r="W116" s="35" t="s">
        <v>26</v>
      </c>
      <c r="X116" s="4" t="s">
        <v>105</v>
      </c>
      <c r="Y116" s="209" t="n">
        <v>13142185</v>
      </c>
      <c r="Z116" s="226" t="n">
        <f aca="false">Y116/(Y116+Y117)</f>
        <v>0.0837227647395589</v>
      </c>
      <c r="AA116" s="44" t="n">
        <f aca="false">E116*Z116</f>
        <v>11132988.3948807</v>
      </c>
      <c r="AD116" s="8" t="n">
        <f aca="false">R116</f>
        <v>0.0942623713274759</v>
      </c>
      <c r="AE116" s="156"/>
      <c r="AF116" s="157" t="n">
        <f aca="false">J116</f>
        <v>0.14548</v>
      </c>
    </row>
    <row r="117" customFormat="false" ht="12.75" hidden="false" customHeight="false" outlineLevel="0" collapsed="false">
      <c r="A117" s="144"/>
      <c r="B117" s="82"/>
      <c r="C117" s="69"/>
      <c r="D117" s="82"/>
      <c r="E117" s="36"/>
      <c r="F117" s="37"/>
      <c r="G117" s="158"/>
      <c r="H117" s="39"/>
      <c r="I117" s="37"/>
      <c r="J117" s="153"/>
      <c r="K117" s="39"/>
      <c r="L117" s="37"/>
      <c r="M117" s="95"/>
      <c r="N117" s="71"/>
      <c r="O117" s="148"/>
      <c r="Q117" s="148"/>
      <c r="R117" s="154"/>
      <c r="W117" s="35"/>
      <c r="X117" s="4" t="s">
        <v>110</v>
      </c>
      <c r="Y117" s="209" t="n">
        <v>143830474</v>
      </c>
      <c r="Z117" s="226" t="n">
        <f aca="false">Y117/(Y116+Y117)</f>
        <v>0.916277235260441</v>
      </c>
      <c r="AA117" s="44" t="n">
        <f aca="false">E116-AA116</f>
        <v>121841459.230119</v>
      </c>
      <c r="AC117" s="155" t="n">
        <f aca="false">AC124/SUM(AA117,AA119)</f>
        <v>0.0425106352720535</v>
      </c>
      <c r="AD117" s="8" t="n">
        <f aca="false">R116+AC117</f>
        <v>0.136773006599529</v>
      </c>
      <c r="AE117" s="156"/>
      <c r="AF117" s="157" t="n">
        <f aca="false">J116+AC117</f>
        <v>0.187990635272054</v>
      </c>
    </row>
    <row r="118" customFormat="false" ht="12.75" hidden="false" customHeight="false" outlineLevel="0" collapsed="false">
      <c r="A118" s="144"/>
      <c r="B118" s="82"/>
      <c r="C118" s="69" t="s">
        <v>28</v>
      </c>
      <c r="D118" s="82"/>
      <c r="E118" s="36" t="n">
        <v>46751973.5</v>
      </c>
      <c r="F118" s="37"/>
      <c r="G118" s="152" t="n">
        <v>0.13548</v>
      </c>
      <c r="H118" s="39" t="n">
        <f aca="false">E118*G118</f>
        <v>6333957.36978</v>
      </c>
      <c r="I118" s="37"/>
      <c r="J118" s="153" t="n">
        <f aca="false">G118+$J$2</f>
        <v>0.14548</v>
      </c>
      <c r="K118" s="39" t="n">
        <f aca="false">E118*J118</f>
        <v>6801477.10478</v>
      </c>
      <c r="L118" s="37"/>
      <c r="M118" s="95" t="n">
        <v>0.08198</v>
      </c>
      <c r="N118" s="71" t="n">
        <f aca="false">M118+$J$2</f>
        <v>0.09198</v>
      </c>
      <c r="O118" s="159" t="n">
        <f aca="false">E118*N118</f>
        <v>4300246.52253</v>
      </c>
      <c r="Q118" s="159" t="n">
        <f aca="false">O118+O114</f>
        <v>5087655.38253</v>
      </c>
      <c r="R118" s="154" t="n">
        <f aca="false">Q118/E118</f>
        <v>0.108822259289867</v>
      </c>
      <c r="W118" s="35" t="s">
        <v>28</v>
      </c>
      <c r="X118" s="4" t="s">
        <v>105</v>
      </c>
      <c r="Y118" s="209" t="n">
        <v>7689628</v>
      </c>
      <c r="Z118" s="226" t="n">
        <f aca="false">Y118/(Y118+Y119)</f>
        <v>0.145459895693589</v>
      </c>
      <c r="AA118" s="44" t="n">
        <f aca="false">E118*Z118</f>
        <v>6800537.18877942</v>
      </c>
      <c r="AD118" s="8" t="n">
        <f aca="false">R118</f>
        <v>0.108822259289867</v>
      </c>
      <c r="AE118" s="156"/>
      <c r="AF118" s="157" t="n">
        <f aca="false">J118</f>
        <v>0.14548</v>
      </c>
    </row>
    <row r="119" customFormat="false" ht="12.75" hidden="false" customHeight="false" outlineLevel="0" collapsed="false">
      <c r="A119" s="144"/>
      <c r="E119" s="161"/>
      <c r="G119" s="158"/>
      <c r="H119" s="124"/>
      <c r="J119" s="162"/>
      <c r="K119" s="124"/>
      <c r="M119" s="51"/>
      <c r="N119" s="151"/>
      <c r="O119" s="148"/>
      <c r="Q119" s="148"/>
      <c r="R119" s="149"/>
      <c r="W119" s="35"/>
      <c r="X119" s="4" t="s">
        <v>110</v>
      </c>
      <c r="Y119" s="209" t="n">
        <v>45174620</v>
      </c>
      <c r="Z119" s="226" t="n">
        <f aca="false">Y119/(Y118+Y119)</f>
        <v>0.854540104306411</v>
      </c>
      <c r="AA119" s="44" t="n">
        <f aca="false">E118-AA118</f>
        <v>39951436.3112206</v>
      </c>
      <c r="AC119" s="160" t="n">
        <f aca="false">AC117</f>
        <v>0.0425106352720535</v>
      </c>
      <c r="AD119" s="8" t="n">
        <f aca="false">R118+AC119</f>
        <v>0.151332894561921</v>
      </c>
      <c r="AE119" s="156"/>
      <c r="AF119" s="157" t="n">
        <f aca="false">J118+AC119</f>
        <v>0.187990635272054</v>
      </c>
    </row>
    <row r="120" customFormat="false" ht="12.75" hidden="false" customHeight="false" outlineLevel="0" collapsed="false">
      <c r="A120" s="144"/>
      <c r="E120" s="161"/>
      <c r="G120" s="158"/>
      <c r="H120" s="124"/>
      <c r="J120" s="162"/>
      <c r="K120" s="124"/>
      <c r="M120" s="51"/>
      <c r="N120" s="151"/>
      <c r="O120" s="148"/>
      <c r="Q120" s="148"/>
      <c r="R120" s="149"/>
      <c r="W120" s="35"/>
      <c r="Y120" s="209"/>
      <c r="Z120" s="226"/>
      <c r="AA120" s="44"/>
      <c r="AC120" s="160"/>
      <c r="AE120" s="156"/>
    </row>
    <row r="121" customFormat="false" ht="12.75" hidden="false" customHeight="false" outlineLevel="0" collapsed="false">
      <c r="A121" s="144"/>
      <c r="B121" s="82" t="s">
        <v>31</v>
      </c>
      <c r="C121" s="69" t="s">
        <v>26</v>
      </c>
      <c r="D121" s="82"/>
      <c r="E121" s="36" t="n">
        <v>204568.820615342</v>
      </c>
      <c r="F121" s="136"/>
      <c r="G121" s="145" t="n">
        <v>12</v>
      </c>
      <c r="H121" s="39" t="n">
        <f aca="false">E121*G121</f>
        <v>2454825.84738411</v>
      </c>
      <c r="I121" s="136"/>
      <c r="J121" s="146" t="n">
        <f aca="false">G121</f>
        <v>12</v>
      </c>
      <c r="K121" s="39" t="n">
        <f aca="false">E121*J121</f>
        <v>2454825.84738411</v>
      </c>
      <c r="L121" s="136"/>
      <c r="M121" s="95"/>
      <c r="N121" s="163"/>
      <c r="O121" s="148"/>
      <c r="Q121" s="148"/>
      <c r="R121" s="149"/>
      <c r="AF121" s="60" t="n">
        <f aca="false">J121</f>
        <v>12</v>
      </c>
    </row>
    <row r="122" customFormat="false" ht="12.75" hidden="false" customHeight="false" outlineLevel="0" collapsed="false">
      <c r="A122" s="144"/>
      <c r="B122" s="82"/>
      <c r="C122" s="69" t="s">
        <v>28</v>
      </c>
      <c r="D122" s="82"/>
      <c r="E122" s="36" t="n">
        <v>203723.467231634</v>
      </c>
      <c r="F122" s="136"/>
      <c r="G122" s="145" t="n">
        <v>12</v>
      </c>
      <c r="H122" s="61" t="n">
        <f aca="false">E122*G122</f>
        <v>2444681.6067796</v>
      </c>
      <c r="I122" s="136"/>
      <c r="J122" s="146" t="n">
        <f aca="false">G122</f>
        <v>12</v>
      </c>
      <c r="K122" s="61" t="n">
        <f aca="false">E122*J122</f>
        <v>2444681.6067796</v>
      </c>
      <c r="L122" s="136"/>
      <c r="M122" s="95"/>
      <c r="N122" s="163"/>
      <c r="O122" s="148"/>
      <c r="Q122" s="148"/>
      <c r="R122" s="149"/>
      <c r="AF122" s="60" t="n">
        <f aca="false">J122</f>
        <v>12</v>
      </c>
    </row>
    <row r="123" customFormat="false" ht="12.75" hidden="false" customHeight="false" outlineLevel="0" collapsed="false">
      <c r="A123" s="144"/>
      <c r="E123" s="136"/>
      <c r="F123" s="136"/>
      <c r="G123" s="158"/>
      <c r="H123" s="124"/>
      <c r="I123" s="136"/>
      <c r="J123" s="162"/>
      <c r="K123" s="124"/>
      <c r="L123" s="136"/>
      <c r="M123" s="51"/>
      <c r="N123" s="151"/>
      <c r="O123" s="148"/>
      <c r="Q123" s="148"/>
      <c r="R123" s="149"/>
    </row>
    <row r="124" customFormat="false" ht="12.75" hidden="false" customHeight="false" outlineLevel="0" collapsed="false">
      <c r="A124" s="144"/>
      <c r="B124" s="1" t="s">
        <v>77</v>
      </c>
      <c r="C124" s="164"/>
      <c r="D124" s="5"/>
      <c r="E124" s="136" t="n">
        <v>179726421.125</v>
      </c>
      <c r="F124" s="136" t="s">
        <v>35</v>
      </c>
      <c r="G124" s="158"/>
      <c r="H124" s="124" t="n">
        <f aca="false">SUM(H113:H122)</f>
        <v>37891516.7881787</v>
      </c>
      <c r="I124" s="136"/>
      <c r="J124" s="162"/>
      <c r="K124" s="124" t="n">
        <f aca="false">SUM(K113:K122)</f>
        <v>39688780.9994287</v>
      </c>
      <c r="L124" s="136"/>
      <c r="M124" s="165"/>
      <c r="N124" s="151"/>
      <c r="O124" s="166" t="n">
        <f aca="false">SUM(O113:O118)</f>
        <v>17622142.1416237</v>
      </c>
      <c r="P124" s="5"/>
      <c r="Q124" s="166" t="n">
        <f aca="false">SUM(Q116:Q118)</f>
        <v>17622142.1416238</v>
      </c>
      <c r="R124" s="149"/>
      <c r="S124" s="221" t="n">
        <f aca="false">E124/SUM(E121:E122)</f>
        <v>440.190585212229</v>
      </c>
      <c r="T124" s="221" t="n">
        <f aca="false">T3*S124</f>
        <v>88.0381170424457</v>
      </c>
      <c r="U124" s="227" t="n">
        <v>100</v>
      </c>
      <c r="V124" s="227"/>
      <c r="AA124" s="74" t="n">
        <f aca="false">SUM(AA116:AA119)</f>
        <v>179726421.125</v>
      </c>
      <c r="AC124" s="67" t="n">
        <v>6877918.77196735</v>
      </c>
    </row>
    <row r="125" customFormat="false" ht="12.75" hidden="false" customHeight="false" outlineLevel="0" collapsed="false">
      <c r="A125" s="144"/>
      <c r="E125" s="136"/>
      <c r="F125" s="136"/>
      <c r="G125" s="158"/>
      <c r="H125" s="124"/>
      <c r="I125" s="136"/>
      <c r="J125" s="162"/>
      <c r="K125" s="124"/>
      <c r="L125" s="136"/>
      <c r="M125" s="51"/>
      <c r="N125" s="151"/>
      <c r="O125" s="148"/>
      <c r="Q125" s="148"/>
      <c r="R125" s="149"/>
    </row>
    <row r="126" customFormat="false" ht="12.75" hidden="false" customHeight="false" outlineLevel="0" collapsed="false">
      <c r="A126" s="144"/>
      <c r="G126" s="158"/>
      <c r="H126" s="124"/>
      <c r="J126" s="162"/>
      <c r="K126" s="124"/>
      <c r="M126" s="51"/>
      <c r="N126" s="151"/>
      <c r="O126" s="148"/>
      <c r="Q126" s="148"/>
      <c r="R126" s="149"/>
    </row>
    <row r="127" customFormat="false" ht="12.75" hidden="false" customHeight="false" outlineLevel="0" collapsed="false">
      <c r="A127" s="144" t="s">
        <v>78</v>
      </c>
      <c r="B127" s="82" t="s">
        <v>43</v>
      </c>
      <c r="C127" s="69" t="s">
        <v>26</v>
      </c>
      <c r="D127" s="4" t="s">
        <v>44</v>
      </c>
      <c r="E127" s="167" t="n">
        <v>2045476.5</v>
      </c>
      <c r="F127" s="168"/>
      <c r="G127" s="145" t="n">
        <v>2.9</v>
      </c>
      <c r="H127" s="39" t="n">
        <f aca="false">E127*G127</f>
        <v>5931881.85</v>
      </c>
      <c r="I127" s="168"/>
      <c r="J127" s="146" t="n">
        <f aca="false">G127</f>
        <v>2.9</v>
      </c>
      <c r="K127" s="39" t="n">
        <f aca="false">E127*J127</f>
        <v>5931881.85</v>
      </c>
      <c r="L127" s="168"/>
      <c r="M127" s="126" t="n">
        <v>0.64</v>
      </c>
      <c r="N127" s="147" t="n">
        <f aca="false">M127</f>
        <v>0.64</v>
      </c>
      <c r="O127" s="148" t="n">
        <f aca="false">E127*N127</f>
        <v>1309104.96</v>
      </c>
      <c r="Q127" s="148"/>
      <c r="R127" s="149"/>
      <c r="AF127" s="60" t="n">
        <f aca="false">J127</f>
        <v>2.9</v>
      </c>
    </row>
    <row r="128" customFormat="false" ht="12.75" hidden="false" customHeight="false" outlineLevel="0" collapsed="false">
      <c r="A128" s="144"/>
      <c r="B128" s="82"/>
      <c r="C128" s="69" t="s">
        <v>28</v>
      </c>
      <c r="D128" s="4" t="s">
        <v>44</v>
      </c>
      <c r="E128" s="167" t="n">
        <v>1831338.5</v>
      </c>
      <c r="F128" s="168"/>
      <c r="G128" s="145" t="n">
        <v>1.75</v>
      </c>
      <c r="H128" s="39" t="n">
        <f aca="false">E128*G128</f>
        <v>3204842.375</v>
      </c>
      <c r="I128" s="168"/>
      <c r="J128" s="146" t="n">
        <f aca="false">G128</f>
        <v>1.75</v>
      </c>
      <c r="K128" s="39" t="n">
        <f aca="false">E128*J128</f>
        <v>3204842.375</v>
      </c>
      <c r="L128" s="168"/>
      <c r="M128" s="126" t="n">
        <v>0.39</v>
      </c>
      <c r="N128" s="147" t="n">
        <f aca="false">M128</f>
        <v>0.39</v>
      </c>
      <c r="O128" s="148" t="n">
        <f aca="false">E128*N128</f>
        <v>714222.015</v>
      </c>
      <c r="Q128" s="148"/>
      <c r="R128" s="149"/>
      <c r="AF128" s="60" t="n">
        <f aca="false">J128</f>
        <v>1.75</v>
      </c>
    </row>
    <row r="129" customFormat="false" ht="12.75" hidden="false" customHeight="false" outlineLevel="0" collapsed="false">
      <c r="A129" s="144"/>
      <c r="B129" s="82"/>
      <c r="C129" s="69"/>
      <c r="D129" s="82"/>
      <c r="E129" s="167"/>
      <c r="F129" s="168"/>
      <c r="G129" s="145"/>
      <c r="H129" s="169"/>
      <c r="I129" s="168"/>
      <c r="J129" s="170"/>
      <c r="K129" s="169"/>
      <c r="L129" s="168"/>
      <c r="M129" s="95"/>
      <c r="N129" s="151"/>
      <c r="O129" s="148"/>
      <c r="Q129" s="148"/>
      <c r="R129" s="149"/>
    </row>
    <row r="130" customFormat="false" ht="12.75" hidden="false" customHeight="false" outlineLevel="0" collapsed="false">
      <c r="A130" s="144"/>
      <c r="B130" s="82" t="s">
        <v>25</v>
      </c>
      <c r="C130" s="69" t="s">
        <v>26</v>
      </c>
      <c r="D130" s="82"/>
      <c r="E130" s="167" t="n">
        <v>187429065.5</v>
      </c>
      <c r="F130" s="168"/>
      <c r="G130" s="152" t="n">
        <v>0.11984</v>
      </c>
      <c r="H130" s="39" t="n">
        <f aca="false">E130*G130</f>
        <v>22461499.20952</v>
      </c>
      <c r="I130" s="168"/>
      <c r="J130" s="153" t="n">
        <f aca="false">G130+$J$2</f>
        <v>0.12984</v>
      </c>
      <c r="K130" s="39" t="n">
        <f aca="false">E130*J130</f>
        <v>24335789.86452</v>
      </c>
      <c r="L130" s="168"/>
      <c r="M130" s="95" t="n">
        <v>0.0739</v>
      </c>
      <c r="N130" s="71" t="n">
        <f aca="false">M130+$J$2</f>
        <v>0.0839</v>
      </c>
      <c r="O130" s="148" t="n">
        <f aca="false">E130*N130</f>
        <v>15725298.59545</v>
      </c>
      <c r="Q130" s="148" t="n">
        <f aca="false">O127+O130+O138</f>
        <v>17034403.55545</v>
      </c>
      <c r="R130" s="154" t="n">
        <f aca="false">Q130/E130</f>
        <v>0.0908845354908415</v>
      </c>
      <c r="W130" s="35" t="s">
        <v>26</v>
      </c>
      <c r="X130" s="4" t="s">
        <v>105</v>
      </c>
      <c r="Y130" s="229" t="n">
        <v>18030860</v>
      </c>
      <c r="Z130" s="226" t="n">
        <f aca="false">Y130/(Y130+Y131)</f>
        <v>0.0774976310194424</v>
      </c>
      <c r="AA130" s="44" t="n">
        <f aca="false">E130*Z130</f>
        <v>14525308.5604379</v>
      </c>
      <c r="AD130" s="8" t="n">
        <f aca="false">R130</f>
        <v>0.0908845354908415</v>
      </c>
      <c r="AE130" s="156"/>
      <c r="AF130" s="157" t="n">
        <f aca="false">J130</f>
        <v>0.12984</v>
      </c>
    </row>
    <row r="131" customFormat="false" ht="12.75" hidden="false" customHeight="false" outlineLevel="0" collapsed="false">
      <c r="A131" s="144"/>
      <c r="B131" s="82"/>
      <c r="C131" s="69"/>
      <c r="D131" s="82"/>
      <c r="E131" s="167"/>
      <c r="F131" s="168"/>
      <c r="G131" s="171"/>
      <c r="H131" s="169"/>
      <c r="I131" s="168"/>
      <c r="J131" s="172"/>
      <c r="K131" s="169"/>
      <c r="L131" s="168"/>
      <c r="M131" s="95"/>
      <c r="N131" s="71"/>
      <c r="O131" s="148"/>
      <c r="Q131" s="148"/>
      <c r="R131" s="154"/>
      <c r="W131" s="35"/>
      <c r="X131" s="4" t="s">
        <v>110</v>
      </c>
      <c r="Y131" s="229" t="n">
        <v>214632510</v>
      </c>
      <c r="Z131" s="226" t="n">
        <f aca="false">Y131/(Y130+Y131)</f>
        <v>0.922502368980558</v>
      </c>
      <c r="AA131" s="44" t="n">
        <f aca="false">E130-AA130</f>
        <v>172903756.939562</v>
      </c>
      <c r="AC131" s="155" t="n">
        <f aca="false">AC141/SUM(AA131,AA133)</f>
        <v>0.0421861526226305</v>
      </c>
      <c r="AD131" s="8" t="n">
        <f aca="false">R130+AC131</f>
        <v>0.133070688113472</v>
      </c>
      <c r="AE131" s="156"/>
      <c r="AF131" s="157" t="n">
        <f aca="false">J130+AC131</f>
        <v>0.172026152622631</v>
      </c>
    </row>
    <row r="132" customFormat="false" ht="12.75" hidden="false" customHeight="false" outlineLevel="0" collapsed="false">
      <c r="A132" s="144"/>
      <c r="B132" s="82"/>
      <c r="C132" s="69" t="s">
        <v>28</v>
      </c>
      <c r="D132" s="82"/>
      <c r="E132" s="167" t="n">
        <v>61497214.5</v>
      </c>
      <c r="F132" s="168"/>
      <c r="G132" s="152" t="n">
        <v>0.11984</v>
      </c>
      <c r="H132" s="39" t="n">
        <f aca="false">E132*G132</f>
        <v>7369826.18568</v>
      </c>
      <c r="I132" s="168"/>
      <c r="J132" s="153" t="n">
        <f aca="false">G132+$J$2</f>
        <v>0.12984</v>
      </c>
      <c r="K132" s="39" t="n">
        <f aca="false">E132*J132</f>
        <v>7984798.33068</v>
      </c>
      <c r="L132" s="168"/>
      <c r="M132" s="95" t="n">
        <v>0.07813</v>
      </c>
      <c r="N132" s="71" t="n">
        <f aca="false">M132+$J$2</f>
        <v>0.08813</v>
      </c>
      <c r="O132" s="173" t="n">
        <f aca="false">E132*N132</f>
        <v>5419749.513885</v>
      </c>
      <c r="Q132" s="159" t="n">
        <f aca="false">O128+O132+O139</f>
        <v>6133971.528885</v>
      </c>
      <c r="R132" s="154" t="n">
        <f aca="false">Q132/E132</f>
        <v>0.0997438921218944</v>
      </c>
      <c r="W132" s="35" t="s">
        <v>28</v>
      </c>
      <c r="X132" s="4" t="s">
        <v>105</v>
      </c>
      <c r="Y132" s="229" t="n">
        <v>10514466</v>
      </c>
      <c r="Z132" s="226" t="n">
        <f aca="false">Y132/(Y132+Y133)</f>
        <v>0.139673458617468</v>
      </c>
      <c r="AA132" s="44" t="n">
        <f aca="false">E132*Z132</f>
        <v>8589528.64455529</v>
      </c>
      <c r="AD132" s="8" t="n">
        <f aca="false">R132</f>
        <v>0.0997438921218944</v>
      </c>
      <c r="AE132" s="156"/>
      <c r="AF132" s="157" t="n">
        <f aca="false">J132</f>
        <v>0.12984</v>
      </c>
    </row>
    <row r="133" customFormat="false" ht="12.75" hidden="false" customHeight="false" outlineLevel="0" collapsed="false">
      <c r="A133" s="144"/>
      <c r="B133" s="82"/>
      <c r="C133" s="69"/>
      <c r="D133" s="82"/>
      <c r="E133" s="167"/>
      <c r="F133" s="168"/>
      <c r="G133" s="145"/>
      <c r="H133" s="169"/>
      <c r="I133" s="168"/>
      <c r="J133" s="170"/>
      <c r="K133" s="169"/>
      <c r="L133" s="168"/>
      <c r="M133" s="95"/>
      <c r="O133" s="173"/>
      <c r="Q133" s="173"/>
      <c r="R133" s="154"/>
      <c r="W133" s="35"/>
      <c r="X133" s="4" t="s">
        <v>110</v>
      </c>
      <c r="Y133" s="229" t="n">
        <v>64764446</v>
      </c>
      <c r="Z133" s="226" t="n">
        <f aca="false">Y133/(Y132+Y133)</f>
        <v>0.860326541382532</v>
      </c>
      <c r="AA133" s="44" t="n">
        <f aca="false">E132-AA132</f>
        <v>52907685.8554447</v>
      </c>
      <c r="AC133" s="160" t="n">
        <f aca="false">AC131</f>
        <v>0.0421861526226305</v>
      </c>
      <c r="AD133" s="8" t="n">
        <f aca="false">R132+AC133</f>
        <v>0.141930044744525</v>
      </c>
      <c r="AE133" s="156"/>
      <c r="AF133" s="157" t="n">
        <f aca="false">J132+AC133</f>
        <v>0.172026152622631</v>
      </c>
    </row>
    <row r="134" customFormat="false" ht="12.75" hidden="false" customHeight="false" outlineLevel="0" collapsed="false">
      <c r="A134" s="144"/>
      <c r="B134" s="82"/>
      <c r="C134" s="69"/>
      <c r="D134" s="82"/>
      <c r="E134" s="167"/>
      <c r="F134" s="168"/>
      <c r="G134" s="145"/>
      <c r="H134" s="169"/>
      <c r="I134" s="168"/>
      <c r="J134" s="170"/>
      <c r="K134" s="169"/>
      <c r="L134" s="168"/>
      <c r="M134" s="95"/>
      <c r="O134" s="173"/>
      <c r="Q134" s="173"/>
      <c r="R134" s="154"/>
      <c r="W134" s="35"/>
      <c r="Y134" s="230"/>
      <c r="Z134" s="226"/>
      <c r="AA134" s="44"/>
      <c r="AC134" s="160"/>
      <c r="AE134" s="156"/>
      <c r="AF134" s="157"/>
    </row>
    <row r="135" customFormat="false" ht="12.75" hidden="false" customHeight="false" outlineLevel="0" collapsed="false">
      <c r="A135" s="144"/>
      <c r="B135" s="82" t="s">
        <v>31</v>
      </c>
      <c r="C135" s="69" t="s">
        <v>26</v>
      </c>
      <c r="D135" s="82"/>
      <c r="E135" s="167" t="n">
        <v>45829.5114159077</v>
      </c>
      <c r="F135" s="136"/>
      <c r="G135" s="145" t="n">
        <v>16</v>
      </c>
      <c r="H135" s="39" t="n">
        <f aca="false">E135*G135</f>
        <v>733272.182654523</v>
      </c>
      <c r="I135" s="136"/>
      <c r="J135" s="146" t="n">
        <f aca="false">G135</f>
        <v>16</v>
      </c>
      <c r="K135" s="39" t="n">
        <f aca="false">E135*J135</f>
        <v>733272.182654523</v>
      </c>
      <c r="L135" s="136"/>
      <c r="M135" s="95"/>
      <c r="N135" s="163"/>
      <c r="O135" s="148"/>
      <c r="Q135" s="148"/>
      <c r="R135" s="149"/>
      <c r="AF135" s="60" t="n">
        <f aca="false">J135</f>
        <v>16</v>
      </c>
    </row>
    <row r="136" customFormat="false" ht="12.75" hidden="false" customHeight="false" outlineLevel="0" collapsed="false">
      <c r="A136" s="144"/>
      <c r="B136" s="82"/>
      <c r="C136" s="69" t="s">
        <v>28</v>
      </c>
      <c r="D136" s="82"/>
      <c r="E136" s="167" t="n">
        <v>45746.2710496163</v>
      </c>
      <c r="F136" s="136"/>
      <c r="G136" s="145" t="n">
        <v>16</v>
      </c>
      <c r="H136" s="39" t="n">
        <f aca="false">E136*G136</f>
        <v>731940.33679386</v>
      </c>
      <c r="I136" s="136"/>
      <c r="J136" s="146" t="n">
        <f aca="false">G136</f>
        <v>16</v>
      </c>
      <c r="K136" s="39" t="n">
        <f aca="false">E136*J136</f>
        <v>731940.33679386</v>
      </c>
      <c r="L136" s="136"/>
      <c r="M136" s="95"/>
      <c r="N136" s="163"/>
      <c r="O136" s="148"/>
      <c r="Q136" s="148"/>
      <c r="R136" s="149"/>
      <c r="AF136" s="60" t="n">
        <f aca="false">J136</f>
        <v>16</v>
      </c>
    </row>
    <row r="137" customFormat="false" ht="12.75" hidden="false" customHeight="false" outlineLevel="0" collapsed="false">
      <c r="A137" s="144"/>
      <c r="B137" s="82"/>
      <c r="C137" s="69"/>
      <c r="D137" s="174"/>
      <c r="E137" s="175"/>
      <c r="F137" s="136"/>
      <c r="G137" s="158"/>
      <c r="H137" s="124"/>
      <c r="I137" s="136"/>
      <c r="J137" s="162"/>
      <c r="K137" s="124"/>
      <c r="L137" s="136"/>
      <c r="M137" s="51"/>
      <c r="O137" s="148"/>
      <c r="Q137" s="148"/>
      <c r="R137" s="149"/>
    </row>
    <row r="138" customFormat="false" ht="12.75" hidden="false" customHeight="false" outlineLevel="0" collapsed="false">
      <c r="A138" s="144"/>
      <c r="B138" s="82" t="s">
        <v>79</v>
      </c>
      <c r="C138" s="69" t="s">
        <v>26</v>
      </c>
      <c r="E138" s="176" t="n">
        <v>0</v>
      </c>
      <c r="G138" s="145" t="n">
        <v>-0.4</v>
      </c>
      <c r="H138" s="39" t="n">
        <f aca="false">E138*G138</f>
        <v>-0</v>
      </c>
      <c r="J138" s="146" t="n">
        <f aca="false">G138</f>
        <v>-0.4</v>
      </c>
      <c r="K138" s="39" t="n">
        <f aca="false">E138*J138</f>
        <v>-0</v>
      </c>
      <c r="M138" s="145" t="n">
        <v>-0.09</v>
      </c>
      <c r="N138" s="147" t="n">
        <f aca="false">M138</f>
        <v>-0.09</v>
      </c>
      <c r="O138" s="148" t="n">
        <f aca="false">E138*N138</f>
        <v>-0</v>
      </c>
      <c r="Q138" s="148"/>
      <c r="R138" s="149"/>
      <c r="AF138" s="60" t="n">
        <f aca="false">J138</f>
        <v>-0.4</v>
      </c>
    </row>
    <row r="139" customFormat="false" ht="12.75" hidden="false" customHeight="false" outlineLevel="0" collapsed="false">
      <c r="A139" s="144"/>
      <c r="B139" s="82"/>
      <c r="C139" s="69" t="s">
        <v>28</v>
      </c>
      <c r="D139" s="82"/>
      <c r="E139" s="176" t="n">
        <v>0</v>
      </c>
      <c r="G139" s="145" t="n">
        <v>-0.3</v>
      </c>
      <c r="H139" s="61" t="n">
        <f aca="false">E139*G139</f>
        <v>-0</v>
      </c>
      <c r="J139" s="146" t="n">
        <f aca="false">G139</f>
        <v>-0.3</v>
      </c>
      <c r="K139" s="61" t="n">
        <f aca="false">E139*J139</f>
        <v>-0</v>
      </c>
      <c r="M139" s="145" t="n">
        <v>-0.07</v>
      </c>
      <c r="N139" s="147" t="n">
        <f aca="false">M139</f>
        <v>-0.07</v>
      </c>
      <c r="O139" s="159" t="n">
        <f aca="false">E139*N139</f>
        <v>-0</v>
      </c>
      <c r="Q139" s="148"/>
      <c r="R139" s="149"/>
      <c r="AF139" s="60" t="n">
        <f aca="false">J139</f>
        <v>-0.3</v>
      </c>
    </row>
    <row r="140" customFormat="false" ht="12.75" hidden="false" customHeight="false" outlineLevel="0" collapsed="false">
      <c r="A140" s="144"/>
      <c r="B140" s="82"/>
      <c r="C140" s="69"/>
      <c r="D140" s="82"/>
      <c r="E140" s="177"/>
      <c r="G140" s="145"/>
      <c r="H140" s="39"/>
      <c r="J140" s="178"/>
      <c r="K140" s="39"/>
      <c r="M140" s="152"/>
      <c r="N140" s="163"/>
      <c r="O140" s="148"/>
      <c r="Q140" s="148"/>
      <c r="R140" s="149"/>
    </row>
    <row r="141" customFormat="false" ht="12.75" hidden="false" customHeight="false" outlineLevel="0" collapsed="false">
      <c r="A141" s="144"/>
      <c r="B141" s="1" t="s">
        <v>77</v>
      </c>
      <c r="C141" s="164"/>
      <c r="D141" s="5"/>
      <c r="E141" s="136" t="n">
        <v>248926280</v>
      </c>
      <c r="F141" s="136" t="s">
        <v>35</v>
      </c>
      <c r="G141" s="158"/>
      <c r="H141" s="124" t="n">
        <f aca="false">SUM(H127:H139)</f>
        <v>40433262.1396484</v>
      </c>
      <c r="I141" s="136"/>
      <c r="J141" s="162"/>
      <c r="K141" s="124" t="n">
        <f aca="false">SUM(K127:K139)</f>
        <v>42922524.9396484</v>
      </c>
      <c r="L141" s="136"/>
      <c r="M141" s="165"/>
      <c r="O141" s="166" t="n">
        <f aca="false">SUM(O127:O139)</f>
        <v>23168375.084335</v>
      </c>
      <c r="P141" s="5"/>
      <c r="Q141" s="166" t="n">
        <f aca="false">SUM(Q130:Q132)</f>
        <v>23168375.084335</v>
      </c>
      <c r="R141" s="149"/>
      <c r="S141" s="221" t="n">
        <f aca="false">E141/SUM(E135:E136)</f>
        <v>2718.25446966522</v>
      </c>
      <c r="T141" s="221" t="n">
        <f aca="false">T3*S141</f>
        <v>543.650893933043</v>
      </c>
      <c r="U141" s="231" t="n">
        <v>550</v>
      </c>
      <c r="V141" s="231"/>
      <c r="AA141" s="44" t="n">
        <f aca="false">SUM(AA130:AA133)</f>
        <v>248926280</v>
      </c>
      <c r="AC141" s="67" t="n">
        <v>9526115.98968655</v>
      </c>
    </row>
    <row r="142" customFormat="false" ht="12.75" hidden="false" customHeight="false" outlineLevel="0" collapsed="false">
      <c r="A142" s="144"/>
      <c r="B142" s="82"/>
      <c r="C142" s="69"/>
      <c r="D142" s="82"/>
      <c r="E142" s="177"/>
      <c r="G142" s="145"/>
      <c r="H142" s="39"/>
      <c r="J142" s="178"/>
      <c r="K142" s="39"/>
      <c r="M142" s="152"/>
      <c r="N142" s="163"/>
      <c r="O142" s="148"/>
      <c r="Q142" s="148"/>
      <c r="R142" s="149"/>
    </row>
    <row r="143" customFormat="false" ht="12.75" hidden="false" customHeight="false" outlineLevel="0" collapsed="false">
      <c r="A143" s="144"/>
      <c r="G143" s="158"/>
      <c r="H143" s="124"/>
      <c r="J143" s="162"/>
      <c r="K143" s="124"/>
      <c r="M143" s="51"/>
      <c r="O143" s="148"/>
      <c r="Q143" s="148"/>
      <c r="R143" s="149"/>
    </row>
    <row r="144" customFormat="false" ht="12.75" hidden="false" customHeight="false" outlineLevel="0" collapsed="false">
      <c r="A144" s="205" t="s">
        <v>93</v>
      </c>
      <c r="B144" s="206"/>
      <c r="C144" s="232"/>
      <c r="D144" s="233"/>
    </row>
    <row r="146" customFormat="false" ht="12.75" hidden="false" customHeight="false" outlineLevel="0" collapsed="false">
      <c r="A146" s="144" t="s">
        <v>94</v>
      </c>
      <c r="B146" s="82" t="s">
        <v>25</v>
      </c>
      <c r="C146" s="69" t="s">
        <v>26</v>
      </c>
      <c r="E146" s="209" t="n">
        <v>1445610146.5</v>
      </c>
      <c r="G146" s="152" t="n">
        <v>0.09494</v>
      </c>
      <c r="H146" s="39" t="n">
        <f aca="false">E146*G146</f>
        <v>137246227.30871</v>
      </c>
      <c r="J146" s="153" t="n">
        <f aca="false">G146+$J$2</f>
        <v>0.10494</v>
      </c>
      <c r="K146" s="39" t="n">
        <f aca="false">E146*J146</f>
        <v>151702328.77371</v>
      </c>
      <c r="M146" s="95" t="n">
        <v>0.05313</v>
      </c>
      <c r="N146" s="71" t="n">
        <f aca="false">M146+$J$2</f>
        <v>0.06313</v>
      </c>
      <c r="O146" s="148" t="n">
        <f aca="false">E146*N146</f>
        <v>91261368.548545</v>
      </c>
      <c r="Q146" s="148" t="n">
        <f aca="false">O146</f>
        <v>91261368.548545</v>
      </c>
      <c r="R146" s="7" t="n">
        <f aca="false">M146</f>
        <v>0.05313</v>
      </c>
      <c r="W146" s="35" t="s">
        <v>26</v>
      </c>
      <c r="X146" s="4" t="s">
        <v>105</v>
      </c>
      <c r="Y146" s="209" t="n">
        <v>1024421547</v>
      </c>
      <c r="Z146" s="226" t="n">
        <f aca="false">Y146/(Y146+Y147)</f>
        <v>0.331005574712301</v>
      </c>
      <c r="AA146" s="44" t="n">
        <f aca="false">E146*Z146</f>
        <v>478505017.352167</v>
      </c>
      <c r="AD146" s="8" t="n">
        <f aca="false">R146</f>
        <v>0.05313</v>
      </c>
      <c r="AF146" s="157" t="n">
        <f aca="false">J146</f>
        <v>0.10494</v>
      </c>
    </row>
    <row r="147" customFormat="false" ht="12.75" hidden="false" customHeight="false" outlineLevel="0" collapsed="false">
      <c r="A147" s="144"/>
      <c r="B147" s="82"/>
      <c r="C147" s="69"/>
      <c r="E147" s="209"/>
      <c r="G147" s="152"/>
      <c r="H147" s="39"/>
      <c r="J147" s="153"/>
      <c r="K147" s="39"/>
      <c r="M147" s="95"/>
      <c r="N147" s="71"/>
      <c r="O147" s="148"/>
      <c r="Q147" s="148"/>
      <c r="W147" s="35"/>
      <c r="X147" s="4" t="s">
        <v>110</v>
      </c>
      <c r="Y147" s="209" t="n">
        <v>2070455474</v>
      </c>
      <c r="Z147" s="226" t="n">
        <f aca="false">Y147/(Y146+Y147)</f>
        <v>0.668994425287699</v>
      </c>
      <c r="AA147" s="44" t="n">
        <f aca="false">E146-AA146</f>
        <v>967105129.147833</v>
      </c>
      <c r="AC147" s="139" t="n">
        <f aca="false">AC154/SUM(AA147,AA149)</f>
        <v>0.0604440162681117</v>
      </c>
      <c r="AD147" s="8" t="n">
        <f aca="false">R146+AC147</f>
        <v>0.113574016268112</v>
      </c>
      <c r="AF147" s="157" t="n">
        <f aca="false">J146+AC147</f>
        <v>0.165384016268112</v>
      </c>
    </row>
    <row r="148" customFormat="false" ht="12.75" hidden="false" customHeight="false" outlineLevel="0" collapsed="false">
      <c r="C148" s="69" t="s">
        <v>28</v>
      </c>
      <c r="E148" s="209" t="n">
        <v>655902501.5</v>
      </c>
      <c r="G148" s="152" t="n">
        <v>0.08035</v>
      </c>
      <c r="H148" s="39" t="n">
        <f aca="false">E148*G148</f>
        <v>52701765.995525</v>
      </c>
      <c r="J148" s="153" t="n">
        <f aca="false">G148+$J$2</f>
        <v>0.09035</v>
      </c>
      <c r="K148" s="39" t="n">
        <f aca="false">E148*J148</f>
        <v>59260791.010525</v>
      </c>
      <c r="M148" s="95" t="n">
        <v>0.04738</v>
      </c>
      <c r="N148" s="71" t="n">
        <f aca="false">M148+$J$2</f>
        <v>0.05738</v>
      </c>
      <c r="O148" s="210" t="n">
        <f aca="false">E148*N148</f>
        <v>37635685.53607</v>
      </c>
      <c r="Q148" s="210" t="n">
        <f aca="false">O148</f>
        <v>37635685.53607</v>
      </c>
      <c r="R148" s="7" t="n">
        <f aca="false">M148</f>
        <v>0.04738</v>
      </c>
      <c r="W148" s="35" t="s">
        <v>28</v>
      </c>
      <c r="X148" s="4" t="s">
        <v>105</v>
      </c>
      <c r="Y148" s="209" t="n">
        <v>1008563954</v>
      </c>
      <c r="Z148" s="226" t="n">
        <f aca="false">Y148/(Y148+Y149)</f>
        <v>0.361187627348593</v>
      </c>
      <c r="AA148" s="44" t="n">
        <f aca="false">E148*Z148</f>
        <v>236903868.288792</v>
      </c>
      <c r="AD148" s="8" t="n">
        <f aca="false">R148</f>
        <v>0.04738</v>
      </c>
      <c r="AF148" s="157" t="n">
        <f aca="false">J148</f>
        <v>0.09035</v>
      </c>
    </row>
    <row r="149" customFormat="false" ht="12.75" hidden="false" customHeight="false" outlineLevel="0" collapsed="false">
      <c r="C149" s="69"/>
      <c r="E149" s="209"/>
      <c r="G149" s="152"/>
      <c r="H149" s="39"/>
      <c r="J149" s="153"/>
      <c r="K149" s="39"/>
      <c r="M149" s="95"/>
      <c r="N149" s="71"/>
      <c r="O149" s="210"/>
      <c r="Q149" s="210"/>
      <c r="W149" s="35"/>
      <c r="X149" s="4" t="s">
        <v>110</v>
      </c>
      <c r="Y149" s="209" t="n">
        <v>1783790705</v>
      </c>
      <c r="Z149" s="226" t="n">
        <f aca="false">Y149/(Y148+Y149)</f>
        <v>0.638812372651407</v>
      </c>
      <c r="AA149" s="44" t="n">
        <f aca="false">E148-AA148</f>
        <v>418998633.211208</v>
      </c>
      <c r="AC149" s="104" t="n">
        <f aca="false">AC147</f>
        <v>0.0604440162681117</v>
      </c>
      <c r="AD149" s="8" t="n">
        <f aca="false">R148+AC149</f>
        <v>0.107824016268112</v>
      </c>
      <c r="AF149" s="157" t="n">
        <f aca="false">J148+AC149</f>
        <v>0.150794016268112</v>
      </c>
    </row>
    <row r="150" customFormat="false" ht="12.75" hidden="false" customHeight="false" outlineLevel="0" collapsed="false">
      <c r="E150" s="74"/>
    </row>
    <row r="151" customFormat="false" ht="12.75" hidden="false" customHeight="false" outlineLevel="0" collapsed="false">
      <c r="B151" s="82" t="s">
        <v>31</v>
      </c>
      <c r="C151" s="69" t="s">
        <v>26</v>
      </c>
      <c r="E151" s="209" t="n">
        <v>60264</v>
      </c>
      <c r="G151" s="88" t="n">
        <v>16</v>
      </c>
      <c r="H151" s="39" t="n">
        <f aca="false">E151*G151</f>
        <v>964224</v>
      </c>
      <c r="J151" s="59" t="n">
        <f aca="false">G151</f>
        <v>16</v>
      </c>
      <c r="K151" s="39" t="n">
        <f aca="false">E151*J151</f>
        <v>964224</v>
      </c>
      <c r="AF151" s="60" t="n">
        <f aca="false">J151</f>
        <v>16</v>
      </c>
    </row>
    <row r="152" customFormat="false" ht="12.75" hidden="false" customHeight="false" outlineLevel="0" collapsed="false">
      <c r="B152" s="82"/>
      <c r="C152" s="69" t="s">
        <v>28</v>
      </c>
      <c r="E152" s="209" t="n">
        <v>60264</v>
      </c>
      <c r="G152" s="88" t="n">
        <v>16</v>
      </c>
      <c r="H152" s="61" t="n">
        <f aca="false">E152*G152</f>
        <v>964224</v>
      </c>
      <c r="J152" s="59" t="n">
        <f aca="false">G152</f>
        <v>16</v>
      </c>
      <c r="K152" s="61" t="n">
        <f aca="false">E152*J152</f>
        <v>964224</v>
      </c>
      <c r="AF152" s="60" t="n">
        <f aca="false">J152</f>
        <v>16</v>
      </c>
    </row>
    <row r="154" customFormat="false" ht="12.75" hidden="false" customHeight="false" outlineLevel="0" collapsed="false">
      <c r="B154" s="1" t="s">
        <v>91</v>
      </c>
      <c r="E154" s="212" t="n">
        <f aca="false">SUM(E146:E148)</f>
        <v>2101512648</v>
      </c>
      <c r="F154" s="136" t="s">
        <v>35</v>
      </c>
      <c r="H154" s="124" t="n">
        <f aca="false">SUM(H146:H152)</f>
        <v>191876441.304235</v>
      </c>
      <c r="K154" s="124" t="n">
        <f aca="false">SUM(K146:K152)</f>
        <v>212891567.784235</v>
      </c>
      <c r="O154" s="124" t="n">
        <f aca="false">SUM(O146:O152)</f>
        <v>128897054.084615</v>
      </c>
      <c r="Q154" s="124" t="n">
        <f aca="false">SUM(Q146:Q152)</f>
        <v>128897054.084615</v>
      </c>
      <c r="S154" s="221" t="n">
        <v>3434</v>
      </c>
      <c r="T154" s="221" t="n">
        <f aca="false">S154*T3</f>
        <v>686.8</v>
      </c>
      <c r="U154" s="227" t="n">
        <v>700</v>
      </c>
      <c r="AC154" s="234" t="n">
        <v>83781678.3613206</v>
      </c>
    </row>
    <row r="157" customFormat="false" ht="12.75" hidden="false" customHeight="false" outlineLevel="0" collapsed="false">
      <c r="A157" s="1" t="s">
        <v>99</v>
      </c>
      <c r="B157" s="2" t="s">
        <v>43</v>
      </c>
      <c r="C157" s="3" t="s">
        <v>26</v>
      </c>
      <c r="D157" s="4" t="s">
        <v>44</v>
      </c>
      <c r="E157" s="209" t="n">
        <v>241104</v>
      </c>
      <c r="G157" s="88" t="n">
        <v>5.5</v>
      </c>
      <c r="H157" s="39" t="n">
        <f aca="false">E157*G157</f>
        <v>1326072</v>
      </c>
      <c r="J157" s="59" t="n">
        <f aca="false">G157</f>
        <v>5.5</v>
      </c>
      <c r="K157" s="39" t="n">
        <f aca="false">E157*J157</f>
        <v>1326072</v>
      </c>
      <c r="M157" s="4" t="n">
        <v>1.11</v>
      </c>
      <c r="N157" s="119" t="n">
        <f aca="false">M157</f>
        <v>1.11</v>
      </c>
      <c r="O157" s="42" t="n">
        <f aca="false">E157*N157</f>
        <v>267625.44</v>
      </c>
      <c r="AF157" s="60" t="n">
        <f aca="false">J157</f>
        <v>5.5</v>
      </c>
    </row>
    <row r="158" customFormat="false" ht="12.75" hidden="false" customHeight="false" outlineLevel="0" collapsed="false">
      <c r="C158" s="3" t="s">
        <v>28</v>
      </c>
      <c r="D158" s="4" t="s">
        <v>44</v>
      </c>
      <c r="E158" s="209" t="n">
        <v>241104</v>
      </c>
      <c r="G158" s="88" t="n">
        <v>5.5</v>
      </c>
      <c r="H158" s="39" t="n">
        <f aca="false">E158*G158</f>
        <v>1326072</v>
      </c>
      <c r="J158" s="59" t="n">
        <f aca="false">G158</f>
        <v>5.5</v>
      </c>
      <c r="K158" s="39" t="n">
        <f aca="false">E158*J158</f>
        <v>1326072</v>
      </c>
      <c r="M158" s="4" t="n">
        <v>1.11</v>
      </c>
      <c r="N158" s="119" t="n">
        <f aca="false">M158</f>
        <v>1.11</v>
      </c>
      <c r="O158" s="42" t="n">
        <f aca="false">E158*N158</f>
        <v>267625.44</v>
      </c>
      <c r="AF158" s="60" t="n">
        <f aca="false">J158</f>
        <v>5.5</v>
      </c>
    </row>
    <row r="159" customFormat="false" ht="12.75" hidden="false" customHeight="false" outlineLevel="0" collapsed="false">
      <c r="E159" s="209"/>
      <c r="G159" s="88"/>
    </row>
    <row r="160" customFormat="false" ht="12.75" hidden="false" customHeight="false" outlineLevel="0" collapsed="false">
      <c r="B160" s="93" t="s">
        <v>25</v>
      </c>
      <c r="C160" s="78" t="s">
        <v>26</v>
      </c>
      <c r="D160" s="93"/>
      <c r="E160" s="209" t="n">
        <v>59722475.5</v>
      </c>
      <c r="G160" s="92" t="n">
        <v>0.0828</v>
      </c>
      <c r="H160" s="39" t="n">
        <f aca="false">E160*G160</f>
        <v>4945020.9714</v>
      </c>
      <c r="J160" s="153" t="n">
        <f aca="false">G160+$J$2</f>
        <v>0.0928</v>
      </c>
      <c r="K160" s="39" t="n">
        <f aca="false">E160*J160</f>
        <v>5542245.7264</v>
      </c>
      <c r="M160" s="4" t="n">
        <v>0.05754</v>
      </c>
      <c r="N160" s="71" t="n">
        <f aca="false">M160+$J$2</f>
        <v>0.06754</v>
      </c>
      <c r="O160" s="42" t="n">
        <f aca="false">E160*N160</f>
        <v>4033655.99527</v>
      </c>
      <c r="Q160" s="42" t="n">
        <f aca="false">O157+O160</f>
        <v>4301281.43527</v>
      </c>
      <c r="R160" s="7" t="n">
        <f aca="false">Q160/E160</f>
        <v>0.0720211511538901</v>
      </c>
      <c r="W160" s="35" t="s">
        <v>26</v>
      </c>
      <c r="X160" s="4" t="s">
        <v>105</v>
      </c>
      <c r="Y160" s="209" t="n">
        <v>6435746</v>
      </c>
      <c r="Z160" s="226" t="n">
        <f aca="false">Y160/(Y160+Y161)</f>
        <v>0.106663302010497</v>
      </c>
      <c r="AA160" s="44" t="n">
        <f aca="false">E160*Z160</f>
        <v>6370196.44107101</v>
      </c>
      <c r="AD160" s="8" t="n">
        <f aca="false">R160</f>
        <v>0.0720211511538901</v>
      </c>
      <c r="AF160" s="157" t="n">
        <f aca="false">J160</f>
        <v>0.0928</v>
      </c>
    </row>
    <row r="161" customFormat="false" ht="12.75" hidden="false" customHeight="false" outlineLevel="0" collapsed="false">
      <c r="B161" s="93"/>
      <c r="C161" s="78"/>
      <c r="D161" s="93"/>
      <c r="E161" s="209"/>
      <c r="G161" s="92"/>
      <c r="W161" s="35"/>
      <c r="X161" s="4" t="s">
        <v>110</v>
      </c>
      <c r="Y161" s="209" t="n">
        <v>53901276</v>
      </c>
      <c r="Z161" s="226" t="n">
        <f aca="false">Y161/(Y160+Y161)</f>
        <v>0.893336697989503</v>
      </c>
      <c r="AA161" s="44" t="n">
        <f aca="false">E160-AA160</f>
        <v>53352279.058929</v>
      </c>
      <c r="AC161" s="139" t="n">
        <f aca="false">AC168/SUM(AA161,AA163)</f>
        <v>0.0423516094872152</v>
      </c>
      <c r="AD161" s="8" t="n">
        <f aca="false">R160+AC161</f>
        <v>0.114372760641105</v>
      </c>
      <c r="AF161" s="157" t="n">
        <f aca="false">J160+AC161</f>
        <v>0.135151609487215</v>
      </c>
    </row>
    <row r="162" customFormat="false" ht="12.75" hidden="false" customHeight="false" outlineLevel="0" collapsed="false">
      <c r="B162" s="93"/>
      <c r="C162" s="78" t="s">
        <v>28</v>
      </c>
      <c r="D162" s="93"/>
      <c r="E162" s="209" t="n">
        <v>23831356.5</v>
      </c>
      <c r="G162" s="92" t="n">
        <v>0.04817</v>
      </c>
      <c r="H162" s="39" t="n">
        <f aca="false">E162*G162</f>
        <v>1147956.442605</v>
      </c>
      <c r="J162" s="153" t="n">
        <f aca="false">G162+$J$2</f>
        <v>0.05817</v>
      </c>
      <c r="K162" s="39" t="n">
        <f aca="false">E162*J162</f>
        <v>1386270.007605</v>
      </c>
      <c r="M162" s="4" t="n">
        <v>0.03176</v>
      </c>
      <c r="N162" s="71" t="n">
        <f aca="false">M162+$J$2</f>
        <v>0.04176</v>
      </c>
      <c r="O162" s="143" t="n">
        <f aca="false">E162*N162</f>
        <v>995197.44744</v>
      </c>
      <c r="Q162" s="143" t="n">
        <f aca="false">O158+O162</f>
        <v>1262822.88744</v>
      </c>
      <c r="R162" s="7" t="n">
        <f aca="false">Q162/E162</f>
        <v>0.052989970899894</v>
      </c>
      <c r="W162" s="35" t="s">
        <v>28</v>
      </c>
      <c r="X162" s="4" t="s">
        <v>105</v>
      </c>
      <c r="Y162" s="209" t="n">
        <v>4135341</v>
      </c>
      <c r="Z162" s="226" t="n">
        <f aca="false">Y162/(Y162+Y163)</f>
        <v>0.167549269908044</v>
      </c>
      <c r="AA162" s="44" t="n">
        <f aca="false">E162*Z162</f>
        <v>3992926.38249331</v>
      </c>
      <c r="AD162" s="8" t="n">
        <f aca="false">R162</f>
        <v>0.052989970899894</v>
      </c>
      <c r="AF162" s="157" t="n">
        <f aca="false">J162</f>
        <v>0.05817</v>
      </c>
    </row>
    <row r="163" customFormat="false" ht="12.75" hidden="false" customHeight="false" outlineLevel="0" collapsed="false">
      <c r="E163" s="209"/>
      <c r="G163" s="92"/>
      <c r="W163" s="35"/>
      <c r="X163" s="4" t="s">
        <v>110</v>
      </c>
      <c r="Y163" s="209" t="n">
        <v>20546002</v>
      </c>
      <c r="Z163" s="226" t="n">
        <f aca="false">Y163/(Y162+Y163)</f>
        <v>0.832450730091957</v>
      </c>
      <c r="AA163" s="44" t="n">
        <f aca="false">E162-AA162</f>
        <v>19838430.1175067</v>
      </c>
      <c r="AC163" s="104" t="n">
        <f aca="false">AC161</f>
        <v>0.0423516094872152</v>
      </c>
      <c r="AD163" s="8" t="n">
        <f aca="false">R162+AC163</f>
        <v>0.0953415803871092</v>
      </c>
      <c r="AF163" s="157" t="n">
        <f aca="false">J162+AC163</f>
        <v>0.100521609487215</v>
      </c>
    </row>
    <row r="164" customFormat="false" ht="12.75" hidden="false" customHeight="false" outlineLevel="0" collapsed="false">
      <c r="E164" s="209"/>
      <c r="G164" s="88"/>
    </row>
    <row r="165" customFormat="false" ht="12.75" hidden="false" customHeight="false" outlineLevel="0" collapsed="false">
      <c r="B165" s="2" t="s">
        <v>31</v>
      </c>
      <c r="C165" s="3" t="s">
        <v>26</v>
      </c>
      <c r="E165" s="209" t="n">
        <v>18714</v>
      </c>
      <c r="G165" s="88" t="n">
        <v>12</v>
      </c>
      <c r="H165" s="39" t="n">
        <f aca="false">E165*G165</f>
        <v>224568</v>
      </c>
      <c r="J165" s="59" t="n">
        <f aca="false">G165</f>
        <v>12</v>
      </c>
      <c r="K165" s="39" t="n">
        <f aca="false">E165*J165</f>
        <v>224568</v>
      </c>
      <c r="AF165" s="60" t="n">
        <f aca="false">J165</f>
        <v>12</v>
      </c>
    </row>
    <row r="166" customFormat="false" ht="12.75" hidden="false" customHeight="false" outlineLevel="0" collapsed="false">
      <c r="C166" s="3" t="s">
        <v>28</v>
      </c>
      <c r="E166" s="209" t="n">
        <v>18714</v>
      </c>
      <c r="G166" s="88" t="n">
        <v>12</v>
      </c>
      <c r="H166" s="61" t="n">
        <f aca="false">E166*G166</f>
        <v>224568</v>
      </c>
      <c r="J166" s="59" t="n">
        <f aca="false">G166</f>
        <v>12</v>
      </c>
      <c r="K166" s="61" t="n">
        <f aca="false">E166*J166</f>
        <v>224568</v>
      </c>
      <c r="AF166" s="60" t="n">
        <f aca="false">J166</f>
        <v>12</v>
      </c>
    </row>
    <row r="168" customFormat="false" ht="12.75" hidden="false" customHeight="false" outlineLevel="0" collapsed="false">
      <c r="B168" s="1" t="s">
        <v>91</v>
      </c>
      <c r="E168" s="212" t="n">
        <f aca="false">SUM(E160:E163)</f>
        <v>83553832</v>
      </c>
      <c r="F168" s="136" t="s">
        <v>35</v>
      </c>
      <c r="H168" s="124" t="n">
        <f aca="false">SUM(H157:H166)</f>
        <v>9194257.414005</v>
      </c>
      <c r="K168" s="124" t="n">
        <f aca="false">SUM(K157:K166)</f>
        <v>10029795.734005</v>
      </c>
      <c r="O168" s="124" t="n">
        <f aca="false">SUM(O157:O166)</f>
        <v>5564104.32271</v>
      </c>
      <c r="Q168" s="124" t="n">
        <f aca="false">SUM(Q157:Q166)</f>
        <v>5564104.32271</v>
      </c>
      <c r="S168" s="221" t="n">
        <f aca="false">E168/SUM(E165:E166)</f>
        <v>2232.38837234156</v>
      </c>
      <c r="T168" s="221" t="n">
        <f aca="false">S168*T3</f>
        <v>446.477674468313</v>
      </c>
      <c r="U168" s="227" t="n">
        <v>450</v>
      </c>
      <c r="AC168" s="234" t="n">
        <v>3099744.33313274</v>
      </c>
    </row>
    <row r="171" customFormat="false" ht="12.75" hidden="false" customHeight="false" outlineLevel="0" collapsed="false">
      <c r="A171" s="1" t="s">
        <v>102</v>
      </c>
      <c r="B171" s="2" t="s">
        <v>43</v>
      </c>
      <c r="C171" s="3" t="s">
        <v>26</v>
      </c>
      <c r="D171" s="4" t="s">
        <v>44</v>
      </c>
      <c r="E171" s="209" t="n">
        <v>5440944.5</v>
      </c>
      <c r="G171" s="88" t="n">
        <v>6.55</v>
      </c>
      <c r="H171" s="39" t="n">
        <f aca="false">E171*G171</f>
        <v>35638186.475</v>
      </c>
      <c r="J171" s="59" t="n">
        <f aca="false">G171</f>
        <v>6.55</v>
      </c>
      <c r="K171" s="39" t="n">
        <f aca="false">E171*J171</f>
        <v>35638186.475</v>
      </c>
      <c r="M171" s="88" t="n">
        <v>1.37</v>
      </c>
      <c r="N171" s="119" t="n">
        <f aca="false">M171</f>
        <v>1.37</v>
      </c>
      <c r="O171" s="42" t="n">
        <f aca="false">E171*N171</f>
        <v>7454093.965</v>
      </c>
      <c r="AF171" s="60" t="n">
        <f aca="false">J171</f>
        <v>6.55</v>
      </c>
    </row>
    <row r="172" customFormat="false" ht="12.75" hidden="false" customHeight="false" outlineLevel="0" collapsed="false">
      <c r="C172" s="3" t="s">
        <v>28</v>
      </c>
      <c r="D172" s="4" t="s">
        <v>44</v>
      </c>
      <c r="E172" s="209" t="n">
        <v>4998809.5</v>
      </c>
      <c r="G172" s="88" t="n">
        <v>4.4</v>
      </c>
      <c r="H172" s="39" t="n">
        <f aca="false">E172*G172</f>
        <v>21994761.8</v>
      </c>
      <c r="J172" s="59" t="n">
        <f aca="false">G172</f>
        <v>4.4</v>
      </c>
      <c r="K172" s="39" t="n">
        <f aca="false">E172*J172</f>
        <v>21994761.8</v>
      </c>
      <c r="M172" s="88" t="n">
        <v>0.92</v>
      </c>
      <c r="N172" s="119" t="n">
        <f aca="false">M172</f>
        <v>0.92</v>
      </c>
      <c r="O172" s="42" t="n">
        <f aca="false">E172*N172</f>
        <v>4598904.74</v>
      </c>
      <c r="AF172" s="60" t="n">
        <f aca="false">J172</f>
        <v>4.4</v>
      </c>
    </row>
    <row r="173" customFormat="false" ht="12.75" hidden="false" customHeight="false" outlineLevel="0" collapsed="false">
      <c r="E173" s="209"/>
      <c r="G173" s="88"/>
      <c r="M173" s="88"/>
    </row>
    <row r="174" customFormat="false" ht="12.75" hidden="false" customHeight="false" outlineLevel="0" collapsed="false">
      <c r="B174" s="93" t="s">
        <v>25</v>
      </c>
      <c r="C174" s="78" t="s">
        <v>26</v>
      </c>
      <c r="D174" s="93"/>
      <c r="E174" s="209" t="n">
        <v>1445610146.5</v>
      </c>
      <c r="G174" s="92" t="n">
        <v>0.06789</v>
      </c>
      <c r="H174" s="39" t="n">
        <f aca="false">E174*G174</f>
        <v>98142472.845885</v>
      </c>
      <c r="J174" s="153" t="n">
        <f aca="false">G174+$J$2</f>
        <v>0.07789</v>
      </c>
      <c r="K174" s="39" t="n">
        <f aca="false">E174*J174</f>
        <v>112598574.310885</v>
      </c>
      <c r="M174" s="92" t="n">
        <v>0.04951</v>
      </c>
      <c r="N174" s="71" t="n">
        <f aca="false">M174+$J$2</f>
        <v>0.05951</v>
      </c>
      <c r="O174" s="42" t="n">
        <f aca="false">E174*N174</f>
        <v>86028259.818215</v>
      </c>
      <c r="Q174" s="42" t="n">
        <f aca="false">O171+O174+O182</f>
        <v>93405607.683215</v>
      </c>
      <c r="R174" s="7" t="n">
        <f aca="false">Q174/E174</f>
        <v>0.06461327620684</v>
      </c>
      <c r="W174" s="35" t="s">
        <v>26</v>
      </c>
      <c r="X174" s="4" t="s">
        <v>105</v>
      </c>
      <c r="Y174" s="209" t="n">
        <v>146640105</v>
      </c>
      <c r="Z174" s="226" t="n">
        <f aca="false">Y174/(Y174+Y175)</f>
        <v>0.0856806531772274</v>
      </c>
      <c r="AA174" s="44" t="n">
        <f aca="false">E174*Z174</f>
        <v>123860821.591747</v>
      </c>
      <c r="AD174" s="8" t="n">
        <f aca="false">R174</f>
        <v>0.06461327620684</v>
      </c>
      <c r="AF174" s="157" t="n">
        <f aca="false">J174</f>
        <v>0.07789</v>
      </c>
    </row>
    <row r="175" customFormat="false" ht="12.75" hidden="false" customHeight="false" outlineLevel="0" collapsed="false">
      <c r="B175" s="93"/>
      <c r="C175" s="78"/>
      <c r="D175" s="93"/>
      <c r="E175" s="209"/>
      <c r="G175" s="92"/>
      <c r="M175" s="92"/>
      <c r="W175" s="35"/>
      <c r="X175" s="4" t="s">
        <v>110</v>
      </c>
      <c r="Y175" s="209" t="n">
        <v>1564832667</v>
      </c>
      <c r="Z175" s="226" t="n">
        <f aca="false">Y175/(Y174+Y175)</f>
        <v>0.914319346822773</v>
      </c>
      <c r="AA175" s="44" t="n">
        <f aca="false">E174-AA174</f>
        <v>1321749324.90825</v>
      </c>
      <c r="AC175" s="139" t="n">
        <f aca="false">AC185/SUM(AA175,AA177)</f>
        <v>0.0422468214514813</v>
      </c>
      <c r="AD175" s="8" t="n">
        <f aca="false">R174+AC175</f>
        <v>0.106860097658321</v>
      </c>
      <c r="AF175" s="157" t="n">
        <f aca="false">J174+AC175</f>
        <v>0.120136821451481</v>
      </c>
    </row>
    <row r="176" customFormat="false" ht="12.75" hidden="false" customHeight="false" outlineLevel="0" collapsed="false">
      <c r="B176" s="93"/>
      <c r="C176" s="78" t="s">
        <v>28</v>
      </c>
      <c r="D176" s="93"/>
      <c r="E176" s="209" t="n">
        <v>655902501.5</v>
      </c>
      <c r="G176" s="92" t="n">
        <v>0.04105</v>
      </c>
      <c r="H176" s="39" t="n">
        <f aca="false">E176*G176</f>
        <v>26924797.686575</v>
      </c>
      <c r="J176" s="153" t="n">
        <f aca="false">G176+$J$2</f>
        <v>0.05105</v>
      </c>
      <c r="K176" s="39" t="n">
        <f aca="false">E176*J176</f>
        <v>33483822.701575</v>
      </c>
      <c r="M176" s="92" t="n">
        <v>0.02878</v>
      </c>
      <c r="N176" s="71" t="n">
        <f aca="false">M176+$J$2</f>
        <v>0.03878</v>
      </c>
      <c r="O176" s="42" t="n">
        <f aca="false">E176*N176</f>
        <v>25435899.00817</v>
      </c>
      <c r="Q176" s="143" t="n">
        <f aca="false">O172+O176+O183</f>
        <v>29993621.97817</v>
      </c>
      <c r="R176" s="7" t="n">
        <f aca="false">Q176/E176</f>
        <v>0.0457287811977799</v>
      </c>
      <c r="W176" s="35" t="s">
        <v>28</v>
      </c>
      <c r="X176" s="4" t="s">
        <v>105</v>
      </c>
      <c r="Y176" s="209" t="n">
        <v>93274852</v>
      </c>
      <c r="Z176" s="226" t="n">
        <f aca="false">Y176/(Y176+Y177)</f>
        <v>0.111816092195212</v>
      </c>
      <c r="AA176" s="44" t="n">
        <f aca="false">E176*Z176</f>
        <v>73340454.5787943</v>
      </c>
      <c r="AD176" s="8" t="n">
        <f aca="false">R176</f>
        <v>0.0457287811977799</v>
      </c>
      <c r="AF176" s="157" t="n">
        <f aca="false">J176</f>
        <v>0.05105</v>
      </c>
    </row>
    <row r="177" customFormat="false" ht="12.75" hidden="false" customHeight="false" outlineLevel="0" collapsed="false">
      <c r="E177" s="209"/>
      <c r="G177" s="92"/>
      <c r="M177" s="92"/>
      <c r="W177" s="35"/>
      <c r="X177" s="4" t="s">
        <v>110</v>
      </c>
      <c r="Y177" s="209" t="n">
        <v>740906080</v>
      </c>
      <c r="Z177" s="226" t="n">
        <f aca="false">Y177/(Y176+Y177)</f>
        <v>0.888183907804788</v>
      </c>
      <c r="AA177" s="44" t="n">
        <f aca="false">E176-AA176</f>
        <v>582562046.921206</v>
      </c>
      <c r="AC177" s="104" t="n">
        <f aca="false">AC175</f>
        <v>0.0422468214514813</v>
      </c>
      <c r="AD177" s="8" t="n">
        <f aca="false">R176+AC177</f>
        <v>0.0879756026492612</v>
      </c>
      <c r="AF177" s="157" t="n">
        <f aca="false">J176+AC177</f>
        <v>0.0932968214514813</v>
      </c>
    </row>
    <row r="178" customFormat="false" ht="12.75" hidden="false" customHeight="false" outlineLevel="0" collapsed="false">
      <c r="E178" s="209"/>
      <c r="G178" s="88"/>
      <c r="M178" s="88"/>
    </row>
    <row r="179" customFormat="false" ht="12.75" hidden="false" customHeight="false" outlineLevel="0" collapsed="false">
      <c r="B179" s="2" t="s">
        <v>31</v>
      </c>
      <c r="C179" s="3" t="s">
        <v>26</v>
      </c>
      <c r="E179" s="209" t="n">
        <v>60264</v>
      </c>
      <c r="G179" s="88" t="n">
        <v>16</v>
      </c>
      <c r="H179" s="39" t="n">
        <f aca="false">E179*G179</f>
        <v>964224</v>
      </c>
      <c r="J179" s="59" t="n">
        <f aca="false">G179</f>
        <v>16</v>
      </c>
      <c r="K179" s="39" t="n">
        <f aca="false">E179*J179</f>
        <v>964224</v>
      </c>
      <c r="M179" s="88"/>
      <c r="AF179" s="60" t="n">
        <f aca="false">J179</f>
        <v>16</v>
      </c>
    </row>
    <row r="180" customFormat="false" ht="12.75" hidden="false" customHeight="false" outlineLevel="0" collapsed="false">
      <c r="C180" s="3" t="s">
        <v>28</v>
      </c>
      <c r="E180" s="209" t="n">
        <v>60264</v>
      </c>
      <c r="G180" s="88" t="n">
        <v>16</v>
      </c>
      <c r="H180" s="39" t="n">
        <f aca="false">E180*G180</f>
        <v>964224</v>
      </c>
      <c r="J180" s="59" t="n">
        <f aca="false">G180</f>
        <v>16</v>
      </c>
      <c r="K180" s="39" t="n">
        <f aca="false">E180*J180</f>
        <v>964224</v>
      </c>
      <c r="M180" s="88"/>
      <c r="AF180" s="60" t="n">
        <f aca="false">J180</f>
        <v>16</v>
      </c>
    </row>
    <row r="181" customFormat="false" ht="12.75" hidden="false" customHeight="false" outlineLevel="0" collapsed="false">
      <c r="G181" s="88"/>
      <c r="M181" s="88"/>
    </row>
    <row r="182" customFormat="false" ht="12.75" hidden="false" customHeight="false" outlineLevel="0" collapsed="false">
      <c r="B182" s="82" t="s">
        <v>79</v>
      </c>
      <c r="C182" s="69" t="s">
        <v>26</v>
      </c>
      <c r="E182" s="209" t="n">
        <v>383730.5</v>
      </c>
      <c r="G182" s="88" t="n">
        <v>-0.95</v>
      </c>
      <c r="H182" s="39" t="n">
        <f aca="false">E182*G182</f>
        <v>-364543.975</v>
      </c>
      <c r="J182" s="59" t="n">
        <f aca="false">G182</f>
        <v>-0.95</v>
      </c>
      <c r="K182" s="39" t="n">
        <f aca="false">E182*J182</f>
        <v>-364543.975</v>
      </c>
      <c r="M182" s="88" t="n">
        <v>-0.2</v>
      </c>
      <c r="N182" s="119" t="n">
        <f aca="false">M182</f>
        <v>-0.2</v>
      </c>
      <c r="O182" s="42" t="n">
        <f aca="false">E182*N182</f>
        <v>-76746.1</v>
      </c>
      <c r="AF182" s="60" t="n">
        <f aca="false">J182</f>
        <v>-0.95</v>
      </c>
    </row>
    <row r="183" customFormat="false" ht="12.75" hidden="false" customHeight="false" outlineLevel="0" collapsed="false">
      <c r="B183" s="82"/>
      <c r="C183" s="69" t="s">
        <v>28</v>
      </c>
      <c r="E183" s="209" t="n">
        <v>294155.5</v>
      </c>
      <c r="G183" s="88" t="n">
        <v>-0.65</v>
      </c>
      <c r="H183" s="61" t="n">
        <f aca="false">E183*G183</f>
        <v>-191201.075</v>
      </c>
      <c r="J183" s="59" t="n">
        <f aca="false">G183</f>
        <v>-0.65</v>
      </c>
      <c r="K183" s="61" t="n">
        <f aca="false">E183*J183</f>
        <v>-191201.075</v>
      </c>
      <c r="M183" s="88" t="n">
        <v>-0.14</v>
      </c>
      <c r="N183" s="119" t="n">
        <f aca="false">M183</f>
        <v>-0.14</v>
      </c>
      <c r="O183" s="143" t="n">
        <f aca="false">E183*N183</f>
        <v>-41181.77</v>
      </c>
      <c r="AF183" s="60" t="n">
        <f aca="false">J183</f>
        <v>-0.65</v>
      </c>
    </row>
    <row r="185" customFormat="false" ht="12.75" hidden="false" customHeight="false" outlineLevel="0" collapsed="false">
      <c r="B185" s="5" t="s">
        <v>0</v>
      </c>
      <c r="D185" s="11"/>
      <c r="E185" s="212" t="n">
        <f aca="false">SUM(E174:E177)</f>
        <v>2101512648</v>
      </c>
      <c r="F185" s="136" t="s">
        <v>35</v>
      </c>
      <c r="H185" s="124" t="n">
        <f aca="false">SUM(H171:H183)</f>
        <v>184072921.75746</v>
      </c>
      <c r="K185" s="124" t="n">
        <f aca="false">SUM(K171:K183)</f>
        <v>205088048.23746</v>
      </c>
      <c r="O185" s="124" t="n">
        <f aca="false">SUM(O171:O183)</f>
        <v>123399229.661385</v>
      </c>
      <c r="Q185" s="124" t="n">
        <f aca="false">SUM(Q171:Q183)</f>
        <v>123399229.661385</v>
      </c>
      <c r="S185" s="221" t="n">
        <f aca="false">E185/SUM(E179:E180)</f>
        <v>17435.8874950219</v>
      </c>
      <c r="T185" s="221" t="n">
        <f aca="false">S185*T3</f>
        <v>3487.17749900438</v>
      </c>
      <c r="U185" s="227" t="n">
        <v>3000</v>
      </c>
      <c r="AC185" s="234" t="n">
        <v>80451102.5137045</v>
      </c>
    </row>
  </sheetData>
  <printOptions headings="true" gridLines="false" gridLinesSet="true" horizontalCentered="true" verticalCentered="false"/>
  <pageMargins left="0.25" right="0.25" top="1.07986111111111" bottom="0.984027777777778" header="0.379861111111111" footer="0.5"/>
  <pageSetup paperSize="1" scale="65" fitToWidth="1" fitToHeight="1" pageOrder="downThenOver" orientation="landscape" blackAndWhite="false" draft="false" cellComments="none" horizontalDpi="300" verticalDpi="300" copies="1"/>
  <headerFooter differentFirst="false" differentOddEven="false">
    <oddHeader>&amp;L&amp;D
&amp;T&amp;C&amp;12Pacific Gas and Electric Company
Rate Design Workpapers
3 Cent Surcharge
Generation (Energy + Capacity)&amp;R&amp;F
&amp;A</oddHeader>
    <oddFooter>&amp;L&amp;12Total Revenue and Total Generation Revenue do not include meter charges, facilities charges, power factor revenue, rate limiter shortfall revenue, nonfirm credits, ESR credits, reactive demand charges, TRBAA revenue or applicable discounts.</oddFooter>
  </headerFooter>
  <rowBreaks count="4" manualBreakCount="4">
    <brk id="48" man="true" max="16383" min="0"/>
    <brk id="93" man="true" max="16383" min="0"/>
    <brk id="112" man="true" max="16383" min="0"/>
    <brk id="143" man="true" max="16383" min="0"/>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27"/>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3" ySplit="2" topLeftCell="L3" activePane="bottomRight" state="frozen"/>
      <selection pane="topLeft" activeCell="A1" activeCellId="0" sqref="A1"/>
      <selection pane="topRight" activeCell="L1" activeCellId="0" sqref="L1"/>
      <selection pane="bottomLeft" activeCell="A3" activeCellId="0" sqref="A3"/>
      <selection pane="bottomRight" activeCell="L18" activeCellId="0" sqref="L18"/>
    </sheetView>
  </sheetViews>
  <sheetFormatPr defaultColWidth="9.0546875" defaultRowHeight="12.75" customHeight="true" zeroHeight="false" outlineLevelRow="0" outlineLevelCol="0"/>
  <cols>
    <col collapsed="false" customWidth="true" hidden="false" outlineLevel="0" max="1" min="1" style="235" width="10.41"/>
    <col collapsed="false" customWidth="true" hidden="false" outlineLevel="0" max="3" min="2" style="235" width="9.14"/>
    <col collapsed="false" customWidth="true" hidden="false" outlineLevel="0" max="5" min="4" style="235" width="12.7"/>
    <col collapsed="false" customWidth="true" hidden="false" outlineLevel="0" max="6" min="6" style="235" width="13.56"/>
    <col collapsed="false" customWidth="true" hidden="false" outlineLevel="0" max="8" min="7" style="235" width="12.7"/>
    <col collapsed="false" customWidth="true" hidden="false" outlineLevel="0" max="9" min="9" style="235" width="13.56"/>
    <col collapsed="false" customWidth="true" hidden="false" outlineLevel="0" max="12" min="10" style="235" width="12.7"/>
    <col collapsed="false" customWidth="true" hidden="false" outlineLevel="0" max="13" min="13" style="0" width="2.7"/>
    <col collapsed="false" customWidth="true" hidden="false" outlineLevel="0" max="15" min="14" style="235" width="12.7"/>
    <col collapsed="false" customWidth="true" hidden="false" outlineLevel="0" max="16" min="16" style="235" width="14.85"/>
    <col collapsed="false" customWidth="true" hidden="false" outlineLevel="0" max="17" min="17" style="235" width="12.28"/>
    <col collapsed="false" customWidth="true" hidden="false" outlineLevel="0" max="18" min="18" style="235" width="11.99"/>
    <col collapsed="false" customWidth="true" hidden="false" outlineLevel="0" max="19" min="19" style="235" width="13.56"/>
  </cols>
  <sheetData>
    <row r="1" customFormat="false" ht="12.75" hidden="false" customHeight="false" outlineLevel="0" collapsed="false">
      <c r="A1" s="236" t="s">
        <v>125</v>
      </c>
      <c r="D1" s="237" t="s">
        <v>126</v>
      </c>
      <c r="E1" s="237"/>
      <c r="F1" s="237"/>
      <c r="G1" s="237" t="s">
        <v>127</v>
      </c>
      <c r="H1" s="237"/>
      <c r="I1" s="237"/>
      <c r="J1" s="237" t="s">
        <v>128</v>
      </c>
      <c r="K1" s="237"/>
      <c r="L1" s="237"/>
      <c r="N1" s="238" t="s">
        <v>129</v>
      </c>
      <c r="O1" s="238"/>
      <c r="P1" s="238"/>
      <c r="Q1" s="239" t="s">
        <v>130</v>
      </c>
      <c r="R1" s="239"/>
      <c r="S1" s="239"/>
    </row>
    <row r="2" customFormat="false" ht="12.75" hidden="false" customHeight="false" outlineLevel="0" collapsed="false">
      <c r="D2" s="240" t="s">
        <v>131</v>
      </c>
      <c r="E2" s="240" t="s">
        <v>132</v>
      </c>
      <c r="F2" s="240" t="s">
        <v>133</v>
      </c>
      <c r="G2" s="240" t="s">
        <v>131</v>
      </c>
      <c r="H2" s="240" t="s">
        <v>132</v>
      </c>
      <c r="I2" s="240" t="s">
        <v>133</v>
      </c>
      <c r="J2" s="240" t="s">
        <v>131</v>
      </c>
      <c r="K2" s="240" t="s">
        <v>132</v>
      </c>
      <c r="L2" s="240" t="s">
        <v>133</v>
      </c>
      <c r="N2" s="241" t="s">
        <v>131</v>
      </c>
      <c r="O2" s="242" t="s">
        <v>132</v>
      </c>
      <c r="P2" s="243" t="s">
        <v>133</v>
      </c>
      <c r="Q2" s="241" t="s">
        <v>131</v>
      </c>
      <c r="R2" s="242" t="s">
        <v>132</v>
      </c>
      <c r="S2" s="242" t="s">
        <v>133</v>
      </c>
    </row>
    <row r="3" customFormat="false" ht="12.75" hidden="false" customHeight="false" outlineLevel="0" collapsed="false">
      <c r="A3" s="235" t="s">
        <v>43</v>
      </c>
      <c r="B3" s="235" t="s">
        <v>134</v>
      </c>
      <c r="C3" s="235" t="s">
        <v>135</v>
      </c>
      <c r="D3" s="244" t="n">
        <v>2140.15486061404</v>
      </c>
      <c r="E3" s="244" t="n">
        <v>128889.987831727</v>
      </c>
      <c r="F3" s="244" t="n">
        <v>5668170.09929305</v>
      </c>
      <c r="G3" s="244" t="n">
        <v>11550.3330368743</v>
      </c>
      <c r="H3" s="244" t="n">
        <v>743201.406334607</v>
      </c>
      <c r="I3" s="244" t="n">
        <v>6002848.01046445</v>
      </c>
      <c r="J3" s="244" t="n">
        <v>0</v>
      </c>
      <c r="K3" s="244" t="n">
        <v>44815.6948027767</v>
      </c>
      <c r="L3" s="244" t="n">
        <v>28279.4357090207</v>
      </c>
      <c r="N3" s="245" t="n">
        <f aca="false">D3+G3+J3</f>
        <v>13690.4878974883</v>
      </c>
      <c r="O3" s="246" t="n">
        <f aca="false">E3+H3+K3</f>
        <v>916907.088969111</v>
      </c>
      <c r="P3" s="247" t="n">
        <f aca="false">F3+I3+L3</f>
        <v>11699297.5454665</v>
      </c>
      <c r="Q3" s="248" t="n">
        <f aca="false">G3+J3</f>
        <v>11550.3330368743</v>
      </c>
      <c r="R3" s="248" t="n">
        <f aca="false">H3+K3</f>
        <v>788017.101137384</v>
      </c>
      <c r="S3" s="248" t="n">
        <f aca="false">L3+I3</f>
        <v>6031127.44617347</v>
      </c>
    </row>
    <row r="4" customFormat="false" ht="12.75" hidden="false" customHeight="false" outlineLevel="0" collapsed="false">
      <c r="C4" s="235" t="s">
        <v>136</v>
      </c>
      <c r="D4" s="244" t="n">
        <v>2492.65253893362</v>
      </c>
      <c r="E4" s="244" t="n">
        <v>136450.680346407</v>
      </c>
      <c r="F4" s="244" t="n">
        <v>5690841.91959317</v>
      </c>
      <c r="G4" s="244" t="n">
        <v>11508.5968590883</v>
      </c>
      <c r="H4" s="244" t="n">
        <v>769883.00099373</v>
      </c>
      <c r="I4" s="244" t="n">
        <v>5918223.775158</v>
      </c>
      <c r="J4" s="244" t="n">
        <v>0</v>
      </c>
      <c r="K4" s="244" t="n">
        <v>44821.2674844353</v>
      </c>
      <c r="L4" s="244" t="n">
        <v>29087.5095091782</v>
      </c>
      <c r="N4" s="245" t="n">
        <f aca="false">D4+G4+J4</f>
        <v>14001.2493980219</v>
      </c>
      <c r="O4" s="246" t="n">
        <f aca="false">E4+H4+K4</f>
        <v>951154.948824572</v>
      </c>
      <c r="P4" s="247" t="n">
        <f aca="false">F4+I4+L4</f>
        <v>11638153.2042603</v>
      </c>
      <c r="Q4" s="248" t="n">
        <f aca="false">G4+J4</f>
        <v>11508.5968590883</v>
      </c>
      <c r="R4" s="248" t="n">
        <f aca="false">H4+K4</f>
        <v>814704.268478165</v>
      </c>
      <c r="S4" s="248" t="n">
        <f aca="false">L4+I4</f>
        <v>5947311.28466718</v>
      </c>
    </row>
    <row r="5" customFormat="false" ht="12.75" hidden="false" customHeight="false" outlineLevel="0" collapsed="false">
      <c r="C5" s="235" t="s">
        <v>137</v>
      </c>
      <c r="D5" s="244" t="n">
        <v>2573.35349992783</v>
      </c>
      <c r="E5" s="244" t="n">
        <v>149894.932759622</v>
      </c>
      <c r="F5" s="244" t="n">
        <v>5970814.81318386</v>
      </c>
      <c r="G5" s="244" t="n">
        <v>14311.4231742211</v>
      </c>
      <c r="H5" s="244" t="n">
        <v>816634.443036866</v>
      </c>
      <c r="I5" s="244" t="n">
        <v>6262322.61906076</v>
      </c>
      <c r="J5" s="244" t="n">
        <v>0</v>
      </c>
      <c r="K5" s="244" t="n">
        <v>46497.3490878049</v>
      </c>
      <c r="L5" s="244" t="n">
        <v>30145.3786821619</v>
      </c>
      <c r="N5" s="245" t="n">
        <f aca="false">D5+G5+J5</f>
        <v>16884.776674149</v>
      </c>
      <c r="O5" s="246" t="n">
        <f aca="false">E5+H5+K5</f>
        <v>1013026.72488429</v>
      </c>
      <c r="P5" s="247" t="n">
        <f aca="false">F5+I5+L5</f>
        <v>12263282.8109268</v>
      </c>
      <c r="Q5" s="248" t="n">
        <f aca="false">G5+J5</f>
        <v>14311.4231742211</v>
      </c>
      <c r="R5" s="248" t="n">
        <f aca="false">H5+K5</f>
        <v>863131.792124671</v>
      </c>
      <c r="S5" s="248" t="n">
        <f aca="false">L5+I5</f>
        <v>6292467.99774293</v>
      </c>
    </row>
    <row r="6" customFormat="false" ht="12.75" hidden="false" customHeight="false" outlineLevel="0" collapsed="false">
      <c r="B6" s="235" t="s">
        <v>138</v>
      </c>
      <c r="C6" s="235" t="s">
        <v>139</v>
      </c>
      <c r="D6" s="249" t="n">
        <v>2467.92715723322</v>
      </c>
      <c r="E6" s="249" t="n">
        <v>134817.47777961</v>
      </c>
      <c r="F6" s="249" t="n">
        <v>5345960.60153943</v>
      </c>
      <c r="G6" s="244" t="n">
        <v>9876.84240692422</v>
      </c>
      <c r="H6" s="244" t="n">
        <v>707128.778481562</v>
      </c>
      <c r="I6" s="244" t="n">
        <v>5362281.88424891</v>
      </c>
      <c r="J6" s="244" t="n">
        <v>0</v>
      </c>
      <c r="K6" s="244" t="n">
        <v>43087.1084073933</v>
      </c>
      <c r="L6" s="244" t="n">
        <v>26279.6189526126</v>
      </c>
      <c r="N6" s="245" t="n">
        <f aca="false">D6+G6+J6</f>
        <v>12344.7695641574</v>
      </c>
      <c r="O6" s="246" t="n">
        <f aca="false">E6+H6+K6</f>
        <v>885033.364668565</v>
      </c>
      <c r="P6" s="247" t="n">
        <f aca="false">F6+I6+L6</f>
        <v>10734522.104741</v>
      </c>
      <c r="Q6" s="248" t="n">
        <f aca="false">G6+J6</f>
        <v>9876.84240692422</v>
      </c>
      <c r="R6" s="248" t="n">
        <f aca="false">H6+K6</f>
        <v>750215.886888955</v>
      </c>
      <c r="S6" s="248" t="n">
        <f aca="false">L6+I6</f>
        <v>5388561.50320152</v>
      </c>
    </row>
    <row r="7" customFormat="false" ht="12.75" hidden="false" customHeight="false" outlineLevel="0" collapsed="false">
      <c r="C7" s="235" t="s">
        <v>137</v>
      </c>
      <c r="D7" s="244" t="n">
        <v>2513.44691618012</v>
      </c>
      <c r="E7" s="244" t="n">
        <v>141482.191638907</v>
      </c>
      <c r="F7" s="244" t="n">
        <v>5469211.18582967</v>
      </c>
      <c r="G7" s="244" t="n">
        <v>13114.00924723</v>
      </c>
      <c r="H7" s="244" t="n">
        <v>724967.598861221</v>
      </c>
      <c r="I7" s="244" t="n">
        <v>5472949.1049332</v>
      </c>
      <c r="J7" s="244" t="n">
        <v>0</v>
      </c>
      <c r="K7" s="244" t="n">
        <v>43711.9385231127</v>
      </c>
      <c r="L7" s="244" t="n">
        <v>26463.9775157872</v>
      </c>
      <c r="N7" s="245" t="n">
        <f aca="false">D7+G7+J7</f>
        <v>15627.4561634101</v>
      </c>
      <c r="O7" s="246" t="n">
        <f aca="false">E7+H7+K7</f>
        <v>910161.729023241</v>
      </c>
      <c r="P7" s="247" t="n">
        <f aca="false">F7+I7+L7</f>
        <v>10968624.2682786</v>
      </c>
      <c r="Q7" s="248" t="n">
        <f aca="false">G7+J7</f>
        <v>13114.00924723</v>
      </c>
      <c r="R7" s="248" t="n">
        <f aca="false">H7+K7</f>
        <v>768679.537384334</v>
      </c>
      <c r="S7" s="248" t="n">
        <f aca="false">L7+I7</f>
        <v>5499413.08244898</v>
      </c>
    </row>
    <row r="8" customFormat="false" ht="12.75" hidden="false" customHeight="false" outlineLevel="0" collapsed="false">
      <c r="A8" s="235" t="s">
        <v>25</v>
      </c>
      <c r="B8" s="235" t="s">
        <v>134</v>
      </c>
      <c r="C8" s="235" t="s">
        <v>135</v>
      </c>
      <c r="D8" s="244" t="n">
        <v>212410.369915944</v>
      </c>
      <c r="E8" s="244" t="n">
        <v>11153650.5604594</v>
      </c>
      <c r="F8" s="244" t="n">
        <v>560461878.196196</v>
      </c>
      <c r="G8" s="244" t="n">
        <v>1072101.91248267</v>
      </c>
      <c r="H8" s="244" t="n">
        <v>70711308.4940508</v>
      </c>
      <c r="I8" s="244" t="n">
        <v>584156962.5014</v>
      </c>
      <c r="J8" s="244" t="n">
        <v>0</v>
      </c>
      <c r="K8" s="244" t="n">
        <v>4349811.33755751</v>
      </c>
      <c r="L8" s="244" t="n">
        <v>2437121.76940341</v>
      </c>
      <c r="N8" s="245" t="n">
        <f aca="false">D8+G8+J8</f>
        <v>1284512.28239861</v>
      </c>
      <c r="O8" s="246" t="n">
        <f aca="false">E8+H8+K8</f>
        <v>86214770.3920677</v>
      </c>
      <c r="P8" s="247" t="n">
        <f aca="false">F8+I8+L8</f>
        <v>1147055962.467</v>
      </c>
      <c r="Q8" s="248" t="n">
        <f aca="false">G8+J8</f>
        <v>1072101.91248267</v>
      </c>
      <c r="R8" s="248" t="n">
        <f aca="false">H8+K8</f>
        <v>75061119.8316083</v>
      </c>
      <c r="S8" s="248" t="n">
        <f aca="false">L8+I8</f>
        <v>586594084.270804</v>
      </c>
    </row>
    <row r="9" customFormat="false" ht="12.75" hidden="false" customHeight="false" outlineLevel="0" collapsed="false">
      <c r="C9" s="235" t="s">
        <v>136</v>
      </c>
      <c r="D9" s="244" t="n">
        <v>245700.760762687</v>
      </c>
      <c r="E9" s="244" t="n">
        <v>12554073.6721478</v>
      </c>
      <c r="F9" s="244" t="n">
        <v>622516713.998017</v>
      </c>
      <c r="G9" s="244" t="n">
        <v>1146946.76297674</v>
      </c>
      <c r="H9" s="244" t="n">
        <v>78175122.2203614</v>
      </c>
      <c r="I9" s="244" t="n">
        <v>607203902.449215</v>
      </c>
      <c r="J9" s="244" t="n">
        <v>0</v>
      </c>
      <c r="K9" s="244" t="n">
        <v>4948267.93028166</v>
      </c>
      <c r="L9" s="244" t="n">
        <v>2766222.15432284</v>
      </c>
      <c r="N9" s="245" t="n">
        <f aca="false">D9+G9+J9</f>
        <v>1392647.52373943</v>
      </c>
      <c r="O9" s="246" t="n">
        <f aca="false">E9+H9+K9</f>
        <v>95677463.8227909</v>
      </c>
      <c r="P9" s="247" t="n">
        <f aca="false">F9+I9+L9</f>
        <v>1232486838.60156</v>
      </c>
      <c r="Q9" s="248" t="n">
        <f aca="false">G9+J9</f>
        <v>1146946.76297674</v>
      </c>
      <c r="R9" s="248" t="n">
        <f aca="false">H9+K9</f>
        <v>83123390.1506431</v>
      </c>
      <c r="S9" s="248" t="n">
        <f aca="false">L9+I9</f>
        <v>609970124.603538</v>
      </c>
    </row>
    <row r="10" customFormat="false" ht="12.75" hidden="false" customHeight="false" outlineLevel="0" collapsed="false">
      <c r="C10" s="235" t="s">
        <v>140</v>
      </c>
      <c r="D10" s="244" t="n">
        <v>523906.29842883</v>
      </c>
      <c r="E10" s="244" t="n">
        <v>33514403.6355711</v>
      </c>
      <c r="F10" s="244" t="n">
        <v>1628670970.42207</v>
      </c>
      <c r="G10" s="244" t="n">
        <v>2838035.81738337</v>
      </c>
      <c r="H10" s="244" t="n">
        <v>185493592.886962</v>
      </c>
      <c r="I10" s="244" t="n">
        <v>1338953058.13348</v>
      </c>
      <c r="J10" s="244" t="n">
        <v>0</v>
      </c>
      <c r="K10" s="244" t="n">
        <v>12704001.3470193</v>
      </c>
      <c r="L10" s="244" t="n">
        <v>7503234.64459182</v>
      </c>
      <c r="N10" s="245" t="n">
        <f aca="false">D10+G10+J10</f>
        <v>3361942.1158122</v>
      </c>
      <c r="O10" s="246" t="n">
        <f aca="false">E10+H10+K10</f>
        <v>231711997.869552</v>
      </c>
      <c r="P10" s="247" t="n">
        <f aca="false">F10+I10+L10</f>
        <v>2975127263.20014</v>
      </c>
      <c r="Q10" s="248" t="n">
        <f aca="false">G10+J10</f>
        <v>2838035.81738337</v>
      </c>
      <c r="R10" s="248" t="n">
        <f aca="false">H10+K10</f>
        <v>198197594.233981</v>
      </c>
      <c r="S10" s="248" t="n">
        <f aca="false">L10+I10</f>
        <v>1346456292.77807</v>
      </c>
    </row>
    <row r="11" customFormat="false" ht="12.75" hidden="false" customHeight="false" outlineLevel="0" collapsed="false">
      <c r="B11" s="235" t="s">
        <v>138</v>
      </c>
      <c r="C11" s="235" t="s">
        <v>139</v>
      </c>
      <c r="D11" s="244" t="n">
        <v>492104.675152304</v>
      </c>
      <c r="E11" s="244" t="n">
        <v>22306995.418484</v>
      </c>
      <c r="F11" s="244" t="n">
        <v>1084551096.00781</v>
      </c>
      <c r="G11" s="244" t="n">
        <v>1585727.04843168</v>
      </c>
      <c r="H11" s="244" t="n">
        <v>133728487.198825</v>
      </c>
      <c r="I11" s="244" t="n">
        <v>1040354053.16689</v>
      </c>
      <c r="J11" s="244" t="n">
        <v>0</v>
      </c>
      <c r="K11" s="244" t="n">
        <v>8830702.86809525</v>
      </c>
      <c r="L11" s="244" t="n">
        <v>4833084.72157498</v>
      </c>
      <c r="N11" s="245" t="n">
        <f aca="false">D11+G11+J11</f>
        <v>2077831.72358399</v>
      </c>
      <c r="O11" s="246" t="n">
        <f aca="false">E11+H11+K11</f>
        <v>164866185.485404</v>
      </c>
      <c r="P11" s="247" t="n">
        <f aca="false">F11+I11+L11</f>
        <v>2129738233.89628</v>
      </c>
      <c r="Q11" s="248" t="n">
        <f aca="false">G11+J11</f>
        <v>1585727.04843168</v>
      </c>
      <c r="R11" s="248" t="n">
        <f aca="false">H11+K11</f>
        <v>142559190.06692</v>
      </c>
      <c r="S11" s="248" t="n">
        <f aca="false">L11+I11</f>
        <v>1045187137.88847</v>
      </c>
    </row>
    <row r="12" customFormat="false" ht="12.75" hidden="false" customHeight="false" outlineLevel="0" collapsed="false">
      <c r="C12" s="235" t="s">
        <v>141</v>
      </c>
      <c r="D12" s="244" t="n">
        <v>664156.309698035</v>
      </c>
      <c r="E12" s="244" t="n">
        <v>29832500.6619616</v>
      </c>
      <c r="F12" s="244" t="n">
        <v>1499130970.95256</v>
      </c>
      <c r="G12" s="244" t="n">
        <v>2067180.22738422</v>
      </c>
      <c r="H12" s="244" t="n">
        <v>163896700.187351</v>
      </c>
      <c r="I12" s="244" t="n">
        <v>1183941058.89244</v>
      </c>
      <c r="J12" s="244" t="n">
        <v>0</v>
      </c>
      <c r="K12" s="244" t="n">
        <v>11753686.1018237</v>
      </c>
      <c r="L12" s="244" t="n">
        <v>6969319.97091581</v>
      </c>
      <c r="N12" s="245" t="n">
        <f aca="false">D12+G12+J12</f>
        <v>2731336.53708226</v>
      </c>
      <c r="O12" s="246" t="n">
        <f aca="false">E12+H12+K12</f>
        <v>205482886.951136</v>
      </c>
      <c r="P12" s="247" t="n">
        <f aca="false">F12+I12+L12</f>
        <v>2690041349.81591</v>
      </c>
      <c r="Q12" s="248" t="n">
        <f aca="false">G12+J12</f>
        <v>2067180.22738422</v>
      </c>
      <c r="R12" s="248" t="n">
        <f aca="false">H12+K12</f>
        <v>175650386.289175</v>
      </c>
      <c r="S12" s="248" t="n">
        <f aca="false">L12+I12</f>
        <v>1190910378.86335</v>
      </c>
    </row>
    <row r="13" customFormat="false" ht="12.75" hidden="false" customHeight="false" outlineLevel="0" collapsed="false">
      <c r="A13" s="235" t="s">
        <v>142</v>
      </c>
      <c r="B13" s="235" t="s">
        <v>134</v>
      </c>
      <c r="C13" s="235" t="s">
        <v>143</v>
      </c>
      <c r="D13" s="250"/>
      <c r="E13" s="250"/>
      <c r="F13" s="250"/>
      <c r="G13" s="244" t="n">
        <v>12</v>
      </c>
      <c r="H13" s="244" t="n">
        <v>1055.5</v>
      </c>
      <c r="I13" s="244" t="n">
        <v>11079.5</v>
      </c>
      <c r="J13" s="244" t="n">
        <v>0</v>
      </c>
      <c r="K13" s="244" t="n">
        <v>54</v>
      </c>
      <c r="L13" s="244" t="n">
        <v>42</v>
      </c>
      <c r="N13" s="245" t="n">
        <f aca="false">D13+G13+J13</f>
        <v>12</v>
      </c>
      <c r="O13" s="246" t="n">
        <f aca="false">E13+H13+K13</f>
        <v>1109.5</v>
      </c>
      <c r="P13" s="247" t="n">
        <f aca="false">F13+I13+L13</f>
        <v>11121.5</v>
      </c>
      <c r="Q13" s="248" t="n">
        <f aca="false">G13+J13</f>
        <v>12</v>
      </c>
      <c r="R13" s="248" t="n">
        <f aca="false">H13+K13</f>
        <v>1109.5</v>
      </c>
      <c r="S13" s="248" t="n">
        <f aca="false">L13+I13</f>
        <v>11121.5</v>
      </c>
    </row>
    <row r="14" customFormat="false" ht="12.75" hidden="false" customHeight="false" outlineLevel="0" collapsed="false">
      <c r="B14" s="235" t="s">
        <v>138</v>
      </c>
      <c r="C14" s="235" t="s">
        <v>143</v>
      </c>
      <c r="D14" s="250"/>
      <c r="E14" s="250"/>
      <c r="F14" s="250"/>
      <c r="G14" s="244" t="n">
        <v>12</v>
      </c>
      <c r="H14" s="244" t="n">
        <v>1032.5</v>
      </c>
      <c r="I14" s="244" t="n">
        <v>10737.5</v>
      </c>
      <c r="J14" s="244" t="n">
        <v>0</v>
      </c>
      <c r="K14" s="244" t="n">
        <v>54</v>
      </c>
      <c r="L14" s="244" t="n">
        <v>42</v>
      </c>
      <c r="N14" s="245" t="n">
        <f aca="false">D14+G14+J14</f>
        <v>12</v>
      </c>
      <c r="O14" s="246" t="n">
        <f aca="false">E14+H14+K14</f>
        <v>1086.5</v>
      </c>
      <c r="P14" s="247" t="n">
        <f aca="false">F14+I14+L14</f>
        <v>10779.5</v>
      </c>
      <c r="Q14" s="248" t="n">
        <f aca="false">G14+J14</f>
        <v>12</v>
      </c>
      <c r="R14" s="248" t="n">
        <f aca="false">H14+K14</f>
        <v>1086.5</v>
      </c>
      <c r="S14" s="248" t="n">
        <f aca="false">L14+I14</f>
        <v>10779.5</v>
      </c>
    </row>
    <row r="15" customFormat="false" ht="12.75" hidden="false" customHeight="false" outlineLevel="0" collapsed="false">
      <c r="B15" s="235" t="s">
        <v>134</v>
      </c>
      <c r="C15" s="235" t="s">
        <v>144</v>
      </c>
      <c r="D15" s="244" t="n">
        <v>12</v>
      </c>
      <c r="E15" s="244" t="n">
        <v>648</v>
      </c>
      <c r="F15" s="244" t="n">
        <v>52104</v>
      </c>
      <c r="G15" s="250"/>
      <c r="H15" s="250"/>
      <c r="I15" s="250"/>
      <c r="J15" s="250"/>
      <c r="K15" s="250"/>
      <c r="L15" s="250"/>
      <c r="N15" s="245" t="n">
        <f aca="false">D15+G15+J15</f>
        <v>12</v>
      </c>
      <c r="O15" s="246" t="n">
        <f aca="false">E15+H15+K15</f>
        <v>648</v>
      </c>
      <c r="P15" s="247" t="n">
        <f aca="false">F15+I15+L15</f>
        <v>52104</v>
      </c>
      <c r="Q15" s="248" t="n">
        <f aca="false">G15+J15</f>
        <v>0</v>
      </c>
      <c r="R15" s="248" t="n">
        <f aca="false">H15+K15</f>
        <v>0</v>
      </c>
      <c r="S15" s="248" t="n">
        <f aca="false">L15+I15</f>
        <v>0</v>
      </c>
    </row>
    <row r="16" customFormat="false" ht="12.75" hidden="false" customHeight="false" outlineLevel="0" collapsed="false">
      <c r="B16" s="235" t="s">
        <v>138</v>
      </c>
      <c r="C16" s="235" t="s">
        <v>144</v>
      </c>
      <c r="D16" s="244" t="n">
        <v>12</v>
      </c>
      <c r="E16" s="244" t="n">
        <v>648</v>
      </c>
      <c r="F16" s="244" t="n">
        <v>52115</v>
      </c>
      <c r="G16" s="250"/>
      <c r="H16" s="250"/>
      <c r="I16" s="250"/>
      <c r="J16" s="250"/>
      <c r="K16" s="250"/>
      <c r="L16" s="250"/>
      <c r="N16" s="245" t="n">
        <f aca="false">D16+G16+J16</f>
        <v>12</v>
      </c>
      <c r="O16" s="246" t="n">
        <f aca="false">E16+H16+K16</f>
        <v>648</v>
      </c>
      <c r="P16" s="247" t="n">
        <f aca="false">F16+I16+L16</f>
        <v>52115</v>
      </c>
      <c r="Q16" s="248" t="n">
        <f aca="false">G16+J16</f>
        <v>0</v>
      </c>
      <c r="R16" s="248" t="n">
        <f aca="false">H16+K16</f>
        <v>0</v>
      </c>
      <c r="S16" s="248" t="n">
        <f aca="false">L16+I16</f>
        <v>0</v>
      </c>
    </row>
    <row r="17" customFormat="false" ht="12.75" hidden="false" customHeight="false" outlineLevel="0" collapsed="false">
      <c r="D17" s="250"/>
      <c r="E17" s="250"/>
      <c r="F17" s="250"/>
      <c r="G17" s="250"/>
      <c r="H17" s="250"/>
      <c r="I17" s="250"/>
      <c r="J17" s="250"/>
      <c r="K17" s="250"/>
      <c r="L17" s="250"/>
      <c r="N17" s="251"/>
      <c r="O17" s="252"/>
      <c r="P17" s="253"/>
    </row>
    <row r="18" customFormat="false" ht="12.75" hidden="false" customHeight="false" outlineLevel="0" collapsed="false">
      <c r="A18" s="235" t="s">
        <v>145</v>
      </c>
      <c r="B18" s="235" t="s">
        <v>134</v>
      </c>
      <c r="D18" s="250"/>
      <c r="E18" s="250"/>
      <c r="F18" s="250"/>
      <c r="G18" s="250"/>
      <c r="H18" s="250"/>
      <c r="I18" s="250"/>
      <c r="J18" s="244" t="n">
        <v>0</v>
      </c>
      <c r="K18" s="244" t="n">
        <v>36</v>
      </c>
      <c r="L18" s="244" t="n">
        <v>18</v>
      </c>
      <c r="N18" s="245" t="n">
        <f aca="false">D18+G18+J18</f>
        <v>0</v>
      </c>
      <c r="O18" s="246" t="n">
        <f aca="false">E18+H18+K18</f>
        <v>36</v>
      </c>
      <c r="P18" s="247" t="n">
        <f aca="false">F18+I18+L18</f>
        <v>18</v>
      </c>
      <c r="Q18" s="248" t="n">
        <f aca="false">G18+J18</f>
        <v>0</v>
      </c>
      <c r="R18" s="248" t="n">
        <f aca="false">H18+K18</f>
        <v>36</v>
      </c>
      <c r="S18" s="248" t="n">
        <f aca="false">L18+I18</f>
        <v>18</v>
      </c>
    </row>
    <row r="19" customFormat="false" ht="12.75" hidden="false" customHeight="false" outlineLevel="0" collapsed="false">
      <c r="B19" s="235" t="s">
        <v>138</v>
      </c>
      <c r="D19" s="250"/>
      <c r="E19" s="250"/>
      <c r="F19" s="250"/>
      <c r="G19" s="250"/>
      <c r="H19" s="250"/>
      <c r="I19" s="250"/>
      <c r="J19" s="244" t="n">
        <v>0</v>
      </c>
      <c r="K19" s="244" t="n">
        <v>36</v>
      </c>
      <c r="L19" s="244" t="n">
        <v>18</v>
      </c>
      <c r="N19" s="245" t="n">
        <f aca="false">D19+G19+J19</f>
        <v>0</v>
      </c>
      <c r="O19" s="246" t="n">
        <f aca="false">E19+H19+K19</f>
        <v>36</v>
      </c>
      <c r="P19" s="247" t="n">
        <f aca="false">F19+I19+L19</f>
        <v>18</v>
      </c>
      <c r="Q19" s="248" t="n">
        <f aca="false">G19+J19</f>
        <v>0</v>
      </c>
      <c r="R19" s="248" t="n">
        <f aca="false">H19+K19</f>
        <v>36</v>
      </c>
      <c r="S19" s="248" t="n">
        <f aca="false">L19+I19</f>
        <v>18</v>
      </c>
    </row>
    <row r="20" customFormat="false" ht="12.75" hidden="false" customHeight="false" outlineLevel="0" collapsed="false">
      <c r="A20" s="235" t="s">
        <v>146</v>
      </c>
      <c r="B20" s="235" t="s">
        <v>134</v>
      </c>
      <c r="D20" s="250"/>
      <c r="E20" s="250"/>
      <c r="F20" s="250"/>
      <c r="G20" s="250"/>
      <c r="H20" s="250"/>
      <c r="I20" s="250"/>
      <c r="J20" s="244" t="n">
        <v>0</v>
      </c>
      <c r="K20" s="244" t="n">
        <v>18</v>
      </c>
      <c r="L20" s="244" t="n">
        <v>24</v>
      </c>
      <c r="N20" s="245" t="n">
        <f aca="false">D20+G20+J20</f>
        <v>0</v>
      </c>
      <c r="O20" s="246" t="n">
        <f aca="false">E20+H20+K20</f>
        <v>18</v>
      </c>
      <c r="P20" s="247" t="n">
        <f aca="false">F20+I20+L20</f>
        <v>24</v>
      </c>
      <c r="Q20" s="248" t="n">
        <f aca="false">G20+J20</f>
        <v>0</v>
      </c>
      <c r="R20" s="248" t="n">
        <f aca="false">H20+K20</f>
        <v>18</v>
      </c>
      <c r="S20" s="248" t="n">
        <f aca="false">L20+I20</f>
        <v>24</v>
      </c>
    </row>
    <row r="21" customFormat="false" ht="12.75" hidden="false" customHeight="false" outlineLevel="0" collapsed="false">
      <c r="B21" s="235" t="s">
        <v>138</v>
      </c>
      <c r="D21" s="250"/>
      <c r="E21" s="250"/>
      <c r="F21" s="250"/>
      <c r="G21" s="250"/>
      <c r="H21" s="250"/>
      <c r="I21" s="250"/>
      <c r="J21" s="244" t="n">
        <v>0</v>
      </c>
      <c r="K21" s="244" t="n">
        <v>18</v>
      </c>
      <c r="L21" s="244" t="n">
        <v>24</v>
      </c>
      <c r="N21" s="245" t="n">
        <f aca="false">D21+G21+J21</f>
        <v>0</v>
      </c>
      <c r="O21" s="246" t="n">
        <f aca="false">E21+H21+K21</f>
        <v>18</v>
      </c>
      <c r="P21" s="247" t="n">
        <f aca="false">F21+I21+L21</f>
        <v>24</v>
      </c>
      <c r="Q21" s="248" t="n">
        <f aca="false">G21+J21</f>
        <v>0</v>
      </c>
      <c r="R21" s="248" t="n">
        <f aca="false">H21+K21</f>
        <v>18</v>
      </c>
      <c r="S21" s="248" t="n">
        <f aca="false">L21+I21</f>
        <v>24</v>
      </c>
    </row>
    <row r="22" customFormat="false" ht="12.75" hidden="false" customHeight="false" outlineLevel="0" collapsed="false">
      <c r="D22" s="250"/>
      <c r="E22" s="250"/>
      <c r="F22" s="250"/>
      <c r="G22" s="250"/>
      <c r="H22" s="250"/>
      <c r="I22" s="250"/>
      <c r="J22" s="250"/>
      <c r="K22" s="250"/>
      <c r="L22" s="250"/>
      <c r="N22" s="251"/>
      <c r="O22" s="252"/>
      <c r="P22" s="253"/>
    </row>
    <row r="23" customFormat="false" ht="12.75" hidden="false" customHeight="false" outlineLevel="0" collapsed="false">
      <c r="A23" s="235" t="s">
        <v>147</v>
      </c>
      <c r="B23" s="235" t="s">
        <v>134</v>
      </c>
      <c r="D23" s="250"/>
      <c r="E23" s="250"/>
      <c r="F23" s="250"/>
      <c r="G23" s="250"/>
      <c r="H23" s="250"/>
      <c r="I23" s="250"/>
      <c r="J23" s="244" t="n">
        <v>0</v>
      </c>
      <c r="K23" s="244" t="n">
        <v>9686910.12079526</v>
      </c>
      <c r="L23" s="244" t="n">
        <v>5197544.31648594</v>
      </c>
      <c r="N23" s="245" t="n">
        <f aca="false">D23+G23+J23</f>
        <v>0</v>
      </c>
      <c r="O23" s="246" t="n">
        <f aca="false">E23+H23+K23</f>
        <v>9686910.12079526</v>
      </c>
      <c r="P23" s="247" t="n">
        <f aca="false">F23+I23+L23</f>
        <v>5197544.31648594</v>
      </c>
      <c r="Q23" s="248" t="n">
        <f aca="false">G23+J23</f>
        <v>0</v>
      </c>
      <c r="R23" s="248" t="n">
        <f aca="false">H23+K23</f>
        <v>9686910.12079526</v>
      </c>
      <c r="S23" s="248" t="n">
        <f aca="false">L23+I23</f>
        <v>5197544.31648594</v>
      </c>
    </row>
    <row r="24" customFormat="false" ht="12.75" hidden="false" customHeight="false" outlineLevel="0" collapsed="false">
      <c r="B24" s="235" t="s">
        <v>138</v>
      </c>
      <c r="D24" s="250"/>
      <c r="E24" s="250"/>
      <c r="F24" s="250"/>
      <c r="G24" s="250"/>
      <c r="H24" s="250"/>
      <c r="I24" s="250"/>
      <c r="J24" s="244" t="n">
        <v>0</v>
      </c>
      <c r="K24" s="244" t="n">
        <v>8356110.48607722</v>
      </c>
      <c r="L24" s="244" t="n">
        <v>4908789.9242997</v>
      </c>
      <c r="N24" s="254" t="n">
        <f aca="false">D24+G24+J24</f>
        <v>0</v>
      </c>
      <c r="O24" s="255" t="n">
        <f aca="false">E24+H24+K24</f>
        <v>8356110.48607722</v>
      </c>
      <c r="P24" s="256" t="n">
        <f aca="false">F24+I24+L24</f>
        <v>4908789.9242997</v>
      </c>
      <c r="Q24" s="257" t="n">
        <f aca="false">G24+J24</f>
        <v>0</v>
      </c>
      <c r="R24" s="257" t="n">
        <f aca="false">H24+K24</f>
        <v>8356110.48607722</v>
      </c>
      <c r="S24" s="257" t="n">
        <f aca="false">L24+I24</f>
        <v>4908789.9242997</v>
      </c>
    </row>
    <row r="25" customFormat="false" ht="12.75" hidden="false" customHeight="false" outlineLevel="0" collapsed="false">
      <c r="B25" s="235" t="s">
        <v>30</v>
      </c>
      <c r="J25" s="258"/>
      <c r="K25" s="258"/>
      <c r="L25" s="258"/>
      <c r="N25" s="245" t="n">
        <f aca="false">N23+N24</f>
        <v>0</v>
      </c>
      <c r="O25" s="246" t="n">
        <f aca="false">O23+O24</f>
        <v>18043020.6068725</v>
      </c>
      <c r="P25" s="247" t="n">
        <f aca="false">P23+P24</f>
        <v>10106334.2407856</v>
      </c>
      <c r="Q25" s="248" t="n">
        <f aca="false">Q23+Q24</f>
        <v>0</v>
      </c>
      <c r="R25" s="248" t="n">
        <f aca="false">R23+R24</f>
        <v>18043020.6068725</v>
      </c>
      <c r="S25" s="248" t="n">
        <f aca="false">S23+S24</f>
        <v>10106334.2407856</v>
      </c>
    </row>
    <row r="26" customFormat="false" ht="12.75" hidden="false" customHeight="false" outlineLevel="0" collapsed="false">
      <c r="N26" s="251"/>
      <c r="O26" s="252"/>
      <c r="P26" s="253"/>
    </row>
    <row r="27" customFormat="false" ht="13.5" hidden="false" customHeight="false" outlineLevel="0" collapsed="false">
      <c r="A27" s="235" t="s">
        <v>148</v>
      </c>
      <c r="D27" s="248" t="n">
        <f aca="false">SUM(D8:D12)</f>
        <v>2138278.4139578</v>
      </c>
      <c r="E27" s="248" t="n">
        <f aca="false">SUM(E8:E12)</f>
        <v>109361623.948624</v>
      </c>
      <c r="F27" s="248" t="n">
        <f aca="false">SUM(F8:F12)</f>
        <v>5395331629.57665</v>
      </c>
      <c r="G27" s="248" t="n">
        <f aca="false">SUM(G8:G12)</f>
        <v>8709991.76865869</v>
      </c>
      <c r="H27" s="248" t="n">
        <f aca="false">SUM(H8:H12)</f>
        <v>632005210.98755</v>
      </c>
      <c r="I27" s="248" t="n">
        <f aca="false">SUM(I8:I12)</f>
        <v>4754609035.14342</v>
      </c>
      <c r="J27" s="248" t="n">
        <f aca="false">SUM(J8:J12)</f>
        <v>0</v>
      </c>
      <c r="K27" s="248" t="n">
        <f aca="false">SUM(K8:K12)</f>
        <v>42586469.5847774</v>
      </c>
      <c r="L27" s="248" t="n">
        <f aca="false">SUM(L8:L12)</f>
        <v>24508983.2608089</v>
      </c>
      <c r="N27" s="259" t="n">
        <f aca="false">SUM(N8:N12)</f>
        <v>10848270.1826165</v>
      </c>
      <c r="O27" s="260" t="n">
        <f aca="false">SUM(O8:O12)</f>
        <v>783953304.520951</v>
      </c>
      <c r="P27" s="261" t="n">
        <f aca="false">SUM(P8:P12)</f>
        <v>10174449647.9809</v>
      </c>
      <c r="Q27" s="248" t="n">
        <f aca="false">G27+J27</f>
        <v>8709991.76865869</v>
      </c>
      <c r="R27" s="248" t="n">
        <f aca="false">H27+K27</f>
        <v>674591680.572327</v>
      </c>
      <c r="S27" s="248" t="n">
        <f aca="false">L27+I27</f>
        <v>4779118018.40423</v>
      </c>
    </row>
  </sheetData>
  <mergeCells count="5">
    <mergeCell ref="D1:F1"/>
    <mergeCell ref="G1:I1"/>
    <mergeCell ref="J1:L1"/>
    <mergeCell ref="N1:P1"/>
    <mergeCell ref="Q1:S1"/>
  </mergeCells>
  <printOptions headings="true" gridLines="false" gridLinesSet="true" horizontalCentered="true" verticalCentered="false"/>
  <pageMargins left="0.747916666666667" right="0.747916666666667" top="0.984027777777778" bottom="0.984027777777778" header="0.25" footer="0.511811023622047"/>
  <pageSetup paperSize="1" scale="100" fitToWidth="1" fitToHeight="1" pageOrder="downThenOver" orientation="landscape" blackAndWhite="false" draft="false" cellComments="none" horizontalDpi="300" verticalDpi="300" copies="1"/>
  <headerFooter differentFirst="false" differentOddEven="false">
    <oddHeader>&amp;L&amp;D
&amp;T&amp;R&amp;F
&amp;A</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25"/>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3" ySplit="2" topLeftCell="I3" activePane="bottomRight" state="frozen"/>
      <selection pane="topLeft" activeCell="A1" activeCellId="0" sqref="A1"/>
      <selection pane="topRight" activeCell="I1" activeCellId="0" sqref="I1"/>
      <selection pane="bottomLeft" activeCell="A3" activeCellId="0" sqref="A3"/>
      <selection pane="bottomRight" activeCell="P25" activeCellId="0" sqref="P25"/>
    </sheetView>
  </sheetViews>
  <sheetFormatPr defaultColWidth="9.0546875" defaultRowHeight="12.75" customHeight="true" zeroHeight="false" outlineLevelRow="0" outlineLevelCol="0"/>
  <cols>
    <col collapsed="false" customWidth="true" hidden="false" outlineLevel="0" max="1" min="1" style="235" width="10.41"/>
    <col collapsed="false" customWidth="true" hidden="false" outlineLevel="0" max="3" min="2" style="235" width="9.14"/>
    <col collapsed="false" customWidth="true" hidden="false" outlineLevel="0" max="8" min="4" style="235" width="13.56"/>
    <col collapsed="false" customWidth="true" hidden="false" outlineLevel="0" max="9" min="9" style="235" width="11.99"/>
    <col collapsed="false" customWidth="true" hidden="false" outlineLevel="0" max="10" min="10" style="0" width="2.7"/>
    <col collapsed="false" customWidth="true" hidden="false" outlineLevel="0" max="13" min="11" style="235" width="13.56"/>
  </cols>
  <sheetData>
    <row r="1" customFormat="false" ht="12.75" hidden="false" customHeight="false" outlineLevel="0" collapsed="false">
      <c r="A1" s="236" t="s">
        <v>125</v>
      </c>
      <c r="D1" s="237" t="s">
        <v>149</v>
      </c>
      <c r="E1" s="237"/>
      <c r="F1" s="237"/>
      <c r="G1" s="237" t="s">
        <v>150</v>
      </c>
      <c r="H1" s="237"/>
      <c r="I1" s="237"/>
      <c r="K1" s="238" t="s">
        <v>151</v>
      </c>
      <c r="L1" s="238"/>
      <c r="M1" s="238"/>
    </row>
    <row r="2" customFormat="false" ht="12.75" hidden="false" customHeight="false" outlineLevel="0" collapsed="false">
      <c r="D2" s="240" t="s">
        <v>131</v>
      </c>
      <c r="E2" s="240" t="s">
        <v>132</v>
      </c>
      <c r="F2" s="240" t="s">
        <v>133</v>
      </c>
      <c r="G2" s="240" t="s">
        <v>131</v>
      </c>
      <c r="H2" s="240" t="s">
        <v>132</v>
      </c>
      <c r="I2" s="240" t="s">
        <v>133</v>
      </c>
      <c r="K2" s="241" t="s">
        <v>131</v>
      </c>
      <c r="L2" s="242" t="s">
        <v>132</v>
      </c>
      <c r="M2" s="243" t="s">
        <v>133</v>
      </c>
    </row>
    <row r="3" customFormat="false" ht="12.75" hidden="false" customHeight="false" outlineLevel="0" collapsed="false">
      <c r="A3" s="235" t="s">
        <v>43</v>
      </c>
      <c r="B3" s="235" t="s">
        <v>134</v>
      </c>
      <c r="C3" s="235" t="s">
        <v>135</v>
      </c>
      <c r="D3" s="244" t="n">
        <v>3969852.0702649</v>
      </c>
      <c r="E3" s="244" t="n">
        <v>5460936.11349473</v>
      </c>
      <c r="F3" s="244" t="n">
        <v>3411487.44719437</v>
      </c>
      <c r="G3" s="244" t="n">
        <v>2806675.16622112</v>
      </c>
      <c r="H3" s="244" t="n">
        <v>1143404.3629169</v>
      </c>
      <c r="I3" s="244" t="n">
        <v>193775.456243467</v>
      </c>
      <c r="K3" s="245" t="n">
        <f aca="false">D3+G3</f>
        <v>6776527.23648602</v>
      </c>
      <c r="L3" s="246" t="n">
        <f aca="false">E3+H3</f>
        <v>6604340.47641162</v>
      </c>
      <c r="M3" s="247" t="n">
        <f aca="false">F3+I3</f>
        <v>3605262.90343783</v>
      </c>
    </row>
    <row r="4" customFormat="false" ht="12.75" hidden="false" customHeight="false" outlineLevel="0" collapsed="false">
      <c r="C4" s="235" t="s">
        <v>136</v>
      </c>
      <c r="D4" s="244" t="n">
        <v>4074477.43009282</v>
      </c>
      <c r="E4" s="244" t="n">
        <v>5538033.22957347</v>
      </c>
      <c r="F4" s="244" t="n">
        <v>3392219.94075503</v>
      </c>
      <c r="G4" s="244" t="n">
        <v>2829000.40944878</v>
      </c>
      <c r="H4" s="244" t="n">
        <v>1182940.92413594</v>
      </c>
      <c r="I4" s="244" t="n">
        <v>196500.532554944</v>
      </c>
      <c r="K4" s="245" t="n">
        <f aca="false">D4+G4</f>
        <v>6903477.83954161</v>
      </c>
      <c r="L4" s="246" t="n">
        <f aca="false">E4+H4</f>
        <v>6720974.15370941</v>
      </c>
      <c r="M4" s="247" t="n">
        <f aca="false">F4+I4</f>
        <v>3588720.47330997</v>
      </c>
    </row>
    <row r="5" customFormat="false" ht="12.75" hidden="false" customHeight="false" outlineLevel="0" collapsed="false">
      <c r="C5" s="235" t="s">
        <v>137</v>
      </c>
      <c r="D5" s="244" t="n">
        <v>4360878.27601755</v>
      </c>
      <c r="E5" s="244" t="n">
        <v>5792901.04829127</v>
      </c>
      <c r="F5" s="244" t="n">
        <v>3532417.651936</v>
      </c>
      <c r="G5" s="244" t="n">
        <v>2894877.54353059</v>
      </c>
      <c r="H5" s="244" t="n">
        <v>1216162.25094515</v>
      </c>
      <c r="I5" s="244" t="n">
        <v>199843.119780365</v>
      </c>
      <c r="K5" s="245" t="n">
        <f aca="false">D5+G5</f>
        <v>7255755.81954814</v>
      </c>
      <c r="L5" s="246" t="n">
        <f aca="false">E5+H5</f>
        <v>7009063.29923642</v>
      </c>
      <c r="M5" s="247" t="n">
        <f aca="false">F5+I5</f>
        <v>3732260.77171636</v>
      </c>
    </row>
    <row r="6" customFormat="false" ht="12.75" hidden="false" customHeight="false" outlineLevel="0" collapsed="false">
      <c r="B6" s="235" t="s">
        <v>138</v>
      </c>
      <c r="C6" s="235" t="s">
        <v>139</v>
      </c>
      <c r="D6" s="244" t="n">
        <v>3855964.50264043</v>
      </c>
      <c r="E6" s="244" t="n">
        <v>5259843.73361679</v>
      </c>
      <c r="F6" s="244" t="n">
        <v>3224775.33990193</v>
      </c>
      <c r="G6" s="244" t="n">
        <v>2741601.46361564</v>
      </c>
      <c r="H6" s="244" t="n">
        <v>1152829.04892729</v>
      </c>
      <c r="I6" s="244" t="n">
        <v>190109.798090805</v>
      </c>
      <c r="K6" s="245" t="n">
        <f aca="false">D6+G6</f>
        <v>6597565.96625606</v>
      </c>
      <c r="L6" s="246" t="n">
        <f aca="false">E6+H6</f>
        <v>6412672.78254408</v>
      </c>
      <c r="M6" s="247" t="n">
        <f aca="false">F6+I6</f>
        <v>3414885.13799274</v>
      </c>
    </row>
    <row r="7" customFormat="false" ht="12.75" hidden="false" customHeight="false" outlineLevel="0" collapsed="false">
      <c r="C7" s="235" t="s">
        <v>137</v>
      </c>
      <c r="D7" s="244" t="n">
        <v>4027632.17493661</v>
      </c>
      <c r="E7" s="244" t="n">
        <v>5355702.59757051</v>
      </c>
      <c r="F7" s="244" t="n">
        <v>3268345.10574019</v>
      </c>
      <c r="G7" s="244" t="n">
        <v>2790850.72691409</v>
      </c>
      <c r="H7" s="244" t="n">
        <v>1166340.63805848</v>
      </c>
      <c r="I7" s="244" t="n">
        <v>192525.382249196</v>
      </c>
      <c r="K7" s="245" t="n">
        <f aca="false">D7+G7</f>
        <v>6818482.9018507</v>
      </c>
      <c r="L7" s="246" t="n">
        <f aca="false">E7+H7</f>
        <v>6522043.23562898</v>
      </c>
      <c r="M7" s="247" t="n">
        <f aca="false">F7+I7</f>
        <v>3460870.48798938</v>
      </c>
    </row>
    <row r="8" customFormat="false" ht="12.75" hidden="false" customHeight="false" outlineLevel="0" collapsed="false">
      <c r="A8" s="235" t="s">
        <v>25</v>
      </c>
      <c r="B8" s="235" t="s">
        <v>134</v>
      </c>
      <c r="C8" s="235" t="s">
        <v>135</v>
      </c>
      <c r="D8" s="244" t="n">
        <v>403932060.200433</v>
      </c>
      <c r="E8" s="244" t="n">
        <v>547608608.706375</v>
      </c>
      <c r="F8" s="244" t="n">
        <v>350498409.586065</v>
      </c>
      <c r="G8" s="244" t="n">
        <v>277297446.387214</v>
      </c>
      <c r="H8" s="244" t="n">
        <v>107976559.363145</v>
      </c>
      <c r="I8" s="244" t="n">
        <v>17526990.0172216</v>
      </c>
      <c r="K8" s="245" t="n">
        <f aca="false">D8+G8</f>
        <v>681229506.587647</v>
      </c>
      <c r="L8" s="246" t="n">
        <f aca="false">E8+H8</f>
        <v>655585168.069521</v>
      </c>
      <c r="M8" s="247" t="n">
        <f aca="false">F8+I8</f>
        <v>368025399.603286</v>
      </c>
    </row>
    <row r="9" customFormat="false" ht="12.75" hidden="false" customHeight="false" outlineLevel="0" collapsed="false">
      <c r="C9" s="235" t="s">
        <v>136</v>
      </c>
      <c r="D9" s="244" t="n">
        <v>458300607.192993</v>
      </c>
      <c r="E9" s="244" t="n">
        <v>608823943.504076</v>
      </c>
      <c r="F9" s="244" t="n">
        <v>362678838.795957</v>
      </c>
      <c r="G9" s="244" t="n">
        <v>322081985.146268</v>
      </c>
      <c r="H9" s="244" t="n">
        <v>124169865.290545</v>
      </c>
      <c r="I9" s="244" t="n">
        <v>20188464.7146949</v>
      </c>
      <c r="K9" s="245" t="n">
        <f aca="false">D9+G9</f>
        <v>780382592.339261</v>
      </c>
      <c r="L9" s="246" t="n">
        <f aca="false">E9+H9</f>
        <v>732993808.79462</v>
      </c>
      <c r="M9" s="247" t="n">
        <f aca="false">F9+I9</f>
        <v>382867303.510652</v>
      </c>
    </row>
    <row r="10" customFormat="false" ht="12.75" hidden="false" customHeight="false" outlineLevel="0" collapsed="false">
      <c r="C10" s="235" t="s">
        <v>140</v>
      </c>
      <c r="D10" s="244" t="n">
        <v>1253257336.70228</v>
      </c>
      <c r="E10" s="244" t="n">
        <v>1545115522.89116</v>
      </c>
      <c r="F10" s="244" t="n">
        <v>856583608.338793</v>
      </c>
      <c r="G10" s="244" t="n">
        <v>937706366.473671</v>
      </c>
      <c r="H10" s="244" t="n">
        <v>313950241.523684</v>
      </c>
      <c r="I10" s="244" t="n">
        <v>46508428.0995183</v>
      </c>
      <c r="K10" s="245" t="n">
        <f aca="false">D10+G10</f>
        <v>2190963703.17596</v>
      </c>
      <c r="L10" s="246" t="n">
        <f aca="false">E10+H10</f>
        <v>1859065764.41484</v>
      </c>
      <c r="M10" s="247" t="n">
        <f aca="false">F10+I10</f>
        <v>903092036.438311</v>
      </c>
    </row>
    <row r="11" customFormat="false" ht="12.75" hidden="false" customHeight="false" outlineLevel="0" collapsed="false">
      <c r="B11" s="235" t="s">
        <v>138</v>
      </c>
      <c r="C11" s="235" t="s">
        <v>139</v>
      </c>
      <c r="D11" s="244" t="n">
        <v>803924755.455528</v>
      </c>
      <c r="E11" s="244" t="n">
        <v>1080068304.68739</v>
      </c>
      <c r="F11" s="244" t="n">
        <v>666267080.281984</v>
      </c>
      <c r="G11" s="244" t="n">
        <v>562296745.248202</v>
      </c>
      <c r="H11" s="244" t="n">
        <v>215950921.235639</v>
      </c>
      <c r="I11" s="244" t="n">
        <v>35286279.6236344</v>
      </c>
      <c r="K11" s="245" t="n">
        <f aca="false">D11+G11</f>
        <v>1366221500.70373</v>
      </c>
      <c r="L11" s="246" t="n">
        <f aca="false">E11+H11</f>
        <v>1296019225.92302</v>
      </c>
      <c r="M11" s="247" t="n">
        <f aca="false">F11+I11</f>
        <v>701553359.905618</v>
      </c>
    </row>
    <row r="12" customFormat="false" ht="12.75" hidden="false" customHeight="false" outlineLevel="0" collapsed="false">
      <c r="C12" s="235" t="s">
        <v>141</v>
      </c>
      <c r="D12" s="244" t="n">
        <v>1157827766.6844</v>
      </c>
      <c r="E12" s="244" t="n">
        <v>1429680024.19723</v>
      </c>
      <c r="F12" s="244" t="n">
        <v>789308841.262709</v>
      </c>
      <c r="G12" s="244" t="n">
        <v>865505666.524499</v>
      </c>
      <c r="H12" s="244" t="n">
        <v>287602180.245064</v>
      </c>
      <c r="I12" s="244" t="n">
        <v>42746183.0557871</v>
      </c>
      <c r="K12" s="245" t="n">
        <f aca="false">D12+G12</f>
        <v>2023333433.2089</v>
      </c>
      <c r="L12" s="246" t="n">
        <f aca="false">E12+H12</f>
        <v>1717282204.4423</v>
      </c>
      <c r="M12" s="247" t="n">
        <f aca="false">F12+I12</f>
        <v>832055024.318496</v>
      </c>
    </row>
    <row r="13" customFormat="false" ht="12.75" hidden="false" customHeight="false" outlineLevel="0" collapsed="false">
      <c r="A13" s="235" t="s">
        <v>142</v>
      </c>
      <c r="B13" s="235" t="s">
        <v>134</v>
      </c>
      <c r="D13" s="244" t="n">
        <v>551</v>
      </c>
      <c r="E13" s="244" t="n">
        <v>2399.23370361328</v>
      </c>
      <c r="F13" s="244" t="n">
        <v>2261.5</v>
      </c>
      <c r="G13" s="244" t="n">
        <v>396</v>
      </c>
      <c r="H13" s="244" t="n">
        <v>480</v>
      </c>
      <c r="I13" s="244" t="n">
        <v>120</v>
      </c>
      <c r="K13" s="245" t="n">
        <f aca="false">D13+G13</f>
        <v>947</v>
      </c>
      <c r="L13" s="246" t="n">
        <f aca="false">E13+H13</f>
        <v>2879.23370361328</v>
      </c>
      <c r="M13" s="247" t="n">
        <f aca="false">F13+I13</f>
        <v>2381.5</v>
      </c>
    </row>
    <row r="14" customFormat="false" ht="12.75" hidden="false" customHeight="false" outlineLevel="0" collapsed="false">
      <c r="B14" s="235" t="s">
        <v>138</v>
      </c>
      <c r="D14" s="244" t="n">
        <v>548</v>
      </c>
      <c r="E14" s="244" t="n">
        <v>2387.87677001953</v>
      </c>
      <c r="F14" s="244" t="n">
        <v>2251.5</v>
      </c>
      <c r="G14" s="244" t="n">
        <v>396</v>
      </c>
      <c r="H14" s="244" t="n">
        <v>480</v>
      </c>
      <c r="I14" s="244" t="n">
        <v>120</v>
      </c>
      <c r="K14" s="245" t="n">
        <f aca="false">D14+G14</f>
        <v>944</v>
      </c>
      <c r="L14" s="246" t="n">
        <f aca="false">E14+H14</f>
        <v>2867.87677001953</v>
      </c>
      <c r="M14" s="247" t="n">
        <f aca="false">F14+I14</f>
        <v>2371.5</v>
      </c>
    </row>
    <row r="15" customFormat="false" ht="12.75" hidden="false" customHeight="false" outlineLevel="0" collapsed="false">
      <c r="D15" s="250"/>
      <c r="E15" s="250"/>
      <c r="F15" s="250"/>
      <c r="G15" s="250"/>
      <c r="H15" s="250"/>
      <c r="I15" s="250"/>
      <c r="K15" s="251"/>
      <c r="L15" s="252"/>
      <c r="M15" s="253"/>
    </row>
    <row r="16" customFormat="false" ht="12.75" hidden="false" customHeight="false" outlineLevel="0" collapsed="false">
      <c r="A16" s="235" t="s">
        <v>145</v>
      </c>
      <c r="B16" s="235" t="s">
        <v>134</v>
      </c>
      <c r="D16" s="250"/>
      <c r="E16" s="250"/>
      <c r="F16" s="250"/>
      <c r="G16" s="244" t="n">
        <v>246</v>
      </c>
      <c r="H16" s="244" t="n">
        <v>306</v>
      </c>
      <c r="I16" s="244" t="n">
        <v>84</v>
      </c>
      <c r="K16" s="245" t="n">
        <f aca="false">D16+G16</f>
        <v>246</v>
      </c>
      <c r="L16" s="246" t="n">
        <f aca="false">E16+H16</f>
        <v>306</v>
      </c>
      <c r="M16" s="247" t="n">
        <f aca="false">F16+I16</f>
        <v>84</v>
      </c>
    </row>
    <row r="17" customFormat="false" ht="12.75" hidden="false" customHeight="false" outlineLevel="0" collapsed="false">
      <c r="B17" s="235" t="s">
        <v>138</v>
      </c>
      <c r="D17" s="250"/>
      <c r="E17" s="250"/>
      <c r="F17" s="250"/>
      <c r="G17" s="244" t="n">
        <v>246</v>
      </c>
      <c r="H17" s="244" t="n">
        <v>306</v>
      </c>
      <c r="I17" s="244" t="n">
        <v>84</v>
      </c>
      <c r="K17" s="245" t="n">
        <f aca="false">D17+G17</f>
        <v>246</v>
      </c>
      <c r="L17" s="246" t="n">
        <f aca="false">E17+H17</f>
        <v>306</v>
      </c>
      <c r="M17" s="247" t="n">
        <f aca="false">F17+I17</f>
        <v>84</v>
      </c>
    </row>
    <row r="18" customFormat="false" ht="12.75" hidden="false" customHeight="false" outlineLevel="0" collapsed="false">
      <c r="A18" s="235" t="s">
        <v>146</v>
      </c>
      <c r="B18" s="235" t="s">
        <v>134</v>
      </c>
      <c r="D18" s="250"/>
      <c r="E18" s="250"/>
      <c r="F18" s="250"/>
      <c r="G18" s="244" t="n">
        <v>150</v>
      </c>
      <c r="H18" s="244" t="n">
        <v>174</v>
      </c>
      <c r="I18" s="244" t="n">
        <v>36</v>
      </c>
      <c r="K18" s="245" t="n">
        <f aca="false">D18+G18</f>
        <v>150</v>
      </c>
      <c r="L18" s="246" t="n">
        <f aca="false">E18+H18</f>
        <v>174</v>
      </c>
      <c r="M18" s="247" t="n">
        <f aca="false">F18+I18</f>
        <v>36</v>
      </c>
    </row>
    <row r="19" customFormat="false" ht="12.75" hidden="false" customHeight="false" outlineLevel="0" collapsed="false">
      <c r="B19" s="235" t="s">
        <v>138</v>
      </c>
      <c r="D19" s="250"/>
      <c r="E19" s="250"/>
      <c r="F19" s="250"/>
      <c r="G19" s="244" t="n">
        <v>150</v>
      </c>
      <c r="H19" s="244" t="n">
        <v>174</v>
      </c>
      <c r="I19" s="244" t="n">
        <v>36</v>
      </c>
      <c r="K19" s="245" t="n">
        <f aca="false">D19+G19</f>
        <v>150</v>
      </c>
      <c r="L19" s="246" t="n">
        <f aca="false">E19+H19</f>
        <v>174</v>
      </c>
      <c r="M19" s="247" t="n">
        <f aca="false">F19+I19</f>
        <v>36</v>
      </c>
    </row>
    <row r="20" customFormat="false" ht="12.75" hidden="false" customHeight="false" outlineLevel="0" collapsed="false">
      <c r="D20" s="250"/>
      <c r="E20" s="250"/>
      <c r="F20" s="250"/>
      <c r="G20" s="250"/>
      <c r="H20" s="250"/>
      <c r="I20" s="250"/>
      <c r="K20" s="251"/>
      <c r="L20" s="252"/>
      <c r="M20" s="253"/>
    </row>
    <row r="21" customFormat="false" ht="12.75" hidden="false" customHeight="false" outlineLevel="0" collapsed="false">
      <c r="A21" s="235" t="s">
        <v>147</v>
      </c>
      <c r="B21" s="235" t="s">
        <v>134</v>
      </c>
      <c r="D21" s="250"/>
      <c r="E21" s="250"/>
      <c r="F21" s="250"/>
      <c r="G21" s="244" t="n">
        <v>666216942.125332</v>
      </c>
      <c r="H21" s="244" t="n">
        <v>242795767.864353</v>
      </c>
      <c r="I21" s="244" t="n">
        <v>22365600.3301941</v>
      </c>
      <c r="K21" s="245" t="n">
        <f aca="false">D21+G21</f>
        <v>666216942.125332</v>
      </c>
      <c r="L21" s="246" t="n">
        <f aca="false">E21+H21</f>
        <v>242795767.864353</v>
      </c>
      <c r="M21" s="247" t="n">
        <f aca="false">F21+I21</f>
        <v>22365600.3301941</v>
      </c>
    </row>
    <row r="22" customFormat="false" ht="12.75" hidden="false" customHeight="false" outlineLevel="0" collapsed="false">
      <c r="B22" s="235" t="s">
        <v>138</v>
      </c>
      <c r="D22" s="250"/>
      <c r="E22" s="250"/>
      <c r="F22" s="250"/>
      <c r="G22" s="244" t="n">
        <v>619144886.464759</v>
      </c>
      <c r="H22" s="244" t="n">
        <v>224947497.760403</v>
      </c>
      <c r="I22" s="244" t="n">
        <v>20721472.5134633</v>
      </c>
      <c r="K22" s="254" t="n">
        <f aca="false">D22+G22</f>
        <v>619144886.464759</v>
      </c>
      <c r="L22" s="255" t="n">
        <f aca="false">E22+H22</f>
        <v>224947497.760403</v>
      </c>
      <c r="M22" s="256" t="n">
        <f aca="false">F22+I22</f>
        <v>20721472.5134633</v>
      </c>
    </row>
    <row r="23" customFormat="false" ht="12.75" hidden="false" customHeight="false" outlineLevel="0" collapsed="false">
      <c r="B23" s="235" t="s">
        <v>30</v>
      </c>
      <c r="G23" s="262" t="n">
        <f aca="false">G21+G22</f>
        <v>1285361828.59009</v>
      </c>
      <c r="H23" s="262" t="n">
        <f aca="false">H21+H22</f>
        <v>467743265.624756</v>
      </c>
      <c r="I23" s="262" t="n">
        <f aca="false">I21+I22</f>
        <v>43087072.8436574</v>
      </c>
      <c r="K23" s="245" t="n">
        <f aca="false">D23+G23</f>
        <v>1285361828.59009</v>
      </c>
      <c r="L23" s="246" t="n">
        <f aca="false">E23+H23</f>
        <v>467743265.624756</v>
      </c>
      <c r="M23" s="247" t="n">
        <f aca="false">F23+I23</f>
        <v>43087072.8436574</v>
      </c>
    </row>
    <row r="24" customFormat="false" ht="12.75" hidden="false" customHeight="false" outlineLevel="0" collapsed="false">
      <c r="K24" s="251"/>
      <c r="L24" s="252"/>
      <c r="M24" s="253"/>
    </row>
    <row r="25" customFormat="false" ht="13.5" hidden="false" customHeight="false" outlineLevel="0" collapsed="false">
      <c r="A25" s="235" t="s">
        <v>148</v>
      </c>
      <c r="D25" s="248" t="n">
        <f aca="false">SUM(D8:D12)</f>
        <v>4077242526.23564</v>
      </c>
      <c r="E25" s="248" t="n">
        <f aca="false">SUM(E8:E12)</f>
        <v>5211296403.98623</v>
      </c>
      <c r="F25" s="248" t="n">
        <f aca="false">SUM(F8:F12)</f>
        <v>3025336778.26551</v>
      </c>
      <c r="G25" s="248" t="n">
        <f aca="false">SUM(G8:G12)</f>
        <v>2964888209.77985</v>
      </c>
      <c r="H25" s="248" t="n">
        <f aca="false">SUM(H8:H12)</f>
        <v>1049649767.65808</v>
      </c>
      <c r="I25" s="248" t="n">
        <f aca="false">SUM(I8:I12)</f>
        <v>162256345.510856</v>
      </c>
      <c r="K25" s="259" t="n">
        <f aca="false">SUM(K8:K12)</f>
        <v>7042130736.01549</v>
      </c>
      <c r="L25" s="260" t="n">
        <f aca="false">SUM(L8:L12)</f>
        <v>6260946171.6443</v>
      </c>
      <c r="M25" s="261" t="n">
        <f aca="false">SUM(M8:M12)</f>
        <v>3187593123.77636</v>
      </c>
    </row>
  </sheetData>
  <mergeCells count="3">
    <mergeCell ref="D1:F1"/>
    <mergeCell ref="G1:I1"/>
    <mergeCell ref="K1:M1"/>
  </mergeCells>
  <printOptions headings="tru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&amp;L&amp;D
&amp;T&amp;R&amp;F
&amp;A</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2001-03-28T17:40:38Z</dcterms:created>
  <dc:creator>Nancy Breckenridge</dc:creator>
  <dc:description/>
  <dc:language>en-US</dc:language>
  <cp:lastModifiedBy>RTP1</cp:lastModifiedBy>
  <cp:lastPrinted>2001-04-13T19:18:43Z</cp:lastPrinted>
  <dcterms:modified xsi:type="dcterms:W3CDTF">2001-04-13T21:34:13Z</dcterms:modified>
  <cp:revision>0</cp:revision>
  <dc:subject/>
  <dc:title/>
</cp:coreProperties>
</file>