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comments2.xml" ContentType="application/vnd.openxmlformats-officedocument.spreadsheetml.comment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imary Proposal" sheetId="1" state="visible" r:id="rId3"/>
    <sheet name="Alternative for Tiering" sheetId="2" state="visible" r:id="rId4"/>
  </sheets>
  <definedNames>
    <definedName function="false" hidden="false" localSheetId="1" name="_xlnm.Print_Area" vbProcedure="false">'Alternative for Tiering'!$A$8:$N$219</definedName>
    <definedName function="false" hidden="false" localSheetId="1" name="_xlnm.Print_Titles" vbProcedure="false">'Alternative for Tiering'!$8:$10</definedName>
    <definedName function="false" hidden="false" localSheetId="0" name="_xlnm.Print_Area" vbProcedure="false">'Primary Proposal'!$A$4:$N$884</definedName>
    <definedName function="false" hidden="false" localSheetId="0" name="_xlnm.Print_Titles" vbProcedure="false">'Primary Proposal'!$8:$10</definedName>
    <definedName function="false" hidden="false" localSheetId="0" name="solver_adj" vbProcedure="false">#REF!</definedName>
    <definedName function="false" hidden="false" localSheetId="0" name="solver_cvg" vbProcedure="false">0.0001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hs1" vbProcedure="false">#REF!</definedName>
    <definedName function="false" hidden="false" localSheetId="0" name="solver_lhs2" vbProcedure="false">#REF!</definedName>
    <definedName function="false" hidden="false" localSheetId="0" name="solver_lhs3" vbProcedure="false">#REF!</definedName>
    <definedName function="false" hidden="false" localSheetId="0" name="solver_lhs4" vbProcedure="false">#REF!</definedName>
    <definedName function="false" hidden="false" localSheetId="0" name="solver_lin" vbProcedure="false">2</definedName>
    <definedName function="false" hidden="false" localSheetId="0" name="solver_neg" vbProcedure="false">2</definedName>
    <definedName function="false" hidden="false" localSheetId="0" name="solver_num" vbProcedure="false">0</definedName>
    <definedName function="false" hidden="false" localSheetId="0" name="solver_nwt" vbProcedure="false">1</definedName>
    <definedName function="false" hidden="false" localSheetId="0" name="solver_opt" vbProcedure="false">#REF!</definedName>
    <definedName function="false" hidden="false" localSheetId="0" name="solver_pre" vbProcedure="false">0.000001</definedName>
    <definedName function="false" hidden="false" localSheetId="0" name="solver_rel1" vbProcedure="false">2</definedName>
    <definedName function="false" hidden="false" localSheetId="0" name="solver_rel2" vbProcedure="false">2</definedName>
    <definedName function="false" hidden="false" localSheetId="0" name="solver_rel3" vbProcedure="false">1</definedName>
    <definedName function="false" hidden="false" localSheetId="0" name="solver_rel4" vbProcedure="false">1</definedName>
    <definedName function="false" hidden="false" localSheetId="0" name="solver_rhs1" vbProcedure="false">#REF!</definedName>
    <definedName function="false" hidden="false" localSheetId="0" name="solver_rhs2" vbProcedure="false">74525137</definedName>
    <definedName function="false" hidden="false" localSheetId="0" name="solver_rhs3" vbProcedure="false">1.1</definedName>
    <definedName function="false" hidden="false" localSheetId="0" name="solver_rhs4" vbProcedure="false">1.5</definedName>
    <definedName function="false" hidden="false" localSheetId="0" name="solver_scl" vbProcedure="false">2</definedName>
    <definedName function="false" hidden="false" localSheetId="0" name="solver_sho" vbProcedure="false">2</definedName>
    <definedName function="false" hidden="false" localSheetId="0" name="solver_tim" vbProcedure="false">100</definedName>
    <definedName function="false" hidden="false" localSheetId="0" name="solver_tol" vbProcedure="false">0.05</definedName>
    <definedName function="false" hidden="false" localSheetId="0" name="solver_typ" vbProcedure="false">3</definedName>
    <definedName function="false" hidden="false" localSheetId="0" name="solver_val" vbProcedure="false">308991132</definedName>
    <definedName function="false" hidden="false" localSheetId="1" name="solver_adj" vbProcedure="false">#REF!</definedName>
    <definedName function="false" hidden="false" localSheetId="1" name="solver_cvg" vbProcedure="false">0.0001</definedName>
    <definedName function="false" hidden="false" localSheetId="1" name="solver_drv" vbProcedure="false">1</definedName>
    <definedName function="false" hidden="false" localSheetId="1" name="solver_est" vbProcedure="false">1</definedName>
    <definedName function="false" hidden="false" localSheetId="1" name="solver_itr" vbProcedure="false">100</definedName>
    <definedName function="false" hidden="false" localSheetId="1" name="solver_lhs1" vbProcedure="false">#REF!</definedName>
    <definedName function="false" hidden="false" localSheetId="1" name="solver_lhs2" vbProcedure="false">#REF!</definedName>
    <definedName function="false" hidden="false" localSheetId="1" name="solver_lhs3" vbProcedure="false">#REF!</definedName>
    <definedName function="false" hidden="false" localSheetId="1" name="solver_lhs4" vbProcedure="false">#REF!</definedName>
    <definedName function="false" hidden="false" localSheetId="1" name="solver_lin" vbProcedure="false">2</definedName>
    <definedName function="false" hidden="false" localSheetId="1" name="solver_neg" vbProcedure="false">2</definedName>
    <definedName function="false" hidden="false" localSheetId="1" name="solver_num" vbProcedure="false">0</definedName>
    <definedName function="false" hidden="false" localSheetId="1" name="solver_nwt" vbProcedure="false">1</definedName>
    <definedName function="false" hidden="false" localSheetId="1" name="solver_opt" vbProcedure="false">#REF!</definedName>
    <definedName function="false" hidden="false" localSheetId="1" name="solver_pre" vbProcedure="false">0.000001</definedName>
    <definedName function="false" hidden="false" localSheetId="1" name="solver_rel1" vbProcedure="false">2</definedName>
    <definedName function="false" hidden="false" localSheetId="1" name="solver_rel2" vbProcedure="false">2</definedName>
    <definedName function="false" hidden="false" localSheetId="1" name="solver_rel3" vbProcedure="false">1</definedName>
    <definedName function="false" hidden="false" localSheetId="1" name="solver_rel4" vbProcedure="false">1</definedName>
    <definedName function="false" hidden="false" localSheetId="1" name="solver_rhs1" vbProcedure="false">#REF!</definedName>
    <definedName function="false" hidden="false" localSheetId="1" name="solver_rhs2" vbProcedure="false">74525137</definedName>
    <definedName function="false" hidden="false" localSheetId="1" name="solver_rhs3" vbProcedure="false">1.1</definedName>
    <definedName function="false" hidden="false" localSheetId="1" name="solver_rhs4" vbProcedure="false">1.5</definedName>
    <definedName function="false" hidden="false" localSheetId="1" name="solver_scl" vbProcedure="false">2</definedName>
    <definedName function="false" hidden="false" localSheetId="1" name="solver_sho" vbProcedure="false">2</definedName>
    <definedName function="false" hidden="false" localSheetId="1" name="solver_tim" vbProcedure="false">100</definedName>
    <definedName function="false" hidden="false" localSheetId="1" name="solver_tol" vbProcedure="false">0.05</definedName>
    <definedName function="false" hidden="false" localSheetId="1" name="solver_typ" vbProcedure="false">3</definedName>
    <definedName function="false" hidden="false" localSheetId="1" name="solver_val" vbProcedure="false">308991132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18" authorId="0">
      <text>
        <r>
          <rPr>
            <b val="true"/>
            <sz val="8"/>
            <color rgb="FF000000"/>
            <rFont val="Tahoma"/>
            <family val="0"/>
          </rPr>
          <t xml:space="preserve">Kristen Schultz:
</t>
        </r>
        <r>
          <rPr>
            <sz val="8"/>
            <color rgb="FF000000"/>
            <rFont val="Tahoma"/>
            <family val="0"/>
          </rPr>
          <t xml:space="preserve">CARE Exempt sales are located in the 1999 EH Sheets for AL1 separated by season.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71</xdr:colOff>
                <xdr:row>120</xdr:row>
                <xdr:rowOff>14</xdr:rowOff>
              </xdr:from>
              <xdr:to>
                <xdr:col>3</xdr:col>
                <xdr:colOff>22</xdr:colOff>
                <xdr:row>123</xdr:row>
                <xdr:rowOff>20</xdr:rowOff>
              </xdr:to>
            </anchor>
          </commentPr>
        </mc:Choice>
        <mc:Fallback/>
      </mc:AlternateContent>
    </comment>
    <comment ref="B140" authorId="0">
      <text>
        <r>
          <rPr>
            <b val="true"/>
            <sz val="8"/>
            <color rgb="FF000000"/>
            <rFont val="Tahoma"/>
            <family val="0"/>
          </rPr>
          <t xml:space="preserve">Kristen Schultz:
</t>
        </r>
        <r>
          <rPr>
            <sz val="8"/>
            <color rgb="FF000000"/>
            <rFont val="Tahoma"/>
            <family val="0"/>
          </rPr>
          <t xml:space="preserve">CARE Exempt sales are located in the 1999 EH Sheets for AL1 separated by season.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</xdr:col>
                <xdr:colOff>79</xdr:colOff>
                <xdr:row>138</xdr:row>
                <xdr:rowOff>6</xdr:rowOff>
              </xdr:from>
              <xdr:to>
                <xdr:col>3</xdr:col>
                <xdr:colOff>31</xdr:colOff>
                <xdr:row>141</xdr:row>
                <xdr:rowOff>13</xdr:rowOff>
              </xdr:to>
            </anchor>
          </commentPr>
        </mc:Choice>
        <mc:Fallback/>
      </mc:AlternateContent>
    </comment>
    <comment ref="E12" authorId="0">
      <text>
        <r>
          <rPr>
            <b val="true"/>
            <sz val="8"/>
            <color rgb="FF000000"/>
            <rFont val="Tahoma"/>
            <family val="0"/>
          </rPr>
          <t xml:space="preserve">includes Min &amp; MARL????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106</xdr:colOff>
                <xdr:row>10</xdr:row>
                <xdr:rowOff>7</xdr:rowOff>
              </xdr:from>
              <xdr:to>
                <xdr:col>6</xdr:col>
                <xdr:colOff>92</xdr:colOff>
                <xdr:row>14</xdr:row>
                <xdr:rowOff>12</xdr:rowOff>
              </xdr:to>
            </anchor>
          </commentPr>
        </mc:Choice>
        <mc:Fallback/>
      </mc:AlternateContent>
    </comment>
    <comment ref="E27" authorId="0">
      <text>
        <r>
          <rPr>
            <b val="true"/>
            <sz val="8"/>
            <color rgb="FF000000"/>
            <rFont val="Tahoma"/>
            <family val="0"/>
          </rPr>
          <t xml:space="preserve">includes min bill sales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4</xdr:col>
                <xdr:colOff>106</xdr:colOff>
                <xdr:row>25</xdr:row>
                <xdr:rowOff>8</xdr:rowOff>
              </xdr:from>
              <xdr:to>
                <xdr:col>6</xdr:col>
                <xdr:colOff>93</xdr:colOff>
                <xdr:row>29</xdr:row>
                <xdr:rowOff>11</xdr:rowOff>
              </xdr:to>
            </anchor>
          </commentPr>
        </mc:Choice>
        <mc:Fallback/>
      </mc:AlternateContent>
    </comment>
    <comment ref="G10" authorId="0">
      <text>
        <r>
          <rPr>
            <b val="true"/>
            <sz val="8"/>
            <color rgb="FF000000"/>
            <rFont val="Tahoma"/>
            <family val="0"/>
          </rPr>
          <t xml:space="preserve">Kristen Schultz:
</t>
        </r>
        <r>
          <rPr>
            <sz val="8"/>
            <color rgb="FF000000"/>
            <rFont val="Tahoma"/>
            <family val="0"/>
          </rPr>
          <t xml:space="preserve">Total rate.  Includes 1¢ EEPS Adder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55</xdr:colOff>
                <xdr:row>13</xdr:row>
                <xdr:rowOff>16</xdr:rowOff>
              </xdr:from>
              <xdr:to>
                <xdr:col>7</xdr:col>
                <xdr:colOff>84</xdr:colOff>
                <xdr:row>16</xdr:row>
                <xdr:rowOff>15</xdr:rowOff>
              </xdr:to>
            </anchor>
          </commentPr>
        </mc:Choice>
        <mc:Fallback/>
      </mc:AlternateContent>
    </comment>
    <comment ref="G354" authorId="0">
      <text>
        <r>
          <rPr>
            <b val="true"/>
            <sz val="8"/>
            <color rgb="FF000000"/>
            <rFont val="Tahoma"/>
            <family val="0"/>
          </rPr>
          <t xml:space="preserve">85% * tariffed rate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40</xdr:colOff>
                <xdr:row>352</xdr:row>
                <xdr:rowOff>3</xdr:rowOff>
              </xdr:from>
              <xdr:to>
                <xdr:col>7</xdr:col>
                <xdr:colOff>71</xdr:colOff>
                <xdr:row>358</xdr:row>
                <xdr:rowOff>4</xdr:rowOff>
              </xdr:to>
            </anchor>
          </commentPr>
        </mc:Choice>
        <mc:Fallback/>
      </mc:AlternateContent>
    </comment>
    <comment ref="G378" authorId="0">
      <text>
        <r>
          <rPr>
            <b val="true"/>
            <sz val="8"/>
            <color rgb="FF000000"/>
            <rFont val="Tahoma"/>
            <family val="0"/>
          </rPr>
          <t xml:space="preserve">85% * tariffed rate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40</xdr:colOff>
                <xdr:row>378</xdr:row>
                <xdr:rowOff>3</xdr:rowOff>
              </xdr:from>
              <xdr:to>
                <xdr:col>7</xdr:col>
                <xdr:colOff>71</xdr:colOff>
                <xdr:row>383</xdr:row>
                <xdr:rowOff>7</xdr:rowOff>
              </xdr:to>
            </anchor>
          </commentPr>
        </mc:Choice>
        <mc:Fallback/>
      </mc:AlternateContent>
    </comment>
    <comment ref="G402" authorId="0">
      <text>
        <r>
          <rPr>
            <b val="true"/>
            <sz val="8"/>
            <color rgb="FF000000"/>
            <rFont val="Tahoma"/>
            <family val="0"/>
          </rPr>
          <t xml:space="preserve">85% * tariffed rate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40</xdr:colOff>
                <xdr:row>401</xdr:row>
                <xdr:rowOff>13</xdr:rowOff>
              </xdr:from>
              <xdr:to>
                <xdr:col>7</xdr:col>
                <xdr:colOff>71</xdr:colOff>
                <xdr:row>403</xdr:row>
                <xdr:rowOff>9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9" authorId="0">
      <text>
        <r>
          <rPr>
            <b val="true"/>
            <sz val="8"/>
            <color rgb="FF000000"/>
            <rFont val="Tahoma"/>
            <family val="0"/>
          </rPr>
          <t xml:space="preserve">Kristen Schultz:
</t>
        </r>
        <r>
          <rPr>
            <sz val="8"/>
            <color rgb="FF000000"/>
            <rFont val="Tahoma"/>
            <family val="0"/>
          </rPr>
          <t xml:space="preserve">CARE Exempt sales are located in the 1999 EH Sheets for AL1 separated by season.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24</xdr:colOff>
                <xdr:row>20</xdr:row>
                <xdr:rowOff>16</xdr:rowOff>
              </xdr:from>
              <xdr:to>
                <xdr:col>4</xdr:col>
                <xdr:colOff>49</xdr:colOff>
                <xdr:row>24</xdr:row>
                <xdr:rowOff>5</xdr:rowOff>
              </xdr:to>
            </anchor>
          </commentPr>
        </mc:Choice>
        <mc:Fallback/>
      </mc:AlternateContent>
    </comment>
    <comment ref="G10" authorId="0">
      <text>
        <r>
          <rPr>
            <b val="true"/>
            <sz val="8"/>
            <color rgb="FF000000"/>
            <rFont val="Tahoma"/>
            <family val="0"/>
          </rPr>
          <t xml:space="preserve">Kristen Schultz:
</t>
        </r>
        <r>
          <rPr>
            <sz val="8"/>
            <color rgb="FF000000"/>
            <rFont val="Tahoma"/>
            <family val="0"/>
          </rPr>
          <t xml:space="preserve">Total rate.  Includes 1¢ EEPS Adder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10</xdr:col>
                <xdr:colOff>23</xdr:colOff>
                <xdr:row>13</xdr:row>
                <xdr:rowOff>16</xdr:rowOff>
              </xdr:from>
              <xdr:to>
                <xdr:col>11</xdr:col>
                <xdr:colOff>14</xdr:colOff>
                <xdr:row>16</xdr:row>
                <xdr:rowOff>15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<sst xmlns="http://schemas.openxmlformats.org/spreadsheetml/2006/main" count="1361" uniqueCount="138">
  <si>
    <t xml:space="preserve">Assumptions</t>
  </si>
  <si>
    <t xml:space="preserve">Average System rate Increase (¢)</t>
  </si>
  <si>
    <t xml:space="preserve">Additional Revenue that Results Equal (in millions)</t>
  </si>
  <si>
    <t xml:space="preserve">Non-Residential Tier 1 Energy Usage</t>
  </si>
  <si>
    <t xml:space="preserve">Non-Residential Tier 2 Energy Usage</t>
  </si>
  <si>
    <t xml:space="preserve">Billing</t>
  </si>
  <si>
    <t xml:space="preserve">Increase</t>
  </si>
  <si>
    <t xml:space="preserve">Determinants</t>
  </si>
  <si>
    <t xml:space="preserve">Current</t>
  </si>
  <si>
    <t xml:space="preserve">Total Current</t>
  </si>
  <si>
    <t xml:space="preserve">Rate</t>
  </si>
  <si>
    <t xml:space="preserve">Revenue</t>
  </si>
  <si>
    <t xml:space="preserve">New Total</t>
  </si>
  <si>
    <t xml:space="preserve">New Rates</t>
  </si>
  <si>
    <t xml:space="preserve">in Class</t>
  </si>
  <si>
    <t xml:space="preserve">Customer Group</t>
  </si>
  <si>
    <t xml:space="preserve">(kWh)</t>
  </si>
  <si>
    <t xml:space="preserve">Rate ($/kWh)</t>
  </si>
  <si>
    <t xml:space="preserve">Revenue </t>
  </si>
  <si>
    <t xml:space="preserve">$/kWh</t>
  </si>
  <si>
    <t xml:space="preserve">Avg Rate (%)</t>
  </si>
  <si>
    <t xml:space="preserve">E-1</t>
  </si>
  <si>
    <t xml:space="preserve">Energy</t>
  </si>
  <si>
    <t xml:space="preserve">Smr</t>
  </si>
  <si>
    <t xml:space="preserve">Tier 1</t>
  </si>
  <si>
    <t xml:space="preserve">Tier 2</t>
  </si>
  <si>
    <t xml:space="preserve">Wtr</t>
  </si>
  <si>
    <t xml:space="preserve">0% to 100% Baseline</t>
  </si>
  <si>
    <t xml:space="preserve">100% to 130% Baseline</t>
  </si>
  <si>
    <t xml:space="preserve">130% to 200% Baseline</t>
  </si>
  <si>
    <t xml:space="preserve">Tier 3</t>
  </si>
  <si>
    <t xml:space="preserve">200% to 300% Baseline</t>
  </si>
  <si>
    <t xml:space="preserve">Tier 4</t>
  </si>
  <si>
    <t xml:space="preserve">Over 300% Baseline</t>
  </si>
  <si>
    <t xml:space="preserve">Tier 5</t>
  </si>
  <si>
    <t xml:space="preserve">Discounts, Credits &amp; Nonalloc. Revenue</t>
  </si>
  <si>
    <t xml:space="preserve">Total</t>
  </si>
  <si>
    <t xml:space="preserve">kWh</t>
  </si>
  <si>
    <t xml:space="preserve">EL-1</t>
  </si>
  <si>
    <t xml:space="preserve">100% to 200% Baseline</t>
  </si>
  <si>
    <t xml:space="preserve">n/a</t>
  </si>
  <si>
    <t xml:space="preserve">E-7</t>
  </si>
  <si>
    <t xml:space="preserve">On Peak</t>
  </si>
  <si>
    <t xml:space="preserve">Off Peak</t>
  </si>
  <si>
    <t xml:space="preserve">Part Peak</t>
  </si>
  <si>
    <t xml:space="preserve">Tier 1 Credit</t>
  </si>
  <si>
    <t xml:space="preserve">EL-7</t>
  </si>
  <si>
    <t xml:space="preserve">E-8</t>
  </si>
  <si>
    <t xml:space="preserve">Customer</t>
  </si>
  <si>
    <t xml:space="preserve">EL-8</t>
  </si>
  <si>
    <t xml:space="preserve">Total Residential</t>
  </si>
  <si>
    <t xml:space="preserve">A-1</t>
  </si>
  <si>
    <t xml:space="preserve">Non-CARE</t>
  </si>
  <si>
    <t xml:space="preserve">Singlephase</t>
  </si>
  <si>
    <t xml:space="preserve">Polyphase</t>
  </si>
  <si>
    <t xml:space="preserve">A-6</t>
  </si>
  <si>
    <t xml:space="preserve">A-15</t>
  </si>
  <si>
    <t xml:space="preserve">TC-1</t>
  </si>
  <si>
    <t xml:space="preserve">A-10T/P</t>
  </si>
  <si>
    <t xml:space="preserve">Demand</t>
  </si>
  <si>
    <t xml:space="preserve">Max - Tran</t>
  </si>
  <si>
    <t xml:space="preserve">Max - Pri</t>
  </si>
  <si>
    <t xml:space="preserve">Tran</t>
  </si>
  <si>
    <t xml:space="preserve">Pri</t>
  </si>
  <si>
    <t xml:space="preserve">A-10S</t>
  </si>
  <si>
    <t xml:space="preserve">Max</t>
  </si>
  <si>
    <t xml:space="preserve">Sec </t>
  </si>
  <si>
    <t xml:space="preserve">Total all A-10</t>
  </si>
  <si>
    <t xml:space="preserve">E-19T</t>
  </si>
  <si>
    <t xml:space="preserve">&gt; 499 kW</t>
  </si>
  <si>
    <t xml:space="preserve">&lt; 500 kW</t>
  </si>
  <si>
    <t xml:space="preserve">E-19P</t>
  </si>
  <si>
    <t xml:space="preserve">E-19S</t>
  </si>
  <si>
    <t xml:space="preserve">E-20T</t>
  </si>
  <si>
    <t xml:space="preserve">E-20P</t>
  </si>
  <si>
    <t xml:space="preserve">E-20S</t>
  </si>
  <si>
    <t xml:space="preserve">Stby</t>
  </si>
  <si>
    <t xml:space="preserve">Res. Chrg</t>
  </si>
  <si>
    <t xml:space="preserve">T</t>
  </si>
  <si>
    <t xml:space="preserve">Res</t>
  </si>
  <si>
    <t xml:space="preserve">Small Singlephase</t>
  </si>
  <si>
    <t xml:space="preserve">Small Polyphase</t>
  </si>
  <si>
    <t xml:space="preserve">Medium ( &gt; 50 kW &amp; &lt; 500 kW)</t>
  </si>
  <si>
    <t xml:space="preserve">Medium (&gt; 500 kW &amp; &lt; 1000 kW)</t>
  </si>
  <si>
    <t xml:space="preserve">Large (&gt; 1000 kW)</t>
  </si>
  <si>
    <t xml:space="preserve">Reduced</t>
  </si>
  <si>
    <t xml:space="preserve">P</t>
  </si>
  <si>
    <t xml:space="preserve">S</t>
  </si>
  <si>
    <t xml:space="preserve">LS-1,2</t>
  </si>
  <si>
    <t xml:space="preserve">LS-3</t>
  </si>
  <si>
    <t xml:space="preserve">OL-1</t>
  </si>
  <si>
    <t xml:space="preserve">AG-1A</t>
  </si>
  <si>
    <t xml:space="preserve">Con Ld</t>
  </si>
  <si>
    <t xml:space="preserve">Cust.</t>
  </si>
  <si>
    <t xml:space="preserve">cust. mo.</t>
  </si>
  <si>
    <t xml:space="preserve">Total </t>
  </si>
  <si>
    <t xml:space="preserve">AG-1B</t>
  </si>
  <si>
    <t xml:space="preserve">Maximum kW</t>
  </si>
  <si>
    <t xml:space="preserve">Alloc.</t>
  </si>
  <si>
    <t xml:space="preserve">    Pri. Volt. Disc.</t>
  </si>
  <si>
    <t xml:space="preserve">    Pri. Volt. Disc. </t>
  </si>
  <si>
    <t xml:space="preserve">AG-RA</t>
  </si>
  <si>
    <t xml:space="preserve">On Peak kWh</t>
  </si>
  <si>
    <t xml:space="preserve">Off Peak kWh</t>
  </si>
  <si>
    <t xml:space="preserve">Partial Peak kWh</t>
  </si>
  <si>
    <t xml:space="preserve">AG-RB</t>
  </si>
  <si>
    <t xml:space="preserve">On Peak kW</t>
  </si>
  <si>
    <t xml:space="preserve">AG-VA</t>
  </si>
  <si>
    <t xml:space="preserve">AG-VB</t>
  </si>
  <si>
    <t xml:space="preserve">AG-4A</t>
  </si>
  <si>
    <t xml:space="preserve">AG-4B</t>
  </si>
  <si>
    <t xml:space="preserve">AG-4C</t>
  </si>
  <si>
    <t xml:space="preserve">Part Peak kW</t>
  </si>
  <si>
    <t xml:space="preserve">Off Peak kW</t>
  </si>
  <si>
    <t xml:space="preserve">Part Peak kWh</t>
  </si>
  <si>
    <t xml:space="preserve">AG-5A</t>
  </si>
  <si>
    <t xml:space="preserve">AG-5B</t>
  </si>
  <si>
    <t xml:space="preserve">    Tran. Volt. Disc.</t>
  </si>
  <si>
    <t xml:space="preserve">Total kWh</t>
  </si>
  <si>
    <t xml:space="preserve">AG-5C</t>
  </si>
  <si>
    <t xml:space="preserve">Revenue Neutral Schedules</t>
  </si>
  <si>
    <t xml:space="preserve">E-A7</t>
  </si>
  <si>
    <t xml:space="preserve">EL-A7</t>
  </si>
  <si>
    <t xml:space="preserve">E-9A</t>
  </si>
  <si>
    <t xml:space="preserve"> </t>
  </si>
  <si>
    <t xml:space="preserve">E-9B</t>
  </si>
  <si>
    <t xml:space="preserve">E-9C</t>
  </si>
  <si>
    <t xml:space="preserve">E-9D</t>
  </si>
  <si>
    <t xml:space="preserve">E-36</t>
  </si>
  <si>
    <t xml:space="preserve">E-37</t>
  </si>
  <si>
    <t xml:space="preserve">Maximum</t>
  </si>
  <si>
    <t xml:space="preserve">Tran. Volt. Disc.</t>
  </si>
  <si>
    <t xml:space="preserve">Pri. Volt. Disc.</t>
  </si>
  <si>
    <t xml:space="preserve">AG-6A</t>
  </si>
  <si>
    <t xml:space="preserve">AG-6B</t>
  </si>
  <si>
    <t xml:space="preserve">AG-7A</t>
  </si>
  <si>
    <t xml:space="preserve">AG-7B</t>
  </si>
  <si>
    <t xml:space="preserve">Pri. Volt. Disc. </t>
  </si>
</sst>
</file>

<file path=xl/styles.xml><?xml version="1.0" encoding="utf-8"?>
<styleSheet xmlns="http://schemas.openxmlformats.org/spreadsheetml/2006/main">
  <numFmts count="25">
    <numFmt numFmtId="164" formatCode="General"/>
    <numFmt numFmtId="165" formatCode="[$-409]#,##0_);\(#,##0\)"/>
    <numFmt numFmtId="166" formatCode="mm/dd/yy"/>
    <numFmt numFmtId="167" formatCode="\$#,##0.00000_);&quot;($&quot;#,##0.00000\)"/>
    <numFmt numFmtId="168" formatCode="\$#,##0_);&quot;($&quot;#,##0\)"/>
    <numFmt numFmtId="169" formatCode="0.00000_);\(0.00000\)"/>
    <numFmt numFmtId="170" formatCode="\$#,##0.000"/>
    <numFmt numFmtId="171" formatCode="#,##0.0_);\(#,##0.0\)"/>
    <numFmt numFmtId="172" formatCode="_(* #,##0_);_(* \(#,##0\);_(* \-??_);_(@_)"/>
    <numFmt numFmtId="173" formatCode="_(* #,##0.00_);_(* \(#,##0.00\);_(* \-??_);_(@_)"/>
    <numFmt numFmtId="174" formatCode="0%"/>
    <numFmt numFmtId="175" formatCode="0.00%"/>
    <numFmt numFmtId="176" formatCode="\$#,##0.00_);&quot;($&quot;#,##0.00\)"/>
    <numFmt numFmtId="177" formatCode="\$#,##0.00000"/>
    <numFmt numFmtId="178" formatCode="\$#,##0"/>
    <numFmt numFmtId="179" formatCode="_(* #,##0.000000_);_(* \(#,##0.000000\);_(* \-??_);_(@_)"/>
    <numFmt numFmtId="180" formatCode="[$-409]#,##0.00_);\(#,##0.00\)"/>
    <numFmt numFmtId="181" formatCode="0.00_);\(0.00\)"/>
    <numFmt numFmtId="182" formatCode="_(* #,##0.00000_);_(* \(#,##0.00000\);_(* \-??_);_(@_)"/>
    <numFmt numFmtId="183" formatCode="#,##0.00000"/>
    <numFmt numFmtId="184" formatCode="#,##0"/>
    <numFmt numFmtId="185" formatCode="#,##0.00000_);\(#,##0.00000\)"/>
    <numFmt numFmtId="186" formatCode="#,##0.00"/>
    <numFmt numFmtId="187" formatCode="0.00000"/>
    <numFmt numFmtId="188" formatCode="\$#,##0.00_);[RED]&quot;($&quot;#,##0.00\)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</font>
    <font>
      <sz val="10"/>
      <name val="Arial"/>
      <family val="2"/>
    </font>
    <font>
      <b val="true"/>
      <sz val="10"/>
      <name val="Arial"/>
      <family val="2"/>
    </font>
    <font>
      <sz val="10"/>
      <color rgb="FF0000FF"/>
      <name val="Arial"/>
      <family val="2"/>
    </font>
    <font>
      <sz val="10"/>
      <color rgb="FF008000"/>
      <name val="Arial"/>
      <family val="2"/>
    </font>
    <font>
      <b val="true"/>
      <sz val="10"/>
      <color rgb="FF008000"/>
      <name val="Arial"/>
      <family val="2"/>
    </font>
    <font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sz val="10"/>
      <color rgb="FF0000FF"/>
      <name val="Arial"/>
      <family val="2"/>
    </font>
    <font>
      <sz val="9"/>
      <name val="Arial"/>
      <family val="2"/>
    </font>
    <font>
      <u val="single"/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FF00FF"/>
      <name val="Arial"/>
      <family val="2"/>
    </font>
    <font>
      <sz val="8"/>
      <name val="Arial"/>
      <family val="2"/>
    </font>
    <font>
      <sz val="10"/>
      <color rgb="FF0000FF"/>
      <name val="Times New Roman"/>
      <family val="0"/>
    </font>
    <font>
      <sz val="10"/>
      <name val="Times New Roman"/>
      <family val="1"/>
    </font>
    <font>
      <b val="true"/>
      <sz val="10"/>
      <name val="Arial"/>
      <family val="0"/>
    </font>
    <font>
      <b val="true"/>
      <sz val="10"/>
      <color rgb="FF0000FF"/>
      <name val="Arial"/>
      <family val="0"/>
    </font>
    <font>
      <sz val="10"/>
      <color rgb="FF0000FF"/>
      <name val="Times New Roman"/>
      <family val="1"/>
    </font>
    <font>
      <i val="true"/>
      <sz val="10"/>
      <name val="Times New Roman"/>
      <family val="1"/>
    </font>
    <font>
      <b val="true"/>
      <sz val="10"/>
      <name val="Times New Roman"/>
      <family val="1"/>
    </font>
    <font>
      <b val="true"/>
      <sz val="10"/>
      <color rgb="FF0000FF"/>
      <name val="Times New Roman"/>
      <family val="1"/>
    </font>
    <font>
      <sz val="10"/>
      <color rgb="FF0000FF"/>
      <name val="Arial"/>
      <family val="0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i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CFFFF"/>
        <bgColor rgb="FFCCFFFF"/>
      </patternFill>
    </fill>
  </fills>
  <borders count="2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 style="double"/>
      <bottom/>
      <diagonal/>
    </border>
    <border diagonalUp="false" diagonalDown="false">
      <left/>
      <right/>
      <top/>
      <bottom style="double"/>
      <diagonal/>
    </border>
  </borders>
  <cellStyleXfs count="24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6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2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5" fontId="6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9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1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5" fontId="6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9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9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2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5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2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3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7" fillId="0" borderId="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81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4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0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2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9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5" fontId="6" fillId="0" borderId="20" xfId="19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2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8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6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8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1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14" fillId="0" borderId="0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6" fillId="0" borderId="17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2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6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12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6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2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1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7" fillId="0" borderId="0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20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2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0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12" fillId="0" borderId="20" xfId="23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23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2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2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6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5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4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1" fontId="6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83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6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12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88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3" fontId="5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7" fillId="0" borderId="0" xfId="23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2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22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1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2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2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4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2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2" fontId="7" fillId="0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7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3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5" fillId="0" borderId="2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8" fillId="0" borderId="2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5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6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7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5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8" fillId="0" borderId="2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6" fillId="0" borderId="2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6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1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9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21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3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2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22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10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1-Practice (2)" xfId="20"/>
    <cellStyle name="Normal_A15 - Practice (2)" xfId="21"/>
    <cellStyle name="Normal_A6-Practice" xfId="22"/>
    <cellStyle name="Normal_e-19s Practice" xfId="23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vmlDrawing" Target="../drawings/vmlDrawing2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8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41"/>
    <col collapsed="false" customWidth="true" hidden="false" outlineLevel="0" max="2" min="2" style="2" width="20.28"/>
    <col collapsed="false" customWidth="true" hidden="false" outlineLevel="0" max="3" min="3" style="3" width="4.56"/>
    <col collapsed="false" customWidth="true" hidden="false" outlineLevel="0" max="4" min="4" style="2" width="25.13"/>
    <col collapsed="false" customWidth="true" hidden="false" outlineLevel="0" max="5" min="5" style="4" width="17.99"/>
    <col collapsed="false" customWidth="true" hidden="false" outlineLevel="0" max="6" min="6" style="5" width="1.99"/>
    <col collapsed="false" customWidth="true" hidden="false" outlineLevel="0" max="7" min="7" style="6" width="14.14"/>
    <col collapsed="false" customWidth="true" hidden="false" outlineLevel="0" max="8" min="8" style="7" width="18.85"/>
    <col collapsed="false" customWidth="true" hidden="true" outlineLevel="0" max="9" min="9" style="8" width="15.7"/>
    <col collapsed="false" customWidth="true" hidden="true" outlineLevel="0" max="10" min="10" style="9" width="10.99"/>
    <col collapsed="false" customWidth="true" hidden="false" outlineLevel="0" max="11" min="11" style="10" width="19.28"/>
    <col collapsed="false" customWidth="true" hidden="false" outlineLevel="0" max="12" min="12" style="11" width="18.41"/>
    <col collapsed="false" customWidth="true" hidden="false" outlineLevel="0" max="13" min="13" style="12" width="12.42"/>
    <col collapsed="false" customWidth="true" hidden="false" outlineLevel="0" max="14" min="14" style="13" width="14.41"/>
    <col collapsed="false" customWidth="true" hidden="false" outlineLevel="0" max="15" min="15" style="13" width="5.28"/>
    <col collapsed="false" customWidth="true" hidden="false" outlineLevel="0" max="16" min="16" style="13" width="11.56"/>
    <col collapsed="false" customWidth="true" hidden="false" outlineLevel="0" max="17" min="17" style="13" width="17.85"/>
    <col collapsed="false" customWidth="true" hidden="false" outlineLevel="0" max="18" min="18" style="13" width="1.7"/>
    <col collapsed="false" customWidth="true" hidden="false" outlineLevel="0" max="19" min="19" style="13" width="17.7"/>
    <col collapsed="false" customWidth="true" hidden="false" outlineLevel="0" max="20" min="20" style="13" width="15.28"/>
    <col collapsed="false" customWidth="true" hidden="false" outlineLevel="0" max="21" min="21" style="13" width="1.7"/>
    <col collapsed="false" customWidth="true" hidden="false" outlineLevel="0" max="22" min="22" style="2" width="9.99"/>
    <col collapsed="false" customWidth="true" hidden="false" outlineLevel="0" max="23" min="23" style="2" width="10.56"/>
    <col collapsed="false" customWidth="true" hidden="false" outlineLevel="0" max="24" min="24" style="2" width="13.7"/>
    <col collapsed="false" customWidth="true" hidden="false" outlineLevel="0" max="25" min="25" style="2" width="10.71"/>
    <col collapsed="false" customWidth="true" hidden="false" outlineLevel="0" max="26" min="26" style="2" width="15.56"/>
    <col collapsed="false" customWidth="true" hidden="false" outlineLevel="0" max="27" min="27" style="14" width="9.99"/>
    <col collapsed="false" customWidth="false" hidden="false" outlineLevel="0" max="257" min="28" style="2" width="9.14"/>
  </cols>
  <sheetData>
    <row r="1" customFormat="false" ht="13.5" hidden="false" customHeight="false" outlineLevel="0" collapsed="false">
      <c r="A1" s="15" t="s">
        <v>0</v>
      </c>
      <c r="B1" s="16"/>
      <c r="C1" s="17"/>
      <c r="D1" s="18"/>
      <c r="E1" s="19"/>
      <c r="F1" s="2"/>
      <c r="H1" s="20"/>
      <c r="I1" s="21"/>
      <c r="L1" s="20"/>
    </row>
    <row r="2" customFormat="false" ht="12.75" hidden="false" customHeight="false" outlineLevel="0" collapsed="false">
      <c r="A2" s="22" t="s">
        <v>1</v>
      </c>
      <c r="B2" s="23"/>
      <c r="C2" s="24"/>
      <c r="D2" s="25"/>
      <c r="E2" s="26" t="n">
        <v>3.7</v>
      </c>
      <c r="F2" s="2"/>
      <c r="H2" s="20"/>
      <c r="I2" s="21"/>
      <c r="L2" s="20"/>
    </row>
    <row r="3" customFormat="false" ht="12.75" hidden="false" customHeight="false" outlineLevel="0" collapsed="false">
      <c r="A3" s="22" t="s">
        <v>2</v>
      </c>
      <c r="B3" s="23"/>
      <c r="C3" s="24"/>
      <c r="D3" s="25"/>
      <c r="E3" s="27" t="n">
        <v>3060</v>
      </c>
      <c r="F3" s="2"/>
      <c r="G3" s="28"/>
      <c r="H3" s="29"/>
      <c r="I3" s="30"/>
      <c r="J3" s="31"/>
      <c r="K3" s="32"/>
      <c r="L3" s="33"/>
      <c r="M3" s="34"/>
    </row>
    <row r="4" customFormat="false" ht="12.75" hidden="false" customHeight="false" outlineLevel="0" collapsed="false">
      <c r="A4" s="22" t="s">
        <v>3</v>
      </c>
      <c r="B4" s="23"/>
      <c r="C4" s="24"/>
      <c r="D4" s="25"/>
      <c r="E4" s="35"/>
      <c r="F4" s="2"/>
      <c r="H4" s="20"/>
      <c r="I4" s="21"/>
      <c r="L4" s="20"/>
    </row>
    <row r="5" customFormat="false" ht="13.5" hidden="false" customHeight="false" outlineLevel="0" collapsed="false">
      <c r="A5" s="36" t="s">
        <v>4</v>
      </c>
      <c r="B5" s="37"/>
      <c r="C5" s="38"/>
      <c r="D5" s="39"/>
      <c r="E5" s="40"/>
      <c r="F5" s="2"/>
      <c r="H5" s="20"/>
      <c r="I5" s="21"/>
      <c r="L5" s="20"/>
    </row>
    <row r="6" customFormat="false" ht="12.75" hidden="false" customHeight="false" outlineLevel="0" collapsed="false">
      <c r="A6" s="41"/>
      <c r="B6" s="23"/>
      <c r="C6" s="24"/>
      <c r="D6" s="25"/>
      <c r="E6" s="42"/>
      <c r="F6" s="2"/>
      <c r="H6" s="20"/>
      <c r="I6" s="21"/>
      <c r="L6" s="20"/>
    </row>
    <row r="8" customFormat="false" ht="12.75" hidden="false" customHeight="false" outlineLevel="0" collapsed="false">
      <c r="A8" s="43"/>
      <c r="B8" s="44"/>
      <c r="C8" s="45"/>
      <c r="D8" s="44"/>
      <c r="E8" s="46" t="s">
        <v>5</v>
      </c>
      <c r="F8" s="46"/>
      <c r="G8" s="47"/>
      <c r="H8" s="48"/>
      <c r="I8" s="49"/>
      <c r="J8" s="50"/>
      <c r="K8" s="51"/>
      <c r="L8" s="52"/>
      <c r="M8" s="53"/>
      <c r="N8" s="54" t="s">
        <v>6</v>
      </c>
    </row>
    <row r="9" customFormat="false" ht="12.75" hidden="false" customHeight="false" outlineLevel="0" collapsed="false">
      <c r="A9" s="55"/>
      <c r="B9" s="25"/>
      <c r="C9" s="56"/>
      <c r="D9" s="25"/>
      <c r="E9" s="57" t="s">
        <v>7</v>
      </c>
      <c r="F9" s="57"/>
      <c r="G9" s="58" t="s">
        <v>8</v>
      </c>
      <c r="H9" s="59" t="s">
        <v>9</v>
      </c>
      <c r="I9" s="60"/>
      <c r="J9" s="61" t="s">
        <v>10</v>
      </c>
      <c r="K9" s="62" t="s">
        <v>11</v>
      </c>
      <c r="L9" s="59" t="s">
        <v>12</v>
      </c>
      <c r="M9" s="58" t="s">
        <v>13</v>
      </c>
      <c r="N9" s="63" t="s">
        <v>14</v>
      </c>
    </row>
    <row r="10" customFormat="false" ht="12.75" hidden="false" customHeight="false" outlineLevel="0" collapsed="false">
      <c r="A10" s="64" t="s">
        <v>15</v>
      </c>
      <c r="B10" s="65"/>
      <c r="C10" s="66"/>
      <c r="D10" s="65"/>
      <c r="E10" s="67" t="s">
        <v>16</v>
      </c>
      <c r="F10" s="67"/>
      <c r="G10" s="68" t="s">
        <v>17</v>
      </c>
      <c r="H10" s="69" t="s">
        <v>18</v>
      </c>
      <c r="I10" s="70"/>
      <c r="J10" s="71" t="s">
        <v>6</v>
      </c>
      <c r="K10" s="72" t="s">
        <v>6</v>
      </c>
      <c r="L10" s="69" t="s">
        <v>11</v>
      </c>
      <c r="M10" s="68" t="s">
        <v>19</v>
      </c>
      <c r="N10" s="73" t="s">
        <v>20</v>
      </c>
      <c r="S10" s="74"/>
      <c r="Z10" s="75"/>
    </row>
    <row r="11" customFormat="false" ht="12.75" hidden="false" customHeight="false" outlineLevel="0" collapsed="false">
      <c r="G11" s="12"/>
      <c r="M11" s="76"/>
      <c r="N11" s="77"/>
      <c r="O11" s="77"/>
      <c r="R11" s="77"/>
      <c r="S11" s="78"/>
      <c r="T11" s="77"/>
      <c r="U11" s="77"/>
      <c r="V11" s="75"/>
      <c r="W11" s="75"/>
      <c r="X11" s="75"/>
      <c r="Y11" s="75"/>
      <c r="Z11" s="75"/>
    </row>
    <row r="12" customFormat="false" ht="12.75" hidden="false" customHeight="false" outlineLevel="0" collapsed="false">
      <c r="A12" s="41" t="s">
        <v>21</v>
      </c>
      <c r="B12" s="25" t="s">
        <v>22</v>
      </c>
      <c r="C12" s="56" t="s">
        <v>23</v>
      </c>
      <c r="D12" s="25" t="s">
        <v>24</v>
      </c>
      <c r="E12" s="79" t="n">
        <v>6743661372</v>
      </c>
      <c r="F12" s="80"/>
      <c r="G12" s="81" t="n">
        <v>0.12589</v>
      </c>
      <c r="H12" s="82" t="n">
        <f aca="false">G12*E12</f>
        <v>848959530.12108</v>
      </c>
      <c r="I12" s="83"/>
      <c r="J12" s="84"/>
      <c r="K12" s="85"/>
      <c r="L12" s="86" t="n">
        <f aca="false">H12+K12</f>
        <v>848959530.12108</v>
      </c>
      <c r="M12" s="87" t="n">
        <f aca="false">G12</f>
        <v>0.12589</v>
      </c>
      <c r="N12" s="88"/>
      <c r="O12" s="77"/>
      <c r="R12" s="77"/>
      <c r="S12" s="78"/>
      <c r="T12" s="77"/>
      <c r="U12" s="77"/>
      <c r="V12" s="75"/>
      <c r="W12" s="75"/>
      <c r="X12" s="75"/>
      <c r="Y12" s="75"/>
      <c r="Z12" s="75"/>
    </row>
    <row r="13" customFormat="false" ht="12.75" hidden="false" customHeight="false" outlineLevel="0" collapsed="false">
      <c r="A13" s="41"/>
      <c r="B13" s="25"/>
      <c r="C13" s="56"/>
      <c r="D13" s="25" t="s">
        <v>25</v>
      </c>
      <c r="E13" s="79" t="n">
        <v>4786100707</v>
      </c>
      <c r="F13" s="80"/>
      <c r="G13" s="81" t="n">
        <v>0.14321</v>
      </c>
      <c r="H13" s="82" t="n">
        <f aca="false">G13*E13</f>
        <v>685417482.24947</v>
      </c>
      <c r="I13" s="83"/>
      <c r="J13" s="84"/>
      <c r="K13" s="85"/>
      <c r="L13" s="86" t="n">
        <f aca="false">H13+K13</f>
        <v>685417482.24947</v>
      </c>
      <c r="M13" s="87" t="n">
        <f aca="false">G13</f>
        <v>0.14321</v>
      </c>
      <c r="N13" s="88"/>
      <c r="O13" s="77"/>
      <c r="R13" s="77"/>
      <c r="S13" s="78"/>
      <c r="T13" s="77"/>
      <c r="U13" s="77"/>
      <c r="V13" s="75"/>
      <c r="W13" s="75"/>
      <c r="X13" s="75"/>
      <c r="Y13" s="75"/>
      <c r="Z13" s="75"/>
    </row>
    <row r="14" customFormat="false" ht="12.75" hidden="false" customHeight="false" outlineLevel="0" collapsed="false">
      <c r="A14" s="41"/>
      <c r="B14" s="25"/>
      <c r="C14" s="56" t="s">
        <v>26</v>
      </c>
      <c r="D14" s="25" t="s">
        <v>24</v>
      </c>
      <c r="E14" s="79" t="n">
        <v>7085095391.24582</v>
      </c>
      <c r="F14" s="80"/>
      <c r="G14" s="89" t="n">
        <f aca="false">G12</f>
        <v>0.12589</v>
      </c>
      <c r="H14" s="82" t="n">
        <f aca="false">G14*E14</f>
        <v>891942658.803936</v>
      </c>
      <c r="I14" s="83"/>
      <c r="J14" s="84"/>
      <c r="K14" s="85"/>
      <c r="L14" s="86" t="n">
        <f aca="false">H14+K14</f>
        <v>891942658.803936</v>
      </c>
      <c r="M14" s="87" t="n">
        <f aca="false">G14</f>
        <v>0.12589</v>
      </c>
      <c r="N14" s="88"/>
      <c r="O14" s="77"/>
      <c r="R14" s="77"/>
      <c r="S14" s="78"/>
      <c r="T14" s="77"/>
      <c r="U14" s="77"/>
      <c r="V14" s="75"/>
      <c r="W14" s="75"/>
      <c r="X14" s="75"/>
      <c r="Y14" s="75"/>
      <c r="Z14" s="75"/>
    </row>
    <row r="15" customFormat="false" ht="12.75" hidden="false" customHeight="false" outlineLevel="0" collapsed="false">
      <c r="A15" s="41"/>
      <c r="B15" s="25"/>
      <c r="C15" s="56"/>
      <c r="D15" s="25" t="s">
        <v>25</v>
      </c>
      <c r="E15" s="79" t="n">
        <v>4752592915.66475</v>
      </c>
      <c r="F15" s="80"/>
      <c r="G15" s="89" t="n">
        <f aca="false">G13</f>
        <v>0.14321</v>
      </c>
      <c r="H15" s="82" t="n">
        <f aca="false">G15*E15</f>
        <v>680618831.452349</v>
      </c>
      <c r="I15" s="83"/>
      <c r="J15" s="84"/>
      <c r="K15" s="85"/>
      <c r="L15" s="86" t="n">
        <f aca="false">H15+K15</f>
        <v>680618831.452349</v>
      </c>
      <c r="M15" s="87" t="n">
        <f aca="false">G15</f>
        <v>0.14321</v>
      </c>
      <c r="N15" s="88"/>
      <c r="O15" s="77"/>
      <c r="R15" s="77"/>
      <c r="S15" s="78"/>
      <c r="T15" s="77"/>
      <c r="U15" s="77"/>
      <c r="V15" s="75"/>
      <c r="W15" s="75"/>
      <c r="X15" s="75"/>
      <c r="Y15" s="75"/>
      <c r="Z15" s="75"/>
    </row>
    <row r="16" customFormat="false" ht="12.75" hidden="false" customHeight="false" outlineLevel="0" collapsed="false">
      <c r="A16" s="41"/>
      <c r="B16" s="25"/>
      <c r="C16" s="56"/>
      <c r="D16" s="25"/>
      <c r="E16" s="90"/>
      <c r="F16" s="80"/>
      <c r="G16" s="81"/>
      <c r="H16" s="82"/>
      <c r="I16" s="83"/>
      <c r="J16" s="84"/>
      <c r="K16" s="85"/>
      <c r="L16" s="86"/>
      <c r="M16" s="87"/>
      <c r="N16" s="88"/>
      <c r="O16" s="77"/>
      <c r="R16" s="77"/>
      <c r="S16" s="78"/>
      <c r="T16" s="77"/>
      <c r="U16" s="77"/>
      <c r="V16" s="75"/>
      <c r="W16" s="75"/>
      <c r="X16" s="75"/>
      <c r="Y16" s="75"/>
      <c r="Z16" s="75"/>
    </row>
    <row r="17" customFormat="false" ht="12.75" hidden="false" customHeight="false" outlineLevel="0" collapsed="false">
      <c r="A17" s="41"/>
      <c r="B17" s="91" t="s">
        <v>27</v>
      </c>
      <c r="C17" s="56"/>
      <c r="D17" s="92" t="s">
        <v>24</v>
      </c>
      <c r="E17" s="93" t="n">
        <v>13828756763.2458</v>
      </c>
      <c r="F17" s="80"/>
      <c r="G17" s="81"/>
      <c r="H17" s="82" t="n">
        <f aca="false">G17*E17</f>
        <v>0</v>
      </c>
      <c r="I17" s="83"/>
      <c r="J17" s="94"/>
      <c r="K17" s="86" t="n">
        <f aca="false">E17*J17</f>
        <v>0</v>
      </c>
      <c r="L17" s="86" t="n">
        <f aca="false">H17+K17</f>
        <v>0</v>
      </c>
      <c r="M17" s="87" t="n">
        <f aca="false">J17</f>
        <v>0</v>
      </c>
      <c r="N17" s="88"/>
      <c r="O17" s="77"/>
      <c r="R17" s="77"/>
      <c r="S17" s="78"/>
      <c r="T17" s="77"/>
      <c r="U17" s="77"/>
      <c r="V17" s="75"/>
      <c r="W17" s="75"/>
      <c r="X17" s="75"/>
      <c r="Y17" s="75"/>
      <c r="Z17" s="75"/>
    </row>
    <row r="18" customFormat="false" ht="12.75" hidden="false" customHeight="false" outlineLevel="0" collapsed="false">
      <c r="A18" s="41"/>
      <c r="B18" s="91" t="s">
        <v>28</v>
      </c>
      <c r="C18" s="56"/>
      <c r="D18" s="92" t="s">
        <v>25</v>
      </c>
      <c r="E18" s="93" t="n">
        <v>2533865375.68769</v>
      </c>
      <c r="F18" s="80"/>
      <c r="G18" s="81"/>
      <c r="H18" s="82" t="n">
        <f aca="false">G18*E18</f>
        <v>0</v>
      </c>
      <c r="I18" s="83"/>
      <c r="J18" s="94"/>
      <c r="K18" s="86" t="n">
        <f aca="false">E18*J18</f>
        <v>0</v>
      </c>
      <c r="L18" s="86" t="n">
        <f aca="false">H18+K18</f>
        <v>0</v>
      </c>
      <c r="M18" s="87" t="n">
        <f aca="false">J18</f>
        <v>0</v>
      </c>
      <c r="N18" s="88"/>
      <c r="O18" s="77"/>
      <c r="R18" s="77"/>
      <c r="S18" s="78"/>
      <c r="T18" s="77"/>
      <c r="U18" s="77"/>
      <c r="V18" s="75"/>
      <c r="W18" s="75"/>
      <c r="X18" s="75"/>
      <c r="Y18" s="75"/>
      <c r="Z18" s="75"/>
    </row>
    <row r="19" customFormat="false" ht="12.75" hidden="false" customHeight="false" outlineLevel="0" collapsed="false">
      <c r="A19" s="41"/>
      <c r="B19" s="91" t="s">
        <v>29</v>
      </c>
      <c r="C19" s="56"/>
      <c r="D19" s="92" t="s">
        <v>30</v>
      </c>
      <c r="E19" s="93" t="n">
        <v>3686054464.30233</v>
      </c>
      <c r="F19" s="80"/>
      <c r="G19" s="81"/>
      <c r="H19" s="82" t="n">
        <f aca="false">G19*E19</f>
        <v>0</v>
      </c>
      <c r="I19" s="83"/>
      <c r="J19" s="95" t="n">
        <v>0.065</v>
      </c>
      <c r="K19" s="86" t="n">
        <f aca="false">E19*J19</f>
        <v>239593540.179651</v>
      </c>
      <c r="L19" s="86" t="n">
        <f aca="false">H19+K19</f>
        <v>239593540.179651</v>
      </c>
      <c r="M19" s="87" t="n">
        <f aca="false">J19</f>
        <v>0.065</v>
      </c>
      <c r="N19" s="88"/>
      <c r="O19" s="77"/>
      <c r="R19" s="77"/>
      <c r="S19" s="78"/>
      <c r="T19" s="77"/>
      <c r="U19" s="77"/>
      <c r="V19" s="75"/>
      <c r="W19" s="75"/>
      <c r="X19" s="75"/>
      <c r="Y19" s="75"/>
      <c r="Z19" s="75"/>
    </row>
    <row r="20" customFormat="false" ht="12.75" hidden="false" customHeight="false" outlineLevel="0" collapsed="false">
      <c r="A20" s="41"/>
      <c r="B20" s="91" t="s">
        <v>31</v>
      </c>
      <c r="C20" s="56"/>
      <c r="D20" s="92" t="s">
        <v>32</v>
      </c>
      <c r="E20" s="93" t="n">
        <v>2098985131.4518</v>
      </c>
      <c r="F20" s="80"/>
      <c r="G20" s="81"/>
      <c r="H20" s="82" t="n">
        <f aca="false">G20*E20</f>
        <v>0</v>
      </c>
      <c r="I20" s="83"/>
      <c r="J20" s="95" t="n">
        <v>0.146376458809838</v>
      </c>
      <c r="K20" s="86" t="n">
        <f aca="false">E20*J20</f>
        <v>307242010.636418</v>
      </c>
      <c r="L20" s="86" t="n">
        <f aca="false">H20+K20</f>
        <v>307242010.636418</v>
      </c>
      <c r="M20" s="87" t="n">
        <f aca="false">J20</f>
        <v>0.146376458809838</v>
      </c>
      <c r="N20" s="88"/>
      <c r="O20" s="77"/>
      <c r="R20" s="77"/>
      <c r="S20" s="78"/>
      <c r="T20" s="77"/>
      <c r="U20" s="77"/>
      <c r="V20" s="75"/>
      <c r="W20" s="75"/>
      <c r="X20" s="75"/>
      <c r="Y20" s="75"/>
      <c r="Z20" s="75"/>
    </row>
    <row r="21" customFormat="false" ht="12.75" hidden="false" customHeight="false" outlineLevel="0" collapsed="false">
      <c r="A21" s="41"/>
      <c r="B21" s="91" t="s">
        <v>33</v>
      </c>
      <c r="C21" s="56"/>
      <c r="D21" s="92" t="s">
        <v>34</v>
      </c>
      <c r="E21" s="93" t="n">
        <v>1219788651.22293</v>
      </c>
      <c r="F21" s="80"/>
      <c r="G21" s="81"/>
      <c r="H21" s="82" t="n">
        <f aca="false">G21*E21</f>
        <v>0</v>
      </c>
      <c r="I21" s="83"/>
      <c r="J21" s="95" t="n">
        <v>0.146376458809838</v>
      </c>
      <c r="K21" s="86" t="n">
        <f aca="false">E21*J21</f>
        <v>178548343.262441</v>
      </c>
      <c r="L21" s="86" t="n">
        <f aca="false">H21+K21</f>
        <v>178548343.262441</v>
      </c>
      <c r="M21" s="87" t="n">
        <f aca="false">J21</f>
        <v>0.146376458809838</v>
      </c>
      <c r="N21" s="88"/>
      <c r="O21" s="77"/>
      <c r="R21" s="77"/>
      <c r="S21" s="78"/>
      <c r="T21" s="77"/>
      <c r="U21" s="77"/>
      <c r="V21" s="75"/>
      <c r="W21" s="75"/>
      <c r="X21" s="75"/>
      <c r="Y21" s="75"/>
      <c r="Z21" s="75"/>
    </row>
    <row r="22" customFormat="false" ht="12.75" hidden="false" customHeight="false" outlineLevel="0" collapsed="false">
      <c r="A22" s="41"/>
      <c r="B22" s="25"/>
      <c r="C22" s="56"/>
      <c r="D22" s="92"/>
      <c r="E22" s="96"/>
      <c r="F22" s="80"/>
      <c r="G22" s="81"/>
      <c r="H22" s="82"/>
      <c r="I22" s="83"/>
      <c r="J22" s="84"/>
      <c r="K22" s="97"/>
      <c r="L22" s="97"/>
      <c r="M22" s="87"/>
      <c r="N22" s="88"/>
      <c r="O22" s="77"/>
      <c r="R22" s="77"/>
      <c r="S22" s="78"/>
      <c r="T22" s="77"/>
      <c r="U22" s="77"/>
      <c r="V22" s="75"/>
      <c r="W22" s="75"/>
      <c r="X22" s="75"/>
      <c r="Y22" s="75"/>
      <c r="Z22" s="75"/>
    </row>
    <row r="23" customFormat="false" ht="12.75" hidden="false" customHeight="false" outlineLevel="0" collapsed="false">
      <c r="A23" s="41"/>
      <c r="B23" s="98" t="s">
        <v>35</v>
      </c>
      <c r="C23" s="56"/>
      <c r="D23" s="92"/>
      <c r="E23" s="96"/>
      <c r="F23" s="80"/>
      <c r="G23" s="81"/>
      <c r="H23" s="7" t="n">
        <f aca="false">H25-SUM(H12:H21)</f>
        <v>-291282412.752404</v>
      </c>
      <c r="J23" s="84"/>
      <c r="K23" s="97"/>
      <c r="L23" s="99" t="n">
        <f aca="false">H23+K23</f>
        <v>-291282412.752404</v>
      </c>
      <c r="M23" s="87"/>
      <c r="N23" s="88"/>
      <c r="O23" s="77"/>
      <c r="R23" s="77"/>
      <c r="S23" s="78"/>
      <c r="T23" s="77"/>
      <c r="U23" s="77"/>
      <c r="V23" s="75"/>
      <c r="W23" s="75"/>
      <c r="X23" s="75"/>
      <c r="Y23" s="75"/>
      <c r="Z23" s="75"/>
    </row>
    <row r="24" customFormat="false" ht="12.75" hidden="false" customHeight="false" outlineLevel="0" collapsed="false">
      <c r="A24" s="41"/>
      <c r="B24" s="25"/>
      <c r="C24" s="56"/>
      <c r="D24" s="92"/>
      <c r="E24" s="96"/>
      <c r="F24" s="80"/>
      <c r="G24" s="81"/>
      <c r="J24" s="84"/>
      <c r="K24" s="100" t="n">
        <f aca="false">SUM(K17:K23)</f>
        <v>725383894.07851</v>
      </c>
      <c r="L24" s="100" t="n">
        <f aca="false">SUM(L12:L23)</f>
        <v>3541039983.95294</v>
      </c>
      <c r="M24" s="87"/>
      <c r="N24" s="101" t="n">
        <f aca="false">(L24-H25)/H25</f>
        <v>0.257625175420788</v>
      </c>
      <c r="O24" s="77"/>
      <c r="R24" s="77"/>
      <c r="S24" s="78"/>
      <c r="T24" s="77"/>
      <c r="U24" s="77"/>
      <c r="V24" s="75"/>
      <c r="W24" s="75"/>
      <c r="X24" s="75"/>
      <c r="Y24" s="75"/>
      <c r="Z24" s="75"/>
    </row>
    <row r="25" customFormat="false" ht="13.5" hidden="false" customHeight="false" outlineLevel="0" collapsed="false">
      <c r="A25" s="41"/>
      <c r="B25" s="102" t="s">
        <v>36</v>
      </c>
      <c r="C25" s="103"/>
      <c r="D25" s="102"/>
      <c r="E25" s="104" t="n">
        <f aca="false">SUM(E12:E15)</f>
        <v>23367450385.9106</v>
      </c>
      <c r="F25" s="105" t="s">
        <v>37</v>
      </c>
      <c r="G25" s="106"/>
      <c r="H25" s="107" t="n">
        <v>2815656089.87443</v>
      </c>
      <c r="I25" s="108"/>
      <c r="J25" s="109"/>
      <c r="K25" s="110" t="n">
        <v>842543507.616925</v>
      </c>
      <c r="L25" s="111" t="n">
        <f aca="false">SUM(H25:K25)</f>
        <v>3658199597.49136</v>
      </c>
      <c r="M25" s="112"/>
      <c r="N25" s="113" t="n">
        <f aca="false">(L25-H25)/H25</f>
        <v>0.299235233538234</v>
      </c>
      <c r="O25" s="77"/>
      <c r="R25" s="77"/>
      <c r="S25" s="78"/>
      <c r="T25" s="77"/>
      <c r="U25" s="77"/>
      <c r="V25" s="75"/>
      <c r="W25" s="75"/>
      <c r="X25" s="75"/>
      <c r="Y25" s="75"/>
      <c r="Z25" s="75"/>
    </row>
    <row r="26" customFormat="false" ht="13.5" hidden="false" customHeight="false" outlineLevel="0" collapsed="false">
      <c r="G26" s="12"/>
      <c r="M26" s="76"/>
      <c r="N26" s="77"/>
      <c r="O26" s="77"/>
      <c r="R26" s="77"/>
      <c r="S26" s="78"/>
      <c r="T26" s="77"/>
      <c r="U26" s="77"/>
      <c r="V26" s="75"/>
      <c r="W26" s="75"/>
      <c r="X26" s="75"/>
      <c r="Y26" s="75"/>
      <c r="Z26" s="75"/>
    </row>
    <row r="27" customFormat="false" ht="12.75" hidden="false" customHeight="false" outlineLevel="0" collapsed="false">
      <c r="A27" s="41" t="s">
        <v>38</v>
      </c>
      <c r="B27" s="25" t="s">
        <v>22</v>
      </c>
      <c r="C27" s="56" t="s">
        <v>23</v>
      </c>
      <c r="D27" s="25" t="s">
        <v>24</v>
      </c>
      <c r="E27" s="79" t="n">
        <v>728352160</v>
      </c>
      <c r="F27" s="80"/>
      <c r="G27" s="81" t="n">
        <v>0.09812</v>
      </c>
      <c r="H27" s="7" t="n">
        <f aca="false">G27*E27</f>
        <v>71465913.9392</v>
      </c>
      <c r="J27" s="84"/>
      <c r="K27" s="85"/>
      <c r="L27" s="86" t="n">
        <f aca="false">H27+K27</f>
        <v>71465913.9392</v>
      </c>
      <c r="M27" s="87" t="n">
        <f aca="false">G27</f>
        <v>0.09812</v>
      </c>
      <c r="N27" s="88"/>
      <c r="O27" s="77"/>
      <c r="R27" s="77"/>
      <c r="S27" s="78"/>
      <c r="T27" s="77"/>
      <c r="U27" s="77"/>
      <c r="V27" s="75"/>
      <c r="W27" s="75"/>
      <c r="X27" s="75"/>
      <c r="Y27" s="75"/>
      <c r="Z27" s="75"/>
    </row>
    <row r="28" customFormat="false" ht="12.75" hidden="false" customHeight="false" outlineLevel="0" collapsed="false">
      <c r="A28" s="41"/>
      <c r="B28" s="25"/>
      <c r="C28" s="56"/>
      <c r="D28" s="25" t="s">
        <v>25</v>
      </c>
      <c r="E28" s="79" t="n">
        <v>260969916</v>
      </c>
      <c r="F28" s="80"/>
      <c r="G28" s="81" t="n">
        <v>0.11284</v>
      </c>
      <c r="H28" s="7" t="n">
        <f aca="false">G28*E28</f>
        <v>29447845.32144</v>
      </c>
      <c r="J28" s="84"/>
      <c r="K28" s="85"/>
      <c r="L28" s="86" t="n">
        <f aca="false">H28+K28</f>
        <v>29447845.32144</v>
      </c>
      <c r="M28" s="87" t="n">
        <f aca="false">G28</f>
        <v>0.11284</v>
      </c>
      <c r="N28" s="88"/>
      <c r="O28" s="77"/>
      <c r="R28" s="77"/>
      <c r="S28" s="78"/>
      <c r="T28" s="77"/>
      <c r="U28" s="77"/>
      <c r="V28" s="75"/>
      <c r="W28" s="75"/>
      <c r="X28" s="75"/>
      <c r="Y28" s="75"/>
      <c r="Z28" s="75"/>
    </row>
    <row r="29" customFormat="false" ht="12.75" hidden="false" customHeight="false" outlineLevel="0" collapsed="false">
      <c r="A29" s="41"/>
      <c r="B29" s="25"/>
      <c r="C29" s="56" t="s">
        <v>26</v>
      </c>
      <c r="D29" s="25" t="s">
        <v>24</v>
      </c>
      <c r="E29" s="79" t="n">
        <v>693690540.515496</v>
      </c>
      <c r="F29" s="80"/>
      <c r="G29" s="89" t="n">
        <f aca="false">G27</f>
        <v>0.09812</v>
      </c>
      <c r="H29" s="7" t="n">
        <f aca="false">G29*E29</f>
        <v>68064915.8353805</v>
      </c>
      <c r="J29" s="84"/>
      <c r="K29" s="85"/>
      <c r="L29" s="86" t="n">
        <f aca="false">H29+K29</f>
        <v>68064915.8353805</v>
      </c>
      <c r="M29" s="87" t="n">
        <f aca="false">G29</f>
        <v>0.09812</v>
      </c>
      <c r="N29" s="88"/>
      <c r="O29" s="77"/>
      <c r="R29" s="77"/>
      <c r="S29" s="78"/>
      <c r="T29" s="77"/>
      <c r="U29" s="77"/>
      <c r="V29" s="75"/>
      <c r="W29" s="75"/>
      <c r="X29" s="75"/>
      <c r="Y29" s="75"/>
      <c r="Z29" s="75"/>
    </row>
    <row r="30" customFormat="false" ht="12.75" hidden="false" customHeight="false" outlineLevel="0" collapsed="false">
      <c r="A30" s="41"/>
      <c r="B30" s="25"/>
      <c r="C30" s="56"/>
      <c r="D30" s="25" t="s">
        <v>25</v>
      </c>
      <c r="E30" s="79" t="n">
        <v>239382783.966287</v>
      </c>
      <c r="F30" s="80"/>
      <c r="G30" s="89" t="n">
        <f aca="false">G28</f>
        <v>0.11284</v>
      </c>
      <c r="H30" s="7" t="n">
        <f aca="false">G30*E30</f>
        <v>27011953.3427559</v>
      </c>
      <c r="J30" s="84"/>
      <c r="K30" s="85"/>
      <c r="L30" s="86" t="n">
        <f aca="false">H30+K30</f>
        <v>27011953.3427559</v>
      </c>
      <c r="M30" s="87" t="n">
        <f aca="false">G30</f>
        <v>0.11284</v>
      </c>
      <c r="N30" s="88"/>
      <c r="O30" s="77"/>
      <c r="R30" s="77"/>
      <c r="S30" s="78"/>
      <c r="T30" s="77"/>
      <c r="U30" s="77"/>
      <c r="V30" s="75"/>
      <c r="W30" s="75"/>
      <c r="X30" s="75"/>
      <c r="Y30" s="75"/>
      <c r="Z30" s="75"/>
    </row>
    <row r="31" customFormat="false" ht="12.75" hidden="false" customHeight="false" outlineLevel="0" collapsed="false">
      <c r="A31" s="41"/>
      <c r="B31" s="25"/>
      <c r="C31" s="56"/>
      <c r="D31" s="25"/>
      <c r="E31" s="96"/>
      <c r="F31" s="80"/>
      <c r="G31" s="81"/>
      <c r="J31" s="84"/>
      <c r="K31" s="85"/>
      <c r="L31" s="86"/>
      <c r="M31" s="87"/>
      <c r="N31" s="88"/>
      <c r="O31" s="77"/>
      <c r="R31" s="77"/>
      <c r="S31" s="78"/>
      <c r="T31" s="77"/>
      <c r="U31" s="77"/>
      <c r="V31" s="75"/>
      <c r="W31" s="75"/>
      <c r="X31" s="75"/>
      <c r="Y31" s="75"/>
      <c r="Z31" s="75"/>
    </row>
    <row r="32" customFormat="false" ht="12.75" hidden="false" customHeight="false" outlineLevel="0" collapsed="false">
      <c r="A32" s="41"/>
      <c r="B32" s="114" t="s">
        <v>27</v>
      </c>
      <c r="C32" s="56"/>
      <c r="D32" s="92" t="s">
        <v>24</v>
      </c>
      <c r="E32" s="93" t="n">
        <v>1422042700.5155</v>
      </c>
      <c r="F32" s="80"/>
      <c r="G32" s="81"/>
      <c r="H32" s="7" t="n">
        <f aca="false">G32*E32</f>
        <v>0</v>
      </c>
      <c r="J32" s="94"/>
      <c r="K32" s="86" t="n">
        <f aca="false">E32*J32</f>
        <v>0</v>
      </c>
      <c r="L32" s="86" t="n">
        <f aca="false">H32+K32</f>
        <v>0</v>
      </c>
      <c r="M32" s="87" t="n">
        <f aca="false">J32</f>
        <v>0</v>
      </c>
      <c r="N32" s="88"/>
      <c r="O32" s="77"/>
      <c r="R32" s="77"/>
      <c r="S32" s="78"/>
      <c r="T32" s="77"/>
      <c r="U32" s="77"/>
      <c r="V32" s="75"/>
      <c r="W32" s="75"/>
      <c r="X32" s="75"/>
      <c r="Y32" s="75"/>
      <c r="Z32" s="75"/>
    </row>
    <row r="33" customFormat="false" ht="12.75" hidden="false" customHeight="false" outlineLevel="0" collapsed="false">
      <c r="A33" s="41"/>
      <c r="B33" s="114" t="s">
        <v>39</v>
      </c>
      <c r="C33" s="56"/>
      <c r="D33" s="92" t="s">
        <v>25</v>
      </c>
      <c r="E33" s="93" t="n">
        <v>400083058.559693</v>
      </c>
      <c r="F33" s="80"/>
      <c r="G33" s="81"/>
      <c r="H33" s="7" t="n">
        <f aca="false">G33*E33</f>
        <v>0</v>
      </c>
      <c r="J33" s="94"/>
      <c r="K33" s="86" t="n">
        <f aca="false">E33*J33</f>
        <v>0</v>
      </c>
      <c r="L33" s="86" t="n">
        <f aca="false">H33+K33</f>
        <v>0</v>
      </c>
      <c r="M33" s="87" t="n">
        <f aca="false">J33</f>
        <v>0</v>
      </c>
      <c r="N33" s="88"/>
      <c r="O33" s="77"/>
      <c r="R33" s="77"/>
      <c r="S33" s="78"/>
      <c r="T33" s="77"/>
      <c r="U33" s="77"/>
      <c r="V33" s="75"/>
      <c r="W33" s="75"/>
      <c r="X33" s="75"/>
      <c r="Y33" s="75"/>
      <c r="Z33" s="75"/>
    </row>
    <row r="34" customFormat="false" ht="12.75" hidden="false" customHeight="false" outlineLevel="0" collapsed="false">
      <c r="A34" s="41"/>
      <c r="B34" s="115" t="s">
        <v>40</v>
      </c>
      <c r="C34" s="56"/>
      <c r="D34" s="92" t="s">
        <v>30</v>
      </c>
      <c r="E34" s="93" t="n">
        <v>0</v>
      </c>
      <c r="F34" s="80"/>
      <c r="G34" s="81"/>
      <c r="H34" s="7" t="n">
        <f aca="false">G34*E34</f>
        <v>0</v>
      </c>
      <c r="J34" s="94"/>
      <c r="K34" s="86" t="n">
        <f aca="false">E34*J34</f>
        <v>0</v>
      </c>
      <c r="L34" s="86" t="n">
        <f aca="false">H34+K34</f>
        <v>0</v>
      </c>
      <c r="M34" s="87" t="n">
        <f aca="false">J34</f>
        <v>0</v>
      </c>
      <c r="N34" s="88"/>
      <c r="O34" s="77"/>
      <c r="R34" s="77"/>
      <c r="S34" s="78"/>
      <c r="T34" s="77"/>
      <c r="U34" s="77"/>
      <c r="V34" s="75"/>
      <c r="W34" s="75"/>
      <c r="X34" s="75"/>
      <c r="Y34" s="75"/>
      <c r="Z34" s="75"/>
    </row>
    <row r="35" customFormat="false" ht="12.75" hidden="false" customHeight="false" outlineLevel="0" collapsed="false">
      <c r="A35" s="41"/>
      <c r="B35" s="114" t="s">
        <v>31</v>
      </c>
      <c r="C35" s="56"/>
      <c r="D35" s="92" t="s">
        <v>32</v>
      </c>
      <c r="E35" s="93" t="n">
        <v>74567902.3709917</v>
      </c>
      <c r="F35" s="80"/>
      <c r="G35" s="81"/>
      <c r="H35" s="7" t="n">
        <f aca="false">G35*E35</f>
        <v>0</v>
      </c>
      <c r="J35" s="94"/>
      <c r="K35" s="86" t="n">
        <f aca="false">E35*J35</f>
        <v>0</v>
      </c>
      <c r="L35" s="86" t="n">
        <f aca="false">H35+K35</f>
        <v>0</v>
      </c>
      <c r="M35" s="87" t="n">
        <f aca="false">J35</f>
        <v>0</v>
      </c>
      <c r="N35" s="88"/>
      <c r="O35" s="77"/>
      <c r="R35" s="77"/>
      <c r="S35" s="78"/>
      <c r="T35" s="77"/>
      <c r="U35" s="77"/>
      <c r="V35" s="75"/>
      <c r="W35" s="75"/>
      <c r="X35" s="75"/>
      <c r="Y35" s="75"/>
      <c r="Z35" s="75"/>
    </row>
    <row r="36" customFormat="false" ht="12.75" hidden="false" customHeight="false" outlineLevel="0" collapsed="false">
      <c r="A36" s="41"/>
      <c r="B36" s="114" t="s">
        <v>33</v>
      </c>
      <c r="C36" s="56"/>
      <c r="D36" s="92" t="s">
        <v>34</v>
      </c>
      <c r="E36" s="93" t="n">
        <v>25701739.0356032</v>
      </c>
      <c r="F36" s="80"/>
      <c r="G36" s="81"/>
      <c r="H36" s="7" t="n">
        <f aca="false">G36*E36</f>
        <v>0</v>
      </c>
      <c r="J36" s="94"/>
      <c r="K36" s="86" t="n">
        <f aca="false">E36*J36</f>
        <v>0</v>
      </c>
      <c r="L36" s="86" t="n">
        <f aca="false">H36+K36</f>
        <v>0</v>
      </c>
      <c r="M36" s="87" t="n">
        <f aca="false">J36</f>
        <v>0</v>
      </c>
      <c r="N36" s="88"/>
      <c r="O36" s="77"/>
      <c r="R36" s="77"/>
      <c r="S36" s="78"/>
      <c r="T36" s="77"/>
      <c r="U36" s="77"/>
      <c r="V36" s="75"/>
      <c r="W36" s="75"/>
      <c r="X36" s="75"/>
      <c r="Y36" s="75"/>
      <c r="Z36" s="75"/>
    </row>
    <row r="37" customFormat="false" ht="12.75" hidden="false" customHeight="false" outlineLevel="0" collapsed="false">
      <c r="A37" s="41"/>
      <c r="B37" s="25"/>
      <c r="C37" s="56"/>
      <c r="D37" s="92"/>
      <c r="E37" s="96"/>
      <c r="F37" s="80"/>
      <c r="G37" s="87"/>
      <c r="H37" s="97"/>
      <c r="I37" s="116"/>
      <c r="J37" s="84"/>
      <c r="K37" s="85"/>
      <c r="L37" s="97"/>
      <c r="M37" s="87"/>
      <c r="N37" s="88"/>
      <c r="O37" s="77"/>
      <c r="R37" s="77"/>
      <c r="S37" s="78"/>
      <c r="T37" s="77"/>
      <c r="U37" s="77"/>
      <c r="V37" s="75"/>
      <c r="W37" s="75"/>
      <c r="X37" s="75"/>
      <c r="Y37" s="75"/>
      <c r="Z37" s="75"/>
    </row>
    <row r="38" customFormat="false" ht="12.75" hidden="false" customHeight="false" outlineLevel="0" collapsed="false">
      <c r="A38" s="41"/>
      <c r="B38" s="98" t="s">
        <v>35</v>
      </c>
      <c r="C38" s="56"/>
      <c r="D38" s="25"/>
      <c r="E38" s="96"/>
      <c r="F38" s="80"/>
      <c r="G38" s="87"/>
      <c r="H38" s="7" t="n">
        <f aca="false">H40-SUM(H27:H36)</f>
        <v>-27870617.2751061</v>
      </c>
      <c r="J38" s="84"/>
      <c r="K38" s="85"/>
      <c r="L38" s="99" t="n">
        <f aca="false">H38+K38</f>
        <v>-27870617.2751061</v>
      </c>
      <c r="M38" s="87"/>
      <c r="N38" s="88"/>
      <c r="O38" s="77"/>
      <c r="R38" s="77"/>
      <c r="S38" s="78"/>
      <c r="T38" s="77"/>
      <c r="U38" s="77"/>
      <c r="V38" s="75"/>
      <c r="W38" s="75"/>
      <c r="X38" s="75"/>
      <c r="Y38" s="75"/>
      <c r="Z38" s="75"/>
    </row>
    <row r="39" customFormat="false" ht="12.75" hidden="false" customHeight="false" outlineLevel="0" collapsed="false">
      <c r="A39" s="41"/>
      <c r="B39" s="25"/>
      <c r="C39" s="56"/>
      <c r="D39" s="25"/>
      <c r="E39" s="96"/>
      <c r="F39" s="80"/>
      <c r="G39" s="87"/>
      <c r="H39" s="117"/>
      <c r="I39" s="118"/>
      <c r="J39" s="84"/>
      <c r="K39" s="85"/>
      <c r="L39" s="100" t="n">
        <f aca="false">SUM(L27:L38)</f>
        <v>168120011.16367</v>
      </c>
      <c r="M39" s="87"/>
      <c r="N39" s="88"/>
      <c r="O39" s="77"/>
      <c r="R39" s="77"/>
      <c r="S39" s="78"/>
      <c r="T39" s="77"/>
      <c r="U39" s="77"/>
      <c r="V39" s="75"/>
      <c r="W39" s="75"/>
      <c r="X39" s="75"/>
      <c r="Y39" s="75"/>
      <c r="Z39" s="75"/>
    </row>
    <row r="40" customFormat="false" ht="13.5" hidden="false" customHeight="false" outlineLevel="0" collapsed="false">
      <c r="A40" s="41"/>
      <c r="B40" s="102" t="s">
        <v>36</v>
      </c>
      <c r="C40" s="103"/>
      <c r="D40" s="119"/>
      <c r="E40" s="104" t="n">
        <f aca="false">SUM(E27:E30)</f>
        <v>1922395400.48178</v>
      </c>
      <c r="F40" s="105" t="s">
        <v>37</v>
      </c>
      <c r="G40" s="106"/>
      <c r="H40" s="107" t="n">
        <v>168120011.16367</v>
      </c>
      <c r="I40" s="108"/>
      <c r="J40" s="109"/>
      <c r="K40" s="110" t="n">
        <v>0</v>
      </c>
      <c r="L40" s="111" t="n">
        <f aca="false">SUM(H40:K40)</f>
        <v>168120011.16367</v>
      </c>
      <c r="M40" s="112"/>
      <c r="N40" s="113" t="n">
        <f aca="false">(L40-H40)/H40</f>
        <v>0</v>
      </c>
      <c r="O40" s="77"/>
      <c r="R40" s="77"/>
      <c r="S40" s="78"/>
      <c r="T40" s="77"/>
      <c r="U40" s="77"/>
      <c r="V40" s="75"/>
      <c r="W40" s="75"/>
      <c r="X40" s="75"/>
      <c r="Y40" s="75"/>
      <c r="Z40" s="75"/>
    </row>
    <row r="41" customFormat="false" ht="13.5" hidden="false" customHeight="false" outlineLevel="0" collapsed="false">
      <c r="G41" s="12"/>
      <c r="M41" s="76"/>
      <c r="N41" s="77"/>
      <c r="O41" s="77"/>
      <c r="R41" s="77"/>
      <c r="S41" s="78"/>
      <c r="T41" s="77"/>
      <c r="U41" s="77"/>
      <c r="V41" s="75"/>
      <c r="W41" s="75"/>
      <c r="X41" s="75"/>
      <c r="Y41" s="75"/>
      <c r="Z41" s="75"/>
    </row>
    <row r="42" customFormat="false" ht="12.75" hidden="false" customHeight="false" outlineLevel="0" collapsed="false">
      <c r="A42" s="41" t="s">
        <v>41</v>
      </c>
      <c r="B42" s="25" t="s">
        <v>22</v>
      </c>
      <c r="C42" s="56" t="s">
        <v>23</v>
      </c>
      <c r="D42" s="25" t="s">
        <v>42</v>
      </c>
      <c r="E42" s="79" t="n">
        <v>85099695.6321999</v>
      </c>
      <c r="F42" s="120"/>
      <c r="G42" s="81" t="n">
        <v>0.32524</v>
      </c>
      <c r="H42" s="7" t="n">
        <f aca="false">G42*E42</f>
        <v>27677825.0074167</v>
      </c>
      <c r="J42" s="81"/>
      <c r="K42" s="121"/>
      <c r="L42" s="86" t="n">
        <f aca="false">H42+K42</f>
        <v>27677825.0074167</v>
      </c>
      <c r="M42" s="87" t="n">
        <f aca="false">G42</f>
        <v>0.32524</v>
      </c>
      <c r="N42" s="122"/>
      <c r="O42" s="77"/>
      <c r="R42" s="77"/>
      <c r="S42" s="78"/>
      <c r="T42" s="77"/>
      <c r="U42" s="77"/>
      <c r="V42" s="75"/>
      <c r="W42" s="75"/>
      <c r="X42" s="75"/>
      <c r="Y42" s="75"/>
      <c r="Z42" s="75"/>
    </row>
    <row r="43" customFormat="false" ht="12.75" hidden="false" customHeight="false" outlineLevel="0" collapsed="false">
      <c r="A43" s="41"/>
      <c r="B43" s="123"/>
      <c r="C43" s="24"/>
      <c r="D43" s="124" t="s">
        <v>43</v>
      </c>
      <c r="E43" s="79" t="n">
        <v>481411228.543779</v>
      </c>
      <c r="F43" s="120"/>
      <c r="G43" s="81" t="n">
        <v>0.09515</v>
      </c>
      <c r="H43" s="7" t="n">
        <f aca="false">G43*E43</f>
        <v>45806278.3959406</v>
      </c>
      <c r="J43" s="81"/>
      <c r="K43" s="121"/>
      <c r="L43" s="86" t="n">
        <f aca="false">H43+K43</f>
        <v>45806278.3959406</v>
      </c>
      <c r="M43" s="87" t="n">
        <f aca="false">G43</f>
        <v>0.09515</v>
      </c>
      <c r="N43" s="122"/>
      <c r="O43" s="77"/>
      <c r="R43" s="77"/>
      <c r="S43" s="78"/>
      <c r="T43" s="77"/>
      <c r="U43" s="77"/>
      <c r="V43" s="75"/>
      <c r="W43" s="75"/>
      <c r="X43" s="75"/>
      <c r="Y43" s="75"/>
      <c r="Z43" s="75"/>
    </row>
    <row r="44" customFormat="false" ht="12.75" hidden="false" customHeight="false" outlineLevel="0" collapsed="false">
      <c r="A44" s="41"/>
      <c r="B44" s="123"/>
      <c r="C44" s="24" t="s">
        <v>26</v>
      </c>
      <c r="D44" s="124" t="s">
        <v>44</v>
      </c>
      <c r="E44" s="79" t="n">
        <v>94181096.7120222</v>
      </c>
      <c r="F44" s="120"/>
      <c r="G44" s="81" t="n">
        <v>0.12636</v>
      </c>
      <c r="H44" s="7" t="n">
        <f aca="false">G44*E44</f>
        <v>11900723.3805311</v>
      </c>
      <c r="J44" s="81"/>
      <c r="K44" s="121"/>
      <c r="L44" s="86" t="n">
        <f aca="false">H44+K44</f>
        <v>11900723.3805311</v>
      </c>
      <c r="M44" s="87" t="n">
        <f aca="false">G44</f>
        <v>0.12636</v>
      </c>
      <c r="N44" s="122"/>
      <c r="O44" s="77"/>
      <c r="R44" s="77"/>
      <c r="S44" s="78"/>
      <c r="T44" s="77"/>
      <c r="U44" s="77"/>
      <c r="V44" s="75"/>
      <c r="W44" s="75"/>
      <c r="X44" s="75"/>
      <c r="Y44" s="75"/>
      <c r="Z44" s="75"/>
    </row>
    <row r="45" customFormat="false" ht="12.75" hidden="false" customHeight="false" outlineLevel="0" collapsed="false">
      <c r="A45" s="41"/>
      <c r="B45" s="123"/>
      <c r="C45" s="24"/>
      <c r="D45" s="124" t="s">
        <v>43</v>
      </c>
      <c r="E45" s="79" t="n">
        <v>538319038.578625</v>
      </c>
      <c r="F45" s="120"/>
      <c r="G45" s="81" t="n">
        <v>0.09851</v>
      </c>
      <c r="H45" s="7" t="n">
        <f aca="false">G45*E45</f>
        <v>53029808.4903803</v>
      </c>
      <c r="J45" s="81"/>
      <c r="K45" s="121"/>
      <c r="L45" s="86" t="n">
        <f aca="false">H45+K45</f>
        <v>53029808.4903803</v>
      </c>
      <c r="M45" s="87" t="n">
        <f aca="false">G45</f>
        <v>0.09851</v>
      </c>
      <c r="N45" s="122"/>
      <c r="O45" s="77"/>
      <c r="R45" s="77"/>
      <c r="S45" s="78"/>
      <c r="T45" s="77"/>
      <c r="U45" s="77"/>
      <c r="V45" s="75"/>
      <c r="W45" s="75"/>
      <c r="X45" s="75"/>
      <c r="Y45" s="75"/>
      <c r="Z45" s="75"/>
    </row>
    <row r="46" customFormat="false" ht="12.75" hidden="false" customHeight="false" outlineLevel="0" collapsed="false">
      <c r="A46" s="41"/>
      <c r="B46" s="123"/>
      <c r="C46" s="24"/>
      <c r="D46" s="25"/>
      <c r="E46" s="79"/>
      <c r="F46" s="120"/>
      <c r="G46" s="81"/>
      <c r="H46" s="125"/>
      <c r="I46" s="126"/>
      <c r="J46" s="81"/>
      <c r="K46" s="121"/>
      <c r="L46" s="86"/>
      <c r="M46" s="87"/>
      <c r="N46" s="122"/>
      <c r="O46" s="77"/>
      <c r="R46" s="77"/>
      <c r="S46" s="78"/>
      <c r="T46" s="77"/>
      <c r="U46" s="77"/>
      <c r="V46" s="75"/>
      <c r="W46" s="75"/>
      <c r="X46" s="75"/>
      <c r="Y46" s="75"/>
      <c r="Z46" s="75"/>
    </row>
    <row r="47" customFormat="false" ht="12.75" hidden="false" customHeight="false" outlineLevel="0" collapsed="false">
      <c r="A47" s="41"/>
      <c r="B47" s="123"/>
      <c r="C47" s="24" t="s">
        <v>23</v>
      </c>
      <c r="D47" s="92" t="s">
        <v>45</v>
      </c>
      <c r="E47" s="93" t="n">
        <v>228479417.140224</v>
      </c>
      <c r="F47" s="120"/>
      <c r="G47" s="81" t="n">
        <v>-0.01732</v>
      </c>
      <c r="H47" s="7" t="n">
        <f aca="false">G47*E47</f>
        <v>-3957263.50486868</v>
      </c>
      <c r="J47" s="81"/>
      <c r="K47" s="121"/>
      <c r="L47" s="86" t="n">
        <f aca="false">H47+K47</f>
        <v>-3957263.50486868</v>
      </c>
      <c r="M47" s="87" t="n">
        <f aca="false">G47</f>
        <v>-0.01732</v>
      </c>
      <c r="N47" s="122"/>
      <c r="O47" s="77"/>
      <c r="R47" s="77"/>
      <c r="S47" s="78"/>
      <c r="T47" s="77"/>
      <c r="U47" s="77"/>
      <c r="V47" s="75"/>
      <c r="W47" s="75"/>
      <c r="X47" s="75"/>
      <c r="Y47" s="75"/>
      <c r="Z47" s="75"/>
    </row>
    <row r="48" customFormat="false" ht="12.75" hidden="false" customHeight="false" outlineLevel="0" collapsed="false">
      <c r="A48" s="41"/>
      <c r="B48" s="123"/>
      <c r="C48" s="24" t="s">
        <v>26</v>
      </c>
      <c r="D48" s="92" t="s">
        <v>45</v>
      </c>
      <c r="E48" s="93" t="n">
        <v>277608104.617902</v>
      </c>
      <c r="F48" s="120"/>
      <c r="G48" s="81" t="n">
        <v>-0.01732</v>
      </c>
      <c r="H48" s="7" t="n">
        <f aca="false">G48*E48</f>
        <v>-4808172.37198207</v>
      </c>
      <c r="J48" s="81"/>
      <c r="K48" s="121"/>
      <c r="L48" s="86" t="n">
        <f aca="false">H48+K48</f>
        <v>-4808172.37198207</v>
      </c>
      <c r="M48" s="87" t="n">
        <f aca="false">G48</f>
        <v>-0.01732</v>
      </c>
      <c r="N48" s="122"/>
      <c r="O48" s="77"/>
      <c r="R48" s="77"/>
      <c r="S48" s="78"/>
      <c r="T48" s="77"/>
      <c r="U48" s="77"/>
      <c r="V48" s="75"/>
      <c r="W48" s="75"/>
      <c r="X48" s="75"/>
      <c r="Y48" s="75"/>
      <c r="Z48" s="75"/>
    </row>
    <row r="49" customFormat="false" ht="12.75" hidden="false" customHeight="false" outlineLevel="0" collapsed="false">
      <c r="A49" s="41"/>
      <c r="B49" s="123"/>
      <c r="C49" s="24"/>
      <c r="D49" s="92"/>
      <c r="E49" s="93"/>
      <c r="F49" s="120"/>
      <c r="G49" s="81"/>
      <c r="J49" s="81"/>
      <c r="K49" s="121"/>
      <c r="L49" s="86"/>
      <c r="M49" s="87"/>
      <c r="N49" s="0"/>
      <c r="O49" s="77"/>
      <c r="R49" s="77"/>
      <c r="S49" s="78"/>
      <c r="T49" s="77"/>
      <c r="U49" s="77"/>
      <c r="V49" s="75"/>
      <c r="W49" s="75"/>
      <c r="X49" s="75"/>
      <c r="Y49" s="75"/>
      <c r="Z49" s="75"/>
    </row>
    <row r="50" customFormat="false" ht="12.75" hidden="false" customHeight="false" outlineLevel="0" collapsed="false">
      <c r="A50" s="41"/>
      <c r="B50" s="114" t="s">
        <v>27</v>
      </c>
      <c r="C50" s="24"/>
      <c r="D50" s="92" t="s">
        <v>24</v>
      </c>
      <c r="E50" s="93" t="n">
        <v>506087521.758126</v>
      </c>
      <c r="F50" s="120"/>
      <c r="G50" s="81"/>
      <c r="J50" s="94"/>
      <c r="K50" s="86" t="n">
        <f aca="false">E50*J50</f>
        <v>0</v>
      </c>
      <c r="L50" s="86" t="n">
        <f aca="false">H50+K50</f>
        <v>0</v>
      </c>
      <c r="M50" s="87" t="n">
        <f aca="false">J50</f>
        <v>0</v>
      </c>
      <c r="N50" s="0"/>
      <c r="O50" s="77"/>
      <c r="R50" s="77"/>
      <c r="S50" s="78"/>
      <c r="T50" s="77"/>
      <c r="U50" s="77"/>
      <c r="V50" s="75"/>
      <c r="W50" s="75"/>
      <c r="X50" s="75"/>
      <c r="Y50" s="75"/>
      <c r="Z50" s="75"/>
    </row>
    <row r="51" customFormat="false" ht="12.75" hidden="false" customHeight="false" outlineLevel="0" collapsed="false">
      <c r="A51" s="41"/>
      <c r="B51" s="114" t="s">
        <v>28</v>
      </c>
      <c r="C51" s="24"/>
      <c r="D51" s="25" t="s">
        <v>25</v>
      </c>
      <c r="E51" s="93" t="n">
        <v>129465852.675769</v>
      </c>
      <c r="F51" s="120"/>
      <c r="G51" s="81"/>
      <c r="J51" s="94"/>
      <c r="K51" s="86" t="n">
        <f aca="false">E51*J51</f>
        <v>0</v>
      </c>
      <c r="L51" s="86" t="n">
        <f aca="false">H51+K51</f>
        <v>0</v>
      </c>
      <c r="M51" s="87" t="n">
        <f aca="false">J51</f>
        <v>0</v>
      </c>
      <c r="N51" s="0"/>
      <c r="O51" s="77"/>
      <c r="R51" s="77"/>
      <c r="S51" s="78"/>
      <c r="T51" s="77"/>
      <c r="U51" s="77"/>
      <c r="V51" s="75"/>
      <c r="W51" s="75"/>
      <c r="X51" s="75"/>
      <c r="Y51" s="75"/>
      <c r="Z51" s="75"/>
    </row>
    <row r="52" customFormat="false" ht="12.75" hidden="false" customHeight="false" outlineLevel="0" collapsed="false">
      <c r="A52" s="41"/>
      <c r="B52" s="114" t="s">
        <v>29</v>
      </c>
      <c r="C52" s="24"/>
      <c r="D52" s="25" t="s">
        <v>30</v>
      </c>
      <c r="E52" s="93" t="n">
        <v>229081543.690961</v>
      </c>
      <c r="F52" s="120"/>
      <c r="G52" s="81"/>
      <c r="J52" s="95" t="n">
        <v>0.065</v>
      </c>
      <c r="K52" s="86" t="n">
        <f aca="false">E52*J52</f>
        <v>14890300.3399125</v>
      </c>
      <c r="L52" s="86" t="n">
        <f aca="false">H52+K52</f>
        <v>14890300.3399125</v>
      </c>
      <c r="M52" s="87" t="n">
        <f aca="false">J52</f>
        <v>0.065</v>
      </c>
      <c r="N52" s="0"/>
      <c r="O52" s="77"/>
      <c r="R52" s="77"/>
      <c r="S52" s="78"/>
      <c r="T52" s="77"/>
      <c r="U52" s="77"/>
      <c r="V52" s="75"/>
      <c r="W52" s="75"/>
      <c r="X52" s="75"/>
      <c r="Y52" s="75"/>
      <c r="Z52" s="75"/>
    </row>
    <row r="53" customFormat="false" ht="12.75" hidden="false" customHeight="false" outlineLevel="0" collapsed="false">
      <c r="A53" s="41"/>
      <c r="B53" s="114" t="s">
        <v>31</v>
      </c>
      <c r="C53" s="24"/>
      <c r="D53" s="92" t="s">
        <v>32</v>
      </c>
      <c r="E53" s="93" t="n">
        <v>184012817.619902</v>
      </c>
      <c r="F53" s="120"/>
      <c r="G53" s="81"/>
      <c r="J53" s="95" t="n">
        <v>0.146376458809838</v>
      </c>
      <c r="K53" s="86" t="n">
        <f aca="false">E53*J53</f>
        <v>26935144.6188219</v>
      </c>
      <c r="L53" s="86" t="n">
        <f aca="false">H53+K53</f>
        <v>26935144.6188219</v>
      </c>
      <c r="M53" s="87" t="n">
        <f aca="false">J53</f>
        <v>0.146376458809838</v>
      </c>
      <c r="N53" s="0"/>
      <c r="O53" s="77"/>
      <c r="R53" s="77"/>
      <c r="S53" s="78"/>
      <c r="T53" s="77"/>
      <c r="U53" s="77"/>
      <c r="V53" s="75"/>
      <c r="W53" s="75"/>
      <c r="X53" s="75"/>
      <c r="Y53" s="75"/>
      <c r="Z53" s="75"/>
    </row>
    <row r="54" customFormat="false" ht="12.75" hidden="false" customHeight="false" outlineLevel="0" collapsed="false">
      <c r="A54" s="41"/>
      <c r="B54" s="114" t="s">
        <v>33</v>
      </c>
      <c r="C54" s="24"/>
      <c r="D54" s="92" t="s">
        <v>34</v>
      </c>
      <c r="E54" s="93" t="n">
        <v>150363323.721867</v>
      </c>
      <c r="F54" s="120"/>
      <c r="G54" s="81"/>
      <c r="J54" s="95" t="n">
        <v>0.146376458809838</v>
      </c>
      <c r="K54" s="86" t="n">
        <f aca="false">E54*J54</f>
        <v>22009650.8612843</v>
      </c>
      <c r="L54" s="86" t="n">
        <f aca="false">H54+K54</f>
        <v>22009650.8612843</v>
      </c>
      <c r="M54" s="87" t="n">
        <f aca="false">J54</f>
        <v>0.146376458809838</v>
      </c>
      <c r="N54" s="0"/>
      <c r="O54" s="77"/>
      <c r="R54" s="77"/>
      <c r="S54" s="78"/>
      <c r="T54" s="77"/>
      <c r="U54" s="77"/>
      <c r="V54" s="75"/>
      <c r="W54" s="75"/>
      <c r="X54" s="75"/>
      <c r="Y54" s="75"/>
      <c r="Z54" s="75"/>
    </row>
    <row r="55" customFormat="false" ht="12.75" hidden="false" customHeight="false" outlineLevel="0" collapsed="false">
      <c r="A55" s="41"/>
      <c r="B55" s="123"/>
      <c r="C55" s="24"/>
      <c r="D55" s="92"/>
      <c r="E55" s="127"/>
      <c r="F55" s="120"/>
      <c r="G55" s="128"/>
      <c r="H55" s="125"/>
      <c r="I55" s="126"/>
      <c r="J55" s="81"/>
      <c r="K55" s="121"/>
      <c r="L55" s="129"/>
      <c r="M55" s="89"/>
      <c r="N55" s="0"/>
      <c r="O55" s="77"/>
      <c r="R55" s="77"/>
      <c r="S55" s="78"/>
      <c r="T55" s="77"/>
      <c r="U55" s="77"/>
      <c r="V55" s="75"/>
      <c r="W55" s="75"/>
      <c r="X55" s="75"/>
      <c r="Y55" s="75"/>
      <c r="Z55" s="75"/>
    </row>
    <row r="56" customFormat="false" ht="12.75" hidden="false" customHeight="false" outlineLevel="0" collapsed="false">
      <c r="A56" s="130" t="s">
        <v>46</v>
      </c>
      <c r="B56" s="131" t="s">
        <v>22</v>
      </c>
      <c r="C56" s="56" t="s">
        <v>23</v>
      </c>
      <c r="D56" s="124" t="s">
        <v>42</v>
      </c>
      <c r="E56" s="127" t="n">
        <v>1140406.36780009</v>
      </c>
      <c r="F56" s="120"/>
      <c r="G56" s="81" t="n">
        <v>0.31524</v>
      </c>
      <c r="H56" s="7" t="n">
        <f aca="false">G56*E56</f>
        <v>359501.703385299</v>
      </c>
      <c r="J56" s="81"/>
      <c r="K56" s="121"/>
      <c r="L56" s="86" t="n">
        <f aca="false">H56+K56</f>
        <v>359501.703385299</v>
      </c>
      <c r="M56" s="87" t="n">
        <f aca="false">G56</f>
        <v>0.31524</v>
      </c>
      <c r="N56" s="122"/>
      <c r="O56" s="77"/>
      <c r="R56" s="77"/>
      <c r="S56" s="78"/>
      <c r="T56" s="77"/>
      <c r="U56" s="77"/>
      <c r="V56" s="75"/>
      <c r="W56" s="75"/>
      <c r="X56" s="75"/>
      <c r="Y56" s="75"/>
      <c r="Z56" s="75"/>
    </row>
    <row r="57" customFormat="false" ht="12.75" hidden="false" customHeight="false" outlineLevel="0" collapsed="false">
      <c r="A57" s="41"/>
      <c r="B57" s="131"/>
      <c r="C57" s="132"/>
      <c r="D57" s="124" t="s">
        <v>43</v>
      </c>
      <c r="E57" s="79" t="n">
        <v>5395901.45622071</v>
      </c>
      <c r="F57" s="120"/>
      <c r="G57" s="81" t="n">
        <v>0.08515</v>
      </c>
      <c r="H57" s="7" t="n">
        <f aca="false">G57*E57</f>
        <v>459461.008997194</v>
      </c>
      <c r="J57" s="81"/>
      <c r="K57" s="121"/>
      <c r="L57" s="86" t="n">
        <f aca="false">H57+K57</f>
        <v>459461.008997194</v>
      </c>
      <c r="M57" s="87" t="n">
        <f aca="false">G57</f>
        <v>0.08515</v>
      </c>
      <c r="N57" s="122"/>
      <c r="O57" s="77"/>
      <c r="R57" s="77"/>
      <c r="S57" s="78"/>
      <c r="T57" s="77"/>
      <c r="U57" s="77"/>
      <c r="V57" s="75"/>
      <c r="W57" s="75"/>
      <c r="X57" s="75"/>
      <c r="Y57" s="75"/>
      <c r="Z57" s="75"/>
    </row>
    <row r="58" customFormat="false" ht="12.75" hidden="false" customHeight="false" outlineLevel="0" collapsed="false">
      <c r="A58" s="133"/>
      <c r="B58" s="131"/>
      <c r="C58" s="56" t="s">
        <v>26</v>
      </c>
      <c r="D58" s="124" t="s">
        <v>42</v>
      </c>
      <c r="E58" s="79" t="n">
        <v>1141182.55386032</v>
      </c>
      <c r="F58" s="120"/>
      <c r="G58" s="81" t="n">
        <v>0.11636</v>
      </c>
      <c r="H58" s="7" t="n">
        <f aca="false">G58*E58</f>
        <v>132788.001967187</v>
      </c>
      <c r="J58" s="81"/>
      <c r="K58" s="121"/>
      <c r="L58" s="86" t="n">
        <f aca="false">H58+K58</f>
        <v>132788.001967187</v>
      </c>
      <c r="M58" s="87" t="n">
        <f aca="false">G58</f>
        <v>0.11636</v>
      </c>
      <c r="N58" s="122"/>
      <c r="O58" s="77"/>
      <c r="R58" s="77"/>
      <c r="S58" s="78"/>
      <c r="T58" s="77"/>
      <c r="U58" s="77"/>
      <c r="V58" s="75"/>
      <c r="W58" s="75"/>
      <c r="X58" s="75"/>
      <c r="Y58" s="75"/>
      <c r="Z58" s="75"/>
    </row>
    <row r="59" customFormat="false" ht="12.75" hidden="false" customHeight="false" outlineLevel="0" collapsed="false">
      <c r="A59" s="133"/>
      <c r="B59" s="131"/>
      <c r="C59" s="132"/>
      <c r="D59" s="124" t="s">
        <v>43</v>
      </c>
      <c r="E59" s="127" t="n">
        <v>6168356.62211888</v>
      </c>
      <c r="F59" s="120"/>
      <c r="G59" s="81" t="n">
        <v>0.08851</v>
      </c>
      <c r="H59" s="7" t="n">
        <f aca="false">G59*E59</f>
        <v>545961.244623742</v>
      </c>
      <c r="J59" s="81"/>
      <c r="K59" s="121"/>
      <c r="L59" s="86" t="n">
        <f aca="false">H59+K59</f>
        <v>545961.244623742</v>
      </c>
      <c r="M59" s="87" t="n">
        <f aca="false">G59</f>
        <v>0.08851</v>
      </c>
      <c r="N59" s="122"/>
      <c r="O59" s="77"/>
      <c r="R59" s="77"/>
      <c r="S59" s="78"/>
      <c r="T59" s="77"/>
      <c r="U59" s="77"/>
      <c r="V59" s="75"/>
      <c r="W59" s="75"/>
      <c r="X59" s="75"/>
      <c r="Y59" s="75"/>
      <c r="Z59" s="75"/>
    </row>
    <row r="60" customFormat="false" ht="12.75" hidden="false" customHeight="false" outlineLevel="0" collapsed="false">
      <c r="A60" s="133"/>
      <c r="B60" s="131"/>
      <c r="C60" s="132"/>
      <c r="D60" s="124"/>
      <c r="E60" s="127"/>
      <c r="F60" s="120"/>
      <c r="G60" s="81"/>
      <c r="H60" s="125"/>
      <c r="I60" s="126"/>
      <c r="J60" s="81"/>
      <c r="K60" s="121"/>
      <c r="L60" s="86"/>
      <c r="M60" s="87"/>
      <c r="N60" s="122"/>
      <c r="O60" s="77"/>
      <c r="R60" s="77"/>
      <c r="S60" s="78"/>
      <c r="T60" s="77"/>
      <c r="U60" s="77"/>
      <c r="V60" s="75"/>
      <c r="W60" s="75"/>
      <c r="X60" s="75"/>
      <c r="Y60" s="75"/>
      <c r="Z60" s="75"/>
    </row>
    <row r="61" customFormat="false" ht="12.75" hidden="false" customHeight="false" outlineLevel="0" collapsed="false">
      <c r="A61" s="133"/>
      <c r="B61" s="131"/>
      <c r="C61" s="56" t="s">
        <v>23</v>
      </c>
      <c r="D61" s="124" t="s">
        <v>45</v>
      </c>
      <c r="E61" s="127" t="n">
        <v>3649645.85977626</v>
      </c>
      <c r="F61" s="120"/>
      <c r="G61" s="81" t="n">
        <v>-0.01732</v>
      </c>
      <c r="H61" s="7" t="n">
        <f aca="false">G61*E61</f>
        <v>-63211.8662913249</v>
      </c>
      <c r="J61" s="81"/>
      <c r="K61" s="121"/>
      <c r="L61" s="86" t="n">
        <f aca="false">H61+K61</f>
        <v>-63211.8662913249</v>
      </c>
      <c r="M61" s="87" t="n">
        <f aca="false">G61</f>
        <v>-0.01732</v>
      </c>
      <c r="N61" s="122"/>
      <c r="O61" s="77"/>
      <c r="R61" s="77"/>
      <c r="S61" s="78"/>
      <c r="T61" s="77"/>
      <c r="U61" s="77"/>
      <c r="V61" s="75"/>
      <c r="W61" s="75"/>
      <c r="X61" s="75"/>
      <c r="Y61" s="75"/>
      <c r="Z61" s="75"/>
    </row>
    <row r="62" customFormat="false" ht="12.75" hidden="false" customHeight="false" outlineLevel="0" collapsed="false">
      <c r="A62" s="41"/>
      <c r="B62" s="131"/>
      <c r="C62" s="56" t="s">
        <v>26</v>
      </c>
      <c r="D62" s="124" t="s">
        <v>45</v>
      </c>
      <c r="E62" s="127" t="n">
        <v>4401935.19170487</v>
      </c>
      <c r="F62" s="120"/>
      <c r="G62" s="81" t="n">
        <v>-0.01732</v>
      </c>
      <c r="H62" s="7" t="n">
        <f aca="false">G62*E62</f>
        <v>-76241.5175203283</v>
      </c>
      <c r="J62" s="81"/>
      <c r="K62" s="121"/>
      <c r="L62" s="86" t="n">
        <f aca="false">H62+K62</f>
        <v>-76241.5175203283</v>
      </c>
      <c r="M62" s="87" t="n">
        <f aca="false">G62</f>
        <v>-0.01732</v>
      </c>
      <c r="N62" s="122"/>
      <c r="O62" s="77"/>
      <c r="R62" s="77"/>
      <c r="S62" s="78"/>
      <c r="T62" s="77"/>
      <c r="U62" s="77"/>
      <c r="V62" s="75"/>
      <c r="W62" s="75"/>
      <c r="X62" s="75"/>
      <c r="Y62" s="75"/>
      <c r="Z62" s="75"/>
    </row>
    <row r="63" customFormat="false" ht="12.75" hidden="false" customHeight="false" outlineLevel="0" collapsed="false">
      <c r="A63" s="41"/>
      <c r="B63" s="131"/>
      <c r="C63" s="56"/>
      <c r="D63" s="124"/>
      <c r="E63" s="127"/>
      <c r="F63" s="120"/>
      <c r="G63" s="81"/>
      <c r="J63" s="81"/>
      <c r="K63" s="121"/>
      <c r="L63" s="86"/>
      <c r="M63" s="87"/>
      <c r="N63" s="122"/>
      <c r="O63" s="77"/>
      <c r="R63" s="77"/>
      <c r="S63" s="78"/>
      <c r="T63" s="77"/>
      <c r="U63" s="77"/>
      <c r="V63" s="75"/>
      <c r="W63" s="75"/>
      <c r="X63" s="75"/>
      <c r="Y63" s="75"/>
      <c r="Z63" s="75"/>
    </row>
    <row r="64" customFormat="false" ht="12.75" hidden="false" customHeight="false" outlineLevel="0" collapsed="false">
      <c r="A64" s="41"/>
      <c r="B64" s="114" t="s">
        <v>27</v>
      </c>
      <c r="C64" s="24"/>
      <c r="D64" s="92" t="s">
        <v>24</v>
      </c>
      <c r="E64" s="127" t="n">
        <v>8050525.85977626</v>
      </c>
      <c r="F64" s="120"/>
      <c r="G64" s="81"/>
      <c r="J64" s="94"/>
      <c r="K64" s="86" t="n">
        <f aca="false">E64*J64</f>
        <v>0</v>
      </c>
      <c r="L64" s="86" t="n">
        <f aca="false">H64+K64</f>
        <v>0</v>
      </c>
      <c r="M64" s="87" t="n">
        <f aca="false">J64</f>
        <v>0</v>
      </c>
      <c r="N64" s="122"/>
      <c r="O64" s="77"/>
      <c r="R64" s="77"/>
      <c r="S64" s="78"/>
      <c r="T64" s="77"/>
      <c r="U64" s="77"/>
      <c r="V64" s="75"/>
      <c r="W64" s="75"/>
      <c r="X64" s="75"/>
      <c r="Y64" s="75"/>
      <c r="Z64" s="75"/>
    </row>
    <row r="65" customFormat="false" ht="12.75" hidden="false" customHeight="false" outlineLevel="0" collapsed="false">
      <c r="A65" s="41"/>
      <c r="B65" s="114" t="s">
        <v>39</v>
      </c>
      <c r="C65" s="24"/>
      <c r="D65" s="25" t="s">
        <v>25</v>
      </c>
      <c r="E65" s="127" t="n">
        <v>1560537.55987001</v>
      </c>
      <c r="F65" s="120"/>
      <c r="G65" s="81"/>
      <c r="J65" s="94"/>
      <c r="K65" s="86" t="n">
        <f aca="false">E65*J65</f>
        <v>0</v>
      </c>
      <c r="L65" s="86" t="n">
        <f aca="false">H65+K65</f>
        <v>0</v>
      </c>
      <c r="M65" s="87" t="n">
        <f aca="false">J65</f>
        <v>0</v>
      </c>
      <c r="N65" s="122"/>
      <c r="O65" s="77"/>
      <c r="R65" s="77"/>
      <c r="S65" s="78"/>
      <c r="T65" s="77"/>
      <c r="U65" s="77"/>
      <c r="V65" s="75"/>
      <c r="W65" s="75"/>
      <c r="X65" s="75"/>
      <c r="Y65" s="75"/>
      <c r="Z65" s="75"/>
    </row>
    <row r="66" customFormat="false" ht="12.75" hidden="false" customHeight="false" outlineLevel="0" collapsed="false">
      <c r="A66" s="41"/>
      <c r="B66" s="115" t="s">
        <v>40</v>
      </c>
      <c r="C66" s="24"/>
      <c r="D66" s="25" t="s">
        <v>30</v>
      </c>
      <c r="E66" s="127" t="n">
        <v>0</v>
      </c>
      <c r="F66" s="120"/>
      <c r="G66" s="81"/>
      <c r="J66" s="94"/>
      <c r="K66" s="86" t="n">
        <f aca="false">E66*J66</f>
        <v>0</v>
      </c>
      <c r="L66" s="86" t="n">
        <f aca="false">H66+K66</f>
        <v>0</v>
      </c>
      <c r="M66" s="87" t="n">
        <f aca="false">J66</f>
        <v>0</v>
      </c>
      <c r="N66" s="122"/>
      <c r="O66" s="77"/>
      <c r="R66" s="77"/>
      <c r="S66" s="78"/>
      <c r="T66" s="77"/>
      <c r="U66" s="77"/>
      <c r="V66" s="75"/>
      <c r="W66" s="75"/>
      <c r="X66" s="75"/>
      <c r="Y66" s="75"/>
      <c r="Z66" s="75"/>
    </row>
    <row r="67" customFormat="false" ht="12.75" hidden="false" customHeight="false" outlineLevel="0" collapsed="false">
      <c r="A67" s="41"/>
      <c r="B67" s="114" t="s">
        <v>31</v>
      </c>
      <c r="C67" s="24"/>
      <c r="D67" s="92" t="s">
        <v>32</v>
      </c>
      <c r="E67" s="127" t="n">
        <v>2713368.25336071</v>
      </c>
      <c r="F67" s="120"/>
      <c r="G67" s="81"/>
      <c r="J67" s="94"/>
      <c r="K67" s="86" t="n">
        <f aca="false">E67*J67</f>
        <v>0</v>
      </c>
      <c r="L67" s="86" t="n">
        <f aca="false">H67+K67</f>
        <v>0</v>
      </c>
      <c r="M67" s="87" t="n">
        <f aca="false">J67</f>
        <v>0</v>
      </c>
      <c r="N67" s="122"/>
      <c r="O67" s="77"/>
      <c r="R67" s="77"/>
      <c r="S67" s="78"/>
      <c r="T67" s="77"/>
      <c r="U67" s="77"/>
      <c r="V67" s="75"/>
      <c r="W67" s="75"/>
      <c r="X67" s="75"/>
      <c r="Y67" s="75"/>
      <c r="Z67" s="75"/>
    </row>
    <row r="68" customFormat="false" ht="12.75" hidden="false" customHeight="false" outlineLevel="0" collapsed="false">
      <c r="A68" s="41"/>
      <c r="B68" s="114" t="s">
        <v>33</v>
      </c>
      <c r="C68" s="24"/>
      <c r="D68" s="92" t="s">
        <v>34</v>
      </c>
      <c r="E68" s="127" t="n">
        <v>1521415.32699302</v>
      </c>
      <c r="F68" s="120"/>
      <c r="G68" s="81"/>
      <c r="J68" s="94"/>
      <c r="K68" s="86" t="n">
        <f aca="false">E68*J68</f>
        <v>0</v>
      </c>
      <c r="L68" s="86" t="n">
        <f aca="false">H68+K68</f>
        <v>0</v>
      </c>
      <c r="M68" s="87" t="n">
        <f aca="false">J68</f>
        <v>0</v>
      </c>
      <c r="N68" s="122"/>
      <c r="O68" s="77"/>
      <c r="R68" s="77"/>
      <c r="S68" s="78"/>
      <c r="T68" s="77"/>
      <c r="U68" s="77"/>
      <c r="V68" s="75"/>
      <c r="W68" s="75"/>
      <c r="X68" s="75"/>
      <c r="Y68" s="75"/>
      <c r="Z68" s="75"/>
    </row>
    <row r="69" customFormat="false" ht="12.75" hidden="false" customHeight="false" outlineLevel="0" collapsed="false">
      <c r="A69" s="41"/>
      <c r="B69" s="131"/>
      <c r="C69" s="24"/>
      <c r="D69" s="92"/>
      <c r="E69" s="127"/>
      <c r="F69" s="120"/>
      <c r="G69" s="81"/>
      <c r="J69" s="81"/>
      <c r="K69" s="121"/>
      <c r="L69" s="129"/>
      <c r="M69" s="89"/>
      <c r="N69" s="122"/>
      <c r="O69" s="77"/>
      <c r="R69" s="77"/>
      <c r="S69" s="78"/>
      <c r="T69" s="77"/>
      <c r="U69" s="77"/>
      <c r="V69" s="75"/>
      <c r="W69" s="75"/>
      <c r="X69" s="75"/>
      <c r="Y69" s="75"/>
      <c r="Z69" s="75"/>
    </row>
    <row r="70" customFormat="false" ht="12.75" hidden="false" customHeight="false" outlineLevel="0" collapsed="false">
      <c r="A70" s="41"/>
      <c r="B70" s="98" t="s">
        <v>35</v>
      </c>
      <c r="C70" s="24"/>
      <c r="D70" s="25"/>
      <c r="E70" s="127"/>
      <c r="F70" s="120"/>
      <c r="G70" s="128"/>
      <c r="H70" s="125" t="n">
        <f aca="false">H73-SUM(H42:H48,H56:H62)</f>
        <v>-8396967.36205766</v>
      </c>
      <c r="I70" s="126"/>
      <c r="J70" s="81"/>
      <c r="K70" s="121"/>
      <c r="L70" s="99" t="n">
        <f aca="false">H70+K70</f>
        <v>-8396967.36205766</v>
      </c>
      <c r="M70" s="89"/>
      <c r="N70" s="122"/>
      <c r="O70" s="77"/>
      <c r="R70" s="77"/>
      <c r="S70" s="78"/>
      <c r="T70" s="77"/>
      <c r="U70" s="77"/>
      <c r="V70" s="75"/>
      <c r="W70" s="75"/>
      <c r="X70" s="75"/>
      <c r="Y70" s="75"/>
      <c r="Z70" s="75"/>
    </row>
    <row r="71" customFormat="false" ht="12.75" hidden="false" customHeight="false" outlineLevel="0" collapsed="false">
      <c r="A71" s="41"/>
      <c r="B71" s="123"/>
      <c r="C71" s="24"/>
      <c r="D71" s="25"/>
      <c r="E71" s="127"/>
      <c r="F71" s="120"/>
      <c r="G71" s="128"/>
      <c r="H71" s="125"/>
      <c r="I71" s="126"/>
      <c r="J71" s="81"/>
      <c r="K71" s="121"/>
      <c r="L71" s="129"/>
      <c r="M71" s="89"/>
      <c r="N71" s="122"/>
      <c r="O71" s="77"/>
      <c r="R71" s="77"/>
      <c r="S71" s="78"/>
      <c r="T71" s="77"/>
      <c r="U71" s="77"/>
      <c r="V71" s="75"/>
      <c r="W71" s="75"/>
      <c r="X71" s="75"/>
      <c r="Y71" s="75"/>
      <c r="Z71" s="75"/>
    </row>
    <row r="72" customFormat="false" ht="12.75" hidden="false" customHeight="false" outlineLevel="0" collapsed="false">
      <c r="A72" s="41"/>
      <c r="B72" s="123"/>
      <c r="C72" s="24"/>
      <c r="D72" s="25"/>
      <c r="E72" s="127"/>
      <c r="F72" s="120"/>
      <c r="G72" s="128"/>
      <c r="H72" s="125"/>
      <c r="I72" s="126"/>
      <c r="J72" s="81"/>
      <c r="K72" s="100" t="n">
        <f aca="false">SUM(K42:K70)</f>
        <v>63835095.8200187</v>
      </c>
      <c r="L72" s="100" t="n">
        <f aca="false">SUM(L42:L71)</f>
        <v>186445586.430541</v>
      </c>
      <c r="M72" s="89"/>
      <c r="N72" s="101" t="n">
        <f aca="false">(L72-H73)/H73</f>
        <v>0.520633230502223</v>
      </c>
      <c r="O72" s="77"/>
      <c r="R72" s="77"/>
      <c r="S72" s="78"/>
      <c r="T72" s="77"/>
      <c r="U72" s="77"/>
      <c r="V72" s="75"/>
      <c r="W72" s="75"/>
      <c r="X72" s="75"/>
      <c r="Y72" s="75"/>
      <c r="Z72" s="75"/>
    </row>
    <row r="73" customFormat="false" ht="13.5" hidden="false" customHeight="false" outlineLevel="0" collapsed="false">
      <c r="A73" s="41"/>
      <c r="B73" s="102" t="s">
        <v>36</v>
      </c>
      <c r="C73" s="134"/>
      <c r="D73" s="102"/>
      <c r="E73" s="104" t="n">
        <f aca="false">SUM(E42:E45,E56:E59)</f>
        <v>1212856906.46663</v>
      </c>
      <c r="F73" s="105" t="s">
        <v>37</v>
      </c>
      <c r="G73" s="106"/>
      <c r="H73" s="107" t="n">
        <v>122610490.610522</v>
      </c>
      <c r="I73" s="108"/>
      <c r="J73" s="109"/>
      <c r="K73" s="110" t="n">
        <v>43231887.3916861</v>
      </c>
      <c r="L73" s="111" t="n">
        <f aca="false">SUM(H73:K73)</f>
        <v>165842378.002208</v>
      </c>
      <c r="M73" s="112"/>
      <c r="N73" s="113" t="n">
        <f aca="false">(L73-H73)/H73</f>
        <v>0.352595338102138</v>
      </c>
      <c r="O73" s="77"/>
      <c r="R73" s="77"/>
      <c r="S73" s="78"/>
      <c r="T73" s="77"/>
      <c r="U73" s="77"/>
      <c r="V73" s="75"/>
      <c r="W73" s="75"/>
      <c r="X73" s="75"/>
      <c r="Y73" s="75"/>
      <c r="Z73" s="75"/>
    </row>
    <row r="74" customFormat="false" ht="13.5" hidden="false" customHeight="false" outlineLevel="0" collapsed="false">
      <c r="G74" s="12"/>
      <c r="M74" s="76"/>
      <c r="N74" s="77"/>
      <c r="O74" s="77"/>
      <c r="R74" s="77"/>
      <c r="S74" s="78"/>
      <c r="T74" s="77"/>
      <c r="U74" s="77"/>
      <c r="V74" s="75"/>
      <c r="W74" s="75"/>
      <c r="X74" s="75"/>
      <c r="Y74" s="75"/>
      <c r="Z74" s="75"/>
    </row>
    <row r="75" customFormat="false" ht="12.75" hidden="false" customHeight="false" outlineLevel="0" collapsed="false">
      <c r="G75" s="12"/>
      <c r="M75" s="76"/>
      <c r="N75" s="77"/>
      <c r="O75" s="77"/>
      <c r="R75" s="77"/>
      <c r="S75" s="78"/>
      <c r="T75" s="77"/>
      <c r="U75" s="77"/>
      <c r="V75" s="75"/>
      <c r="W75" s="75"/>
      <c r="X75" s="75"/>
      <c r="Y75" s="75"/>
      <c r="Z75" s="75"/>
    </row>
    <row r="76" customFormat="false" ht="12.75" hidden="false" customHeight="false" outlineLevel="0" collapsed="false">
      <c r="A76" s="130" t="s">
        <v>47</v>
      </c>
      <c r="B76" s="135" t="s">
        <v>22</v>
      </c>
      <c r="C76" s="136" t="s">
        <v>23</v>
      </c>
      <c r="D76" s="25"/>
      <c r="E76" s="79" t="n">
        <v>1108352630</v>
      </c>
      <c r="F76" s="120"/>
      <c r="G76" s="81" t="n">
        <v>0.13017</v>
      </c>
      <c r="H76" s="7" t="n">
        <f aca="false">G76*E76</f>
        <v>144274261.8471</v>
      </c>
      <c r="J76" s="81"/>
      <c r="K76" s="121"/>
      <c r="L76" s="86" t="n">
        <f aca="false">H76+K76</f>
        <v>144274261.8471</v>
      </c>
      <c r="M76" s="87" t="n">
        <f aca="false">G76</f>
        <v>0.13017</v>
      </c>
      <c r="N76" s="122"/>
      <c r="O76" s="77"/>
      <c r="R76" s="77"/>
      <c r="S76" s="78"/>
      <c r="T76" s="77"/>
      <c r="U76" s="77"/>
      <c r="V76" s="75"/>
      <c r="W76" s="75"/>
      <c r="X76" s="75"/>
      <c r="Y76" s="75"/>
      <c r="Z76" s="75"/>
    </row>
    <row r="77" customFormat="false" ht="12.75" hidden="false" customHeight="false" outlineLevel="0" collapsed="false">
      <c r="A77" s="130"/>
      <c r="B77" s="135"/>
      <c r="C77" s="136" t="s">
        <v>26</v>
      </c>
      <c r="D77" s="25"/>
      <c r="E77" s="79" t="n">
        <v>1139758621.35793</v>
      </c>
      <c r="F77" s="120"/>
      <c r="G77" s="81" t="n">
        <v>0.08308</v>
      </c>
      <c r="H77" s="7" t="n">
        <f aca="false">G77*E77</f>
        <v>94691146.2624168</v>
      </c>
      <c r="J77" s="81"/>
      <c r="K77" s="121"/>
      <c r="L77" s="86" t="n">
        <f aca="false">H77+K77</f>
        <v>94691146.2624168</v>
      </c>
      <c r="M77" s="87" t="n">
        <f aca="false">G77</f>
        <v>0.08308</v>
      </c>
      <c r="N77" s="122"/>
      <c r="O77" s="77"/>
      <c r="R77" s="77"/>
      <c r="S77" s="78"/>
      <c r="T77" s="77"/>
      <c r="U77" s="77"/>
      <c r="V77" s="75"/>
      <c r="W77" s="75"/>
      <c r="X77" s="75"/>
      <c r="Y77" s="75"/>
      <c r="Z77" s="75"/>
    </row>
    <row r="78" customFormat="false" ht="12.75" hidden="false" customHeight="false" outlineLevel="0" collapsed="false">
      <c r="A78" s="130"/>
      <c r="B78" s="135"/>
      <c r="C78" s="136"/>
      <c r="D78" s="92"/>
      <c r="E78" s="79"/>
      <c r="F78" s="120"/>
      <c r="G78" s="81"/>
      <c r="J78" s="81"/>
      <c r="K78" s="121"/>
      <c r="L78" s="86"/>
      <c r="M78" s="0"/>
      <c r="N78" s="0"/>
      <c r="O78" s="77"/>
      <c r="R78" s="77"/>
      <c r="S78" s="78"/>
      <c r="T78" s="77"/>
      <c r="U78" s="77"/>
      <c r="V78" s="75"/>
      <c r="W78" s="75"/>
      <c r="X78" s="75"/>
      <c r="Y78" s="75"/>
      <c r="Z78" s="75"/>
    </row>
    <row r="79" customFormat="false" ht="12.75" hidden="false" customHeight="false" outlineLevel="0" collapsed="false">
      <c r="A79" s="130"/>
      <c r="B79" s="114" t="s">
        <v>27</v>
      </c>
      <c r="C79" s="136"/>
      <c r="D79" s="25" t="s">
        <v>24</v>
      </c>
      <c r="E79" s="93" t="n">
        <v>602269146.938179</v>
      </c>
      <c r="F79" s="120"/>
      <c r="G79" s="81"/>
      <c r="J79" s="94"/>
      <c r="K79" s="86" t="n">
        <f aca="false">E79*J79</f>
        <v>0</v>
      </c>
      <c r="L79" s="86" t="n">
        <f aca="false">H79+K79</f>
        <v>0</v>
      </c>
      <c r="M79" s="87" t="n">
        <f aca="false">J79</f>
        <v>0</v>
      </c>
      <c r="N79" s="0"/>
      <c r="O79" s="77"/>
      <c r="R79" s="77"/>
      <c r="S79" s="78"/>
      <c r="T79" s="77"/>
      <c r="U79" s="77"/>
      <c r="V79" s="75"/>
      <c r="W79" s="75"/>
      <c r="X79" s="75"/>
      <c r="Y79" s="75"/>
      <c r="Z79" s="75"/>
    </row>
    <row r="80" customFormat="false" ht="12.75" hidden="false" customHeight="false" outlineLevel="0" collapsed="false">
      <c r="A80" s="130"/>
      <c r="B80" s="114" t="s">
        <v>28</v>
      </c>
      <c r="C80" s="136"/>
      <c r="D80" s="25" t="s">
        <v>25</v>
      </c>
      <c r="E80" s="93" t="n">
        <v>224726596.835843</v>
      </c>
      <c r="F80" s="120"/>
      <c r="G80" s="81"/>
      <c r="J80" s="94"/>
      <c r="K80" s="86" t="n">
        <f aca="false">E80*J80</f>
        <v>0</v>
      </c>
      <c r="L80" s="86" t="n">
        <f aca="false">H80+K80</f>
        <v>0</v>
      </c>
      <c r="M80" s="87" t="n">
        <f aca="false">J80</f>
        <v>0</v>
      </c>
      <c r="N80" s="0"/>
      <c r="O80" s="77"/>
      <c r="R80" s="77"/>
      <c r="S80" s="78"/>
      <c r="T80" s="77"/>
      <c r="U80" s="77"/>
      <c r="V80" s="75"/>
      <c r="W80" s="75"/>
      <c r="X80" s="75"/>
      <c r="Y80" s="75"/>
      <c r="Z80" s="75"/>
    </row>
    <row r="81" customFormat="false" ht="12.75" hidden="false" customHeight="false" outlineLevel="0" collapsed="false">
      <c r="A81" s="130"/>
      <c r="B81" s="114" t="s">
        <v>29</v>
      </c>
      <c r="C81" s="136"/>
      <c r="D81" s="25" t="s">
        <v>30</v>
      </c>
      <c r="E81" s="93" t="n">
        <v>373608110.272068</v>
      </c>
      <c r="F81" s="120"/>
      <c r="G81" s="81"/>
      <c r="J81" s="95" t="n">
        <v>0.065</v>
      </c>
      <c r="K81" s="86" t="n">
        <f aca="false">E81*J81</f>
        <v>24284527.1676844</v>
      </c>
      <c r="L81" s="86" t="n">
        <f aca="false">H81+K81</f>
        <v>24284527.1676844</v>
      </c>
      <c r="M81" s="87" t="n">
        <f aca="false">J81</f>
        <v>0.065</v>
      </c>
      <c r="N81" s="0"/>
      <c r="O81" s="77"/>
      <c r="R81" s="77"/>
      <c r="S81" s="78"/>
      <c r="T81" s="77"/>
      <c r="U81" s="77"/>
      <c r="V81" s="75"/>
      <c r="W81" s="75"/>
      <c r="X81" s="75"/>
      <c r="Y81" s="75"/>
      <c r="Z81" s="75"/>
    </row>
    <row r="82" customFormat="false" ht="12.75" hidden="false" customHeight="false" outlineLevel="0" collapsed="false">
      <c r="A82" s="130"/>
      <c r="B82" s="114" t="s">
        <v>31</v>
      </c>
      <c r="C82" s="136"/>
      <c r="D82" s="92" t="s">
        <v>32</v>
      </c>
      <c r="E82" s="93" t="n">
        <v>368387180.929882</v>
      </c>
      <c r="F82" s="120"/>
      <c r="G82" s="81"/>
      <c r="J82" s="95" t="n">
        <v>0.146376458809838</v>
      </c>
      <c r="K82" s="86" t="n">
        <f aca="false">E82*J82</f>
        <v>53923211.0154552</v>
      </c>
      <c r="L82" s="86" t="n">
        <f aca="false">H82+K82</f>
        <v>53923211.0154552</v>
      </c>
      <c r="M82" s="87" t="n">
        <f aca="false">J82</f>
        <v>0.146376458809838</v>
      </c>
      <c r="N82" s="0"/>
      <c r="O82" s="77"/>
      <c r="R82" s="77"/>
      <c r="S82" s="78"/>
      <c r="T82" s="77"/>
      <c r="U82" s="77"/>
      <c r="V82" s="75"/>
      <c r="W82" s="75"/>
      <c r="X82" s="75"/>
      <c r="Y82" s="75"/>
      <c r="Z82" s="75"/>
    </row>
    <row r="83" customFormat="false" ht="12.75" hidden="false" customHeight="false" outlineLevel="0" collapsed="false">
      <c r="A83" s="130"/>
      <c r="B83" s="114" t="s">
        <v>33</v>
      </c>
      <c r="C83" s="136"/>
      <c r="D83" s="92" t="s">
        <v>34</v>
      </c>
      <c r="E83" s="93" t="n">
        <v>679120216.381957</v>
      </c>
      <c r="F83" s="120"/>
      <c r="G83" s="81"/>
      <c r="J83" s="95" t="n">
        <v>0.146376458809838</v>
      </c>
      <c r="K83" s="86" t="n">
        <f aca="false">E83*J83</f>
        <v>99407212.3801619</v>
      </c>
      <c r="L83" s="86" t="n">
        <f aca="false">H83+K83</f>
        <v>99407212.3801619</v>
      </c>
      <c r="M83" s="87" t="n">
        <f aca="false">J83</f>
        <v>0.146376458809838</v>
      </c>
      <c r="N83" s="0"/>
      <c r="O83" s="77"/>
      <c r="R83" s="77"/>
      <c r="S83" s="78"/>
      <c r="T83" s="77"/>
      <c r="U83" s="77"/>
      <c r="V83" s="75"/>
      <c r="W83" s="75"/>
      <c r="X83" s="75"/>
      <c r="Y83" s="75"/>
      <c r="Z83" s="75"/>
    </row>
    <row r="84" customFormat="false" ht="12.75" hidden="false" customHeight="false" outlineLevel="0" collapsed="false">
      <c r="A84" s="137"/>
      <c r="B84" s="138"/>
      <c r="C84" s="139"/>
      <c r="D84" s="25"/>
      <c r="E84" s="140"/>
      <c r="F84" s="120"/>
      <c r="G84" s="81"/>
      <c r="H84" s="125"/>
      <c r="I84" s="126"/>
      <c r="J84" s="81"/>
      <c r="K84" s="121"/>
      <c r="L84" s="86"/>
      <c r="M84" s="89"/>
      <c r="N84" s="0"/>
      <c r="O84" s="77"/>
      <c r="R84" s="77"/>
      <c r="S84" s="78"/>
      <c r="T84" s="77"/>
      <c r="U84" s="77"/>
      <c r="V84" s="75"/>
      <c r="W84" s="75"/>
      <c r="X84" s="75"/>
      <c r="Y84" s="75"/>
      <c r="Z84" s="75"/>
    </row>
    <row r="85" customFormat="false" ht="12.75" hidden="false" customHeight="false" outlineLevel="0" collapsed="false">
      <c r="A85" s="137"/>
      <c r="B85" s="138" t="s">
        <v>48</v>
      </c>
      <c r="C85" s="139" t="s">
        <v>23</v>
      </c>
      <c r="D85" s="25"/>
      <c r="E85" s="79" t="n">
        <v>692937</v>
      </c>
      <c r="F85" s="120"/>
      <c r="G85" s="141" t="n">
        <v>13.92</v>
      </c>
      <c r="H85" s="7" t="n">
        <f aca="false">G85*E85</f>
        <v>9645683.04</v>
      </c>
      <c r="J85" s="81"/>
      <c r="K85" s="121"/>
      <c r="L85" s="86" t="n">
        <f aca="false">H85+K85</f>
        <v>9645683.04</v>
      </c>
      <c r="M85" s="142" t="n">
        <f aca="false">G85</f>
        <v>13.92</v>
      </c>
      <c r="N85" s="122"/>
      <c r="O85" s="77"/>
      <c r="R85" s="77"/>
      <c r="S85" s="78"/>
      <c r="T85" s="77"/>
      <c r="U85" s="77"/>
      <c r="V85" s="75"/>
      <c r="W85" s="75"/>
      <c r="X85" s="75"/>
      <c r="Y85" s="75"/>
      <c r="Z85" s="75"/>
    </row>
    <row r="86" customFormat="false" ht="12.75" hidden="false" customHeight="false" outlineLevel="0" collapsed="false">
      <c r="A86" s="137"/>
      <c r="B86" s="138"/>
      <c r="C86" s="139" t="s">
        <v>26</v>
      </c>
      <c r="D86" s="25"/>
      <c r="E86" s="79" t="n">
        <v>674334.095355996</v>
      </c>
      <c r="F86" s="120"/>
      <c r="G86" s="141" t="n">
        <v>13.92</v>
      </c>
      <c r="H86" s="7" t="n">
        <f aca="false">G86*E86</f>
        <v>9386730.60735547</v>
      </c>
      <c r="J86" s="81"/>
      <c r="K86" s="121"/>
      <c r="L86" s="86" t="n">
        <f aca="false">H86+K86</f>
        <v>9386730.60735547</v>
      </c>
      <c r="M86" s="142" t="n">
        <f aca="false">G86</f>
        <v>13.92</v>
      </c>
      <c r="N86" s="122"/>
      <c r="O86" s="77"/>
      <c r="R86" s="77"/>
      <c r="S86" s="78"/>
      <c r="T86" s="77"/>
      <c r="U86" s="77"/>
      <c r="V86" s="75"/>
      <c r="W86" s="75"/>
      <c r="X86" s="75"/>
      <c r="Y86" s="75"/>
      <c r="Z86" s="75"/>
    </row>
    <row r="87" customFormat="false" ht="12.75" hidden="false" customHeight="false" outlineLevel="0" collapsed="false">
      <c r="A87" s="137"/>
      <c r="B87" s="138"/>
      <c r="C87" s="139"/>
      <c r="D87" s="25"/>
      <c r="E87" s="79"/>
      <c r="F87" s="120"/>
      <c r="G87" s="81"/>
      <c r="J87" s="81"/>
      <c r="K87" s="121"/>
      <c r="L87" s="86"/>
      <c r="M87" s="89"/>
      <c r="N87" s="122"/>
      <c r="O87" s="77"/>
      <c r="R87" s="77"/>
      <c r="S87" s="78"/>
      <c r="T87" s="77"/>
      <c r="U87" s="77"/>
      <c r="V87" s="75"/>
      <c r="W87" s="75"/>
      <c r="X87" s="75"/>
      <c r="Y87" s="75"/>
      <c r="Z87" s="75"/>
    </row>
    <row r="88" customFormat="false" ht="12.75" hidden="false" customHeight="false" outlineLevel="0" collapsed="false">
      <c r="A88" s="41"/>
      <c r="B88" s="98" t="s">
        <v>35</v>
      </c>
      <c r="C88" s="24"/>
      <c r="D88" s="25"/>
      <c r="E88" s="127"/>
      <c r="F88" s="120"/>
      <c r="G88" s="128"/>
      <c r="H88" s="125" t="n">
        <f aca="false">H90-SUM(H76,H77,H85:H86)</f>
        <v>-24044008.7434764</v>
      </c>
      <c r="I88" s="126"/>
      <c r="J88" s="81"/>
      <c r="K88" s="121"/>
      <c r="L88" s="99" t="n">
        <f aca="false">H88+K88</f>
        <v>-24044008.7434764</v>
      </c>
      <c r="M88" s="89"/>
      <c r="N88" s="122"/>
      <c r="O88" s="77"/>
      <c r="R88" s="77"/>
      <c r="S88" s="78"/>
      <c r="T88" s="77"/>
      <c r="U88" s="77"/>
      <c r="V88" s="75"/>
      <c r="W88" s="75"/>
      <c r="X88" s="75"/>
      <c r="Y88" s="75"/>
      <c r="Z88" s="75"/>
    </row>
    <row r="89" customFormat="false" ht="12.75" hidden="false" customHeight="false" outlineLevel="0" collapsed="false">
      <c r="A89" s="41"/>
      <c r="B89" s="123"/>
      <c r="C89" s="24"/>
      <c r="D89" s="25"/>
      <c r="E89" s="127"/>
      <c r="F89" s="120"/>
      <c r="G89" s="128"/>
      <c r="H89" s="125"/>
      <c r="I89" s="126"/>
      <c r="J89" s="81"/>
      <c r="K89" s="143" t="n">
        <f aca="false">SUM(K76:K88)</f>
        <v>177614950.563302</v>
      </c>
      <c r="L89" s="143" t="n">
        <f aca="false">SUM(L76:L88)</f>
        <v>411568763.576697</v>
      </c>
      <c r="M89" s="89"/>
      <c r="N89" s="101" t="n">
        <f aca="false">(L89-H90)/H90</f>
        <v>0.759188099033597</v>
      </c>
      <c r="O89" s="77"/>
      <c r="R89" s="77"/>
      <c r="S89" s="78"/>
      <c r="T89" s="77"/>
      <c r="U89" s="77"/>
      <c r="V89" s="75"/>
      <c r="W89" s="75"/>
      <c r="X89" s="75"/>
      <c r="Y89" s="75"/>
      <c r="Z89" s="75"/>
    </row>
    <row r="90" customFormat="false" ht="13.5" hidden="false" customHeight="false" outlineLevel="0" collapsed="false">
      <c r="A90" s="41"/>
      <c r="B90" s="102" t="s">
        <v>36</v>
      </c>
      <c r="C90" s="134"/>
      <c r="D90" s="102"/>
      <c r="E90" s="104" t="n">
        <f aca="false">SUM(E76:E77)</f>
        <v>2248111251.35793</v>
      </c>
      <c r="F90" s="105" t="s">
        <v>37</v>
      </c>
      <c r="G90" s="106"/>
      <c r="H90" s="107" t="n">
        <v>233953813.013396</v>
      </c>
      <c r="I90" s="108"/>
      <c r="J90" s="109"/>
      <c r="K90" s="110" t="n">
        <v>81058545.4532195</v>
      </c>
      <c r="L90" s="111" t="n">
        <f aca="false">SUM(H90:K90)</f>
        <v>315012358.466615</v>
      </c>
      <c r="M90" s="112"/>
      <c r="N90" s="113" t="n">
        <f aca="false">(L90-H90)/H90</f>
        <v>0.346472427224677</v>
      </c>
      <c r="O90" s="77"/>
      <c r="R90" s="77"/>
      <c r="S90" s="78"/>
      <c r="T90" s="77"/>
      <c r="U90" s="77"/>
      <c r="V90" s="75"/>
      <c r="W90" s="75"/>
      <c r="X90" s="75"/>
      <c r="Y90" s="75"/>
      <c r="Z90" s="75"/>
    </row>
    <row r="91" customFormat="false" ht="13.5" hidden="false" customHeight="false" outlineLevel="0" collapsed="false">
      <c r="G91" s="12"/>
      <c r="M91" s="76"/>
      <c r="N91" s="77"/>
      <c r="O91" s="77"/>
      <c r="R91" s="77"/>
      <c r="S91" s="78"/>
      <c r="T91" s="77"/>
      <c r="U91" s="77"/>
      <c r="V91" s="75"/>
      <c r="W91" s="75"/>
      <c r="X91" s="75"/>
      <c r="Y91" s="75"/>
      <c r="Z91" s="75"/>
    </row>
    <row r="92" customFormat="false" ht="12.75" hidden="false" customHeight="false" outlineLevel="0" collapsed="false">
      <c r="A92" s="130" t="s">
        <v>49</v>
      </c>
      <c r="B92" s="135" t="s">
        <v>22</v>
      </c>
      <c r="C92" s="136" t="s">
        <v>23</v>
      </c>
      <c r="D92" s="25"/>
      <c r="E92" s="79" t="n">
        <v>48130908</v>
      </c>
      <c r="F92" s="120"/>
      <c r="G92" s="81" t="n">
        <v>0.10176</v>
      </c>
      <c r="H92" s="7" t="n">
        <f aca="false">G92*E92</f>
        <v>4897801.19808</v>
      </c>
      <c r="J92" s="81"/>
      <c r="K92" s="121"/>
      <c r="L92" s="86" t="n">
        <f aca="false">H92+K92</f>
        <v>4897801.19808</v>
      </c>
      <c r="M92" s="87" t="n">
        <f aca="false">G92</f>
        <v>0.10176</v>
      </c>
      <c r="N92" s="122"/>
      <c r="O92" s="77"/>
      <c r="R92" s="77"/>
      <c r="S92" s="78"/>
      <c r="T92" s="77"/>
      <c r="U92" s="77"/>
      <c r="V92" s="75"/>
      <c r="W92" s="75"/>
      <c r="X92" s="75"/>
      <c r="Y92" s="75"/>
      <c r="Z92" s="75"/>
    </row>
    <row r="93" customFormat="false" ht="12.75" hidden="false" customHeight="false" outlineLevel="0" collapsed="false">
      <c r="A93" s="130"/>
      <c r="B93" s="135"/>
      <c r="C93" s="136" t="s">
        <v>26</v>
      </c>
      <c r="D93" s="25"/>
      <c r="E93" s="79" t="n">
        <v>48681464.189346</v>
      </c>
      <c r="F93" s="120"/>
      <c r="G93" s="81" t="n">
        <v>0.06173</v>
      </c>
      <c r="H93" s="7" t="n">
        <f aca="false">G93*E93</f>
        <v>3005106.78440833</v>
      </c>
      <c r="J93" s="81"/>
      <c r="K93" s="121"/>
      <c r="L93" s="86" t="n">
        <f aca="false">H93+K93</f>
        <v>3005106.78440833</v>
      </c>
      <c r="M93" s="87" t="n">
        <f aca="false">G93</f>
        <v>0.06173</v>
      </c>
      <c r="N93" s="122"/>
      <c r="O93" s="77"/>
      <c r="R93" s="77"/>
      <c r="S93" s="78"/>
      <c r="T93" s="77"/>
      <c r="U93" s="77"/>
      <c r="V93" s="75"/>
      <c r="W93" s="75"/>
      <c r="X93" s="75"/>
      <c r="Y93" s="75"/>
      <c r="Z93" s="75"/>
    </row>
    <row r="94" customFormat="false" ht="12.75" hidden="false" customHeight="false" outlineLevel="0" collapsed="false">
      <c r="A94" s="130"/>
      <c r="B94" s="135"/>
      <c r="C94" s="136"/>
      <c r="D94" s="92"/>
      <c r="E94" s="79"/>
      <c r="F94" s="120"/>
      <c r="G94" s="81"/>
      <c r="J94" s="81"/>
      <c r="K94" s="121"/>
      <c r="L94" s="86"/>
      <c r="M94" s="0"/>
      <c r="N94" s="122"/>
      <c r="O94" s="77"/>
      <c r="R94" s="77"/>
      <c r="S94" s="78"/>
      <c r="T94" s="77"/>
      <c r="U94" s="77"/>
      <c r="V94" s="75"/>
      <c r="W94" s="75"/>
      <c r="X94" s="75"/>
      <c r="Y94" s="75"/>
      <c r="Z94" s="75"/>
    </row>
    <row r="95" customFormat="false" ht="12.75" hidden="false" customHeight="false" outlineLevel="0" collapsed="false">
      <c r="A95" s="130"/>
      <c r="B95" s="114" t="s">
        <v>27</v>
      </c>
      <c r="C95" s="136"/>
      <c r="D95" s="25" t="s">
        <v>24</v>
      </c>
      <c r="E95" s="93" t="n">
        <v>40069098.153306</v>
      </c>
      <c r="F95" s="120"/>
      <c r="G95" s="81"/>
      <c r="I95" s="144" t="n">
        <f aca="false">E17+E50+E79</f>
        <v>14937113431.9421</v>
      </c>
      <c r="J95" s="94"/>
      <c r="K95" s="86" t="n">
        <f aca="false">E95*J95</f>
        <v>0</v>
      </c>
      <c r="L95" s="86" t="n">
        <f aca="false">H95+K95</f>
        <v>0</v>
      </c>
      <c r="M95" s="87" t="n">
        <f aca="false">J95</f>
        <v>0</v>
      </c>
      <c r="N95" s="122"/>
      <c r="O95" s="77"/>
      <c r="R95" s="77"/>
      <c r="S95" s="78"/>
      <c r="T95" s="77"/>
      <c r="U95" s="77"/>
      <c r="V95" s="75"/>
      <c r="W95" s="75"/>
      <c r="X95" s="75"/>
      <c r="Y95" s="75"/>
      <c r="Z95" s="75"/>
    </row>
    <row r="96" customFormat="false" ht="12.75" hidden="false" customHeight="false" outlineLevel="0" collapsed="false">
      <c r="A96" s="130"/>
      <c r="B96" s="114" t="s">
        <v>39</v>
      </c>
      <c r="C96" s="136"/>
      <c r="D96" s="25" t="s">
        <v>25</v>
      </c>
      <c r="E96" s="93" t="n">
        <v>29305707.0783638</v>
      </c>
      <c r="F96" s="120"/>
      <c r="G96" s="81"/>
      <c r="I96" s="144" t="n">
        <f aca="false">E18+E51+E80</f>
        <v>2888057825.1993</v>
      </c>
      <c r="J96" s="94"/>
      <c r="K96" s="86" t="n">
        <f aca="false">E96*J96</f>
        <v>0</v>
      </c>
      <c r="L96" s="86" t="n">
        <f aca="false">H96+K96</f>
        <v>0</v>
      </c>
      <c r="M96" s="87" t="n">
        <f aca="false">J96</f>
        <v>0</v>
      </c>
      <c r="N96" s="122"/>
      <c r="O96" s="77"/>
      <c r="R96" s="77"/>
      <c r="S96" s="78"/>
      <c r="T96" s="77"/>
      <c r="U96" s="77"/>
      <c r="V96" s="75"/>
      <c r="W96" s="75"/>
      <c r="X96" s="75"/>
      <c r="Y96" s="75"/>
      <c r="Z96" s="75"/>
    </row>
    <row r="97" customFormat="false" ht="12.75" hidden="false" customHeight="false" outlineLevel="0" collapsed="false">
      <c r="A97" s="130"/>
      <c r="B97" s="115" t="s">
        <v>40</v>
      </c>
      <c r="C97" s="136"/>
      <c r="D97" s="25" t="s">
        <v>30</v>
      </c>
      <c r="E97" s="93" t="n">
        <v>0</v>
      </c>
      <c r="F97" s="120"/>
      <c r="G97" s="81"/>
      <c r="I97" s="144" t="n">
        <f aca="false">E19+E52+E81</f>
        <v>4288744118.26536</v>
      </c>
      <c r="J97" s="94"/>
      <c r="K97" s="86" t="n">
        <f aca="false">E97*J97</f>
        <v>0</v>
      </c>
      <c r="L97" s="86" t="n">
        <f aca="false">H97+K97</f>
        <v>0</v>
      </c>
      <c r="M97" s="87" t="n">
        <f aca="false">J97</f>
        <v>0</v>
      </c>
      <c r="N97" s="122"/>
      <c r="O97" s="77"/>
      <c r="R97" s="77"/>
      <c r="S97" s="78"/>
      <c r="T97" s="77"/>
      <c r="U97" s="77"/>
      <c r="V97" s="75"/>
      <c r="W97" s="75"/>
      <c r="X97" s="75"/>
      <c r="Y97" s="75"/>
      <c r="Z97" s="75"/>
    </row>
    <row r="98" customFormat="false" ht="12.75" hidden="false" customHeight="false" outlineLevel="0" collapsed="false">
      <c r="A98" s="130"/>
      <c r="B98" s="114" t="s">
        <v>31</v>
      </c>
      <c r="C98" s="136"/>
      <c r="D98" s="92" t="s">
        <v>32</v>
      </c>
      <c r="E98" s="93" t="n">
        <v>14939986.9771312</v>
      </c>
      <c r="F98" s="120"/>
      <c r="G98" s="81"/>
      <c r="I98" s="144" t="n">
        <f aca="false">E20+E53+E82</f>
        <v>2651385130.00159</v>
      </c>
      <c r="J98" s="94"/>
      <c r="K98" s="86" t="n">
        <f aca="false">E98*J98</f>
        <v>0</v>
      </c>
      <c r="L98" s="86" t="n">
        <f aca="false">H98+K98</f>
        <v>0</v>
      </c>
      <c r="M98" s="87" t="n">
        <f aca="false">J98</f>
        <v>0</v>
      </c>
      <c r="N98" s="122"/>
      <c r="O98" s="77"/>
      <c r="R98" s="77"/>
      <c r="S98" s="78"/>
      <c r="T98" s="77"/>
      <c r="U98" s="77"/>
      <c r="V98" s="75"/>
      <c r="W98" s="75"/>
      <c r="X98" s="75"/>
      <c r="Y98" s="75"/>
      <c r="Z98" s="75"/>
    </row>
    <row r="99" customFormat="false" ht="12.75" hidden="false" customHeight="false" outlineLevel="0" collapsed="false">
      <c r="A99" s="130"/>
      <c r="B99" s="114" t="s">
        <v>33</v>
      </c>
      <c r="C99" s="136"/>
      <c r="D99" s="92" t="s">
        <v>34</v>
      </c>
      <c r="E99" s="93" t="n">
        <v>12497579.980545</v>
      </c>
      <c r="F99" s="120"/>
      <c r="G99" s="81"/>
      <c r="I99" s="144" t="n">
        <f aca="false">E21+E54+E83</f>
        <v>2049272191.32675</v>
      </c>
      <c r="J99" s="94"/>
      <c r="K99" s="86" t="n">
        <f aca="false">E99*J99</f>
        <v>0</v>
      </c>
      <c r="L99" s="86" t="n">
        <f aca="false">H99+K99</f>
        <v>0</v>
      </c>
      <c r="M99" s="87" t="n">
        <f aca="false">J99</f>
        <v>0</v>
      </c>
      <c r="N99" s="122"/>
      <c r="O99" s="77"/>
      <c r="R99" s="77"/>
      <c r="S99" s="78"/>
      <c r="T99" s="77"/>
      <c r="U99" s="77"/>
      <c r="V99" s="75"/>
      <c r="W99" s="75"/>
      <c r="X99" s="75"/>
      <c r="Y99" s="75"/>
      <c r="Z99" s="75"/>
    </row>
    <row r="100" customFormat="false" ht="12.75" hidden="false" customHeight="false" outlineLevel="0" collapsed="false">
      <c r="A100" s="137"/>
      <c r="B100" s="138"/>
      <c r="C100" s="139"/>
      <c r="D100" s="25"/>
      <c r="E100" s="140"/>
      <c r="F100" s="120"/>
      <c r="G100" s="81"/>
      <c r="H100" s="125"/>
      <c r="I100" s="145" t="n">
        <f aca="false">SUM(I95:I99)</f>
        <v>26814572696.7351</v>
      </c>
      <c r="J100" s="81"/>
      <c r="K100" s="121"/>
      <c r="L100" s="86"/>
      <c r="M100" s="89"/>
      <c r="N100" s="122"/>
      <c r="O100" s="77"/>
      <c r="R100" s="77"/>
      <c r="S100" s="78"/>
      <c r="T100" s="77"/>
      <c r="U100" s="77"/>
      <c r="V100" s="75"/>
      <c r="W100" s="75"/>
      <c r="X100" s="75"/>
      <c r="Y100" s="75"/>
      <c r="Z100" s="75"/>
    </row>
    <row r="101" customFormat="false" ht="12.75" hidden="false" customHeight="false" outlineLevel="0" collapsed="false">
      <c r="A101" s="137"/>
      <c r="B101" s="138" t="s">
        <v>48</v>
      </c>
      <c r="C101" s="139" t="s">
        <v>23</v>
      </c>
      <c r="D101" s="25"/>
      <c r="E101" s="79" t="n">
        <v>35264</v>
      </c>
      <c r="F101" s="120"/>
      <c r="G101" s="141" t="n">
        <v>11.83</v>
      </c>
      <c r="H101" s="7" t="n">
        <f aca="false">G101*E101</f>
        <v>417173.12</v>
      </c>
      <c r="J101" s="81"/>
      <c r="K101" s="121"/>
      <c r="L101" s="86" t="n">
        <f aca="false">H101+K101</f>
        <v>417173.12</v>
      </c>
      <c r="M101" s="142" t="n">
        <f aca="false">G101</f>
        <v>11.83</v>
      </c>
      <c r="N101" s="122"/>
      <c r="O101" s="77"/>
      <c r="R101" s="77"/>
      <c r="S101" s="78"/>
      <c r="T101" s="77"/>
      <c r="U101" s="77"/>
      <c r="V101" s="75"/>
      <c r="W101" s="75"/>
      <c r="X101" s="75"/>
      <c r="Y101" s="75"/>
      <c r="Z101" s="75"/>
    </row>
    <row r="102" customFormat="false" ht="12.75" hidden="false" customHeight="false" outlineLevel="0" collapsed="false">
      <c r="A102" s="137"/>
      <c r="B102" s="138"/>
      <c r="C102" s="139" t="s">
        <v>26</v>
      </c>
      <c r="D102" s="25"/>
      <c r="E102" s="79" t="n">
        <v>33951.8873106705</v>
      </c>
      <c r="F102" s="120"/>
      <c r="G102" s="141" t="n">
        <v>11.83</v>
      </c>
      <c r="H102" s="7" t="n">
        <f aca="false">G102*E102</f>
        <v>401650.826885232</v>
      </c>
      <c r="J102" s="81"/>
      <c r="K102" s="121"/>
      <c r="L102" s="86" t="n">
        <f aca="false">H102+K102</f>
        <v>401650.826885232</v>
      </c>
      <c r="M102" s="142" t="n">
        <f aca="false">G102</f>
        <v>11.83</v>
      </c>
      <c r="N102" s="122"/>
      <c r="O102" s="77"/>
      <c r="R102" s="77"/>
      <c r="S102" s="78"/>
      <c r="T102" s="77"/>
      <c r="U102" s="77"/>
      <c r="V102" s="75"/>
      <c r="W102" s="75"/>
      <c r="X102" s="75"/>
      <c r="Y102" s="75"/>
      <c r="Z102" s="75"/>
    </row>
    <row r="103" customFormat="false" ht="12.75" hidden="false" customHeight="false" outlineLevel="0" collapsed="false">
      <c r="A103" s="137"/>
      <c r="B103" s="138"/>
      <c r="C103" s="139"/>
      <c r="D103" s="25"/>
      <c r="E103" s="79"/>
      <c r="F103" s="120"/>
      <c r="G103" s="81"/>
      <c r="J103" s="81"/>
      <c r="K103" s="121"/>
      <c r="L103" s="86"/>
      <c r="M103" s="89"/>
      <c r="N103" s="122"/>
      <c r="O103" s="77"/>
      <c r="R103" s="77"/>
      <c r="S103" s="78"/>
      <c r="T103" s="77"/>
      <c r="U103" s="77"/>
      <c r="V103" s="75"/>
      <c r="W103" s="75"/>
      <c r="X103" s="75"/>
      <c r="Y103" s="75"/>
      <c r="Z103" s="75"/>
    </row>
    <row r="104" customFormat="false" ht="12.75" hidden="false" customHeight="false" outlineLevel="0" collapsed="false">
      <c r="A104" s="41"/>
      <c r="B104" s="98" t="s">
        <v>35</v>
      </c>
      <c r="C104" s="24"/>
      <c r="D104" s="25"/>
      <c r="E104" s="127"/>
      <c r="F104" s="120"/>
      <c r="G104" s="128"/>
      <c r="H104" s="125" t="n">
        <f aca="false">H106-SUM(H92,H93,H101:H102)</f>
        <v>-890392.331590715</v>
      </c>
      <c r="I104" s="126"/>
      <c r="J104" s="81"/>
      <c r="K104" s="121"/>
      <c r="L104" s="86" t="n">
        <f aca="false">H104+K104</f>
        <v>-890392.331590715</v>
      </c>
      <c r="M104" s="89"/>
      <c r="N104" s="122"/>
      <c r="O104" s="77"/>
      <c r="R104" s="77"/>
      <c r="S104" s="78"/>
      <c r="T104" s="77"/>
      <c r="U104" s="77"/>
      <c r="V104" s="75"/>
      <c r="W104" s="75"/>
      <c r="X104" s="75"/>
      <c r="Y104" s="75"/>
      <c r="Z104" s="75"/>
    </row>
    <row r="105" customFormat="false" ht="12.75" hidden="false" customHeight="false" outlineLevel="0" collapsed="false">
      <c r="A105" s="41"/>
      <c r="B105" s="123"/>
      <c r="C105" s="24"/>
      <c r="D105" s="25"/>
      <c r="E105" s="127"/>
      <c r="F105" s="120"/>
      <c r="G105" s="128"/>
      <c r="H105" s="125"/>
      <c r="I105" s="126"/>
      <c r="J105" s="81"/>
      <c r="K105" s="121"/>
      <c r="L105" s="143" t="n">
        <f aca="false">SUM(L92:L104)</f>
        <v>7831339.59778284</v>
      </c>
      <c r="M105" s="89"/>
      <c r="N105" s="122"/>
      <c r="O105" s="77"/>
      <c r="R105" s="77"/>
      <c r="S105" s="78"/>
      <c r="T105" s="77"/>
      <c r="U105" s="77"/>
      <c r="V105" s="75"/>
      <c r="W105" s="75"/>
      <c r="X105" s="75"/>
      <c r="Y105" s="75"/>
      <c r="Z105" s="75"/>
    </row>
    <row r="106" customFormat="false" ht="13.5" hidden="false" customHeight="false" outlineLevel="0" collapsed="false">
      <c r="A106" s="41"/>
      <c r="B106" s="102" t="s">
        <v>36</v>
      </c>
      <c r="C106" s="103"/>
      <c r="D106" s="102"/>
      <c r="E106" s="104" t="n">
        <f aca="false">SUM(E92:E93)</f>
        <v>96812372.189346</v>
      </c>
      <c r="F106" s="105" t="s">
        <v>37</v>
      </c>
      <c r="G106" s="106"/>
      <c r="H106" s="107" t="n">
        <v>7831339.59778284</v>
      </c>
      <c r="I106" s="108"/>
      <c r="J106" s="109"/>
      <c r="K106" s="110" t="n">
        <v>0</v>
      </c>
      <c r="L106" s="111" t="n">
        <f aca="false">SUM(H106:K106)</f>
        <v>7831339.59778284</v>
      </c>
      <c r="M106" s="112"/>
      <c r="N106" s="113" t="n">
        <f aca="false">(L106-H106)/H106</f>
        <v>0</v>
      </c>
      <c r="O106" s="77"/>
      <c r="R106" s="77"/>
      <c r="S106" s="78"/>
      <c r="T106" s="77"/>
      <c r="U106" s="77"/>
      <c r="V106" s="75"/>
      <c r="W106" s="75"/>
      <c r="X106" s="75"/>
      <c r="Y106" s="75"/>
      <c r="Z106" s="75"/>
    </row>
    <row r="107" customFormat="false" ht="13.5" hidden="false" customHeight="false" outlineLevel="0" collapsed="false">
      <c r="A107" s="41"/>
      <c r="B107" s="123"/>
      <c r="C107" s="24"/>
      <c r="D107" s="123"/>
      <c r="E107" s="42"/>
      <c r="F107" s="120"/>
      <c r="G107" s="146"/>
      <c r="H107" s="147"/>
      <c r="I107" s="148"/>
      <c r="J107" s="149"/>
      <c r="K107" s="150"/>
      <c r="L107" s="150"/>
      <c r="M107" s="151"/>
      <c r="N107" s="101"/>
      <c r="O107" s="77"/>
      <c r="R107" s="77"/>
      <c r="S107" s="78"/>
      <c r="T107" s="77"/>
      <c r="U107" s="77"/>
      <c r="V107" s="75"/>
      <c r="W107" s="75"/>
      <c r="X107" s="75"/>
      <c r="Y107" s="75"/>
      <c r="Z107" s="75"/>
    </row>
    <row r="108" customFormat="false" ht="12.75" hidden="false" customHeight="false" outlineLevel="0" collapsed="false">
      <c r="A108" s="41"/>
      <c r="B108" s="123"/>
      <c r="C108" s="24"/>
      <c r="D108" s="123"/>
      <c r="E108" s="42"/>
      <c r="F108" s="120"/>
      <c r="G108" s="146"/>
      <c r="H108" s="147"/>
      <c r="I108" s="148"/>
      <c r="J108" s="149"/>
      <c r="K108" s="42" t="n">
        <f aca="false">K24+K39+K72+K89+K105</f>
        <v>966833940.46183</v>
      </c>
      <c r="L108" s="42" t="n">
        <f aca="false">L24+L39+L72+L89+L105</f>
        <v>4315005684.72163</v>
      </c>
      <c r="M108" s="151"/>
      <c r="N108" s="101" t="n">
        <f aca="false">(L108-H109)/H109</f>
        <v>0.28876473918024</v>
      </c>
      <c r="O108" s="77"/>
      <c r="R108" s="77"/>
      <c r="S108" s="78"/>
      <c r="T108" s="77"/>
      <c r="U108" s="77"/>
      <c r="V108" s="75"/>
      <c r="W108" s="75"/>
      <c r="X108" s="75"/>
      <c r="Y108" s="75"/>
      <c r="Z108" s="75"/>
    </row>
    <row r="109" customFormat="false" ht="13.5" hidden="false" customHeight="false" outlineLevel="0" collapsed="false">
      <c r="B109" s="152" t="s">
        <v>50</v>
      </c>
      <c r="C109" s="153"/>
      <c r="D109" s="154"/>
      <c r="E109" s="155" t="n">
        <f aca="false">E25+E40+E73+E90+E106</f>
        <v>28847626316.4063</v>
      </c>
      <c r="F109" s="156"/>
      <c r="G109" s="157"/>
      <c r="H109" s="155" t="n">
        <f aca="false">H25+H40+H73+H90+H106</f>
        <v>3348171744.2598</v>
      </c>
      <c r="I109" s="158"/>
      <c r="J109" s="159"/>
      <c r="K109" s="155" t="n">
        <f aca="false">K25+K40+K73+K90+K106</f>
        <v>966833940.46183</v>
      </c>
      <c r="L109" s="155" t="n">
        <f aca="false">L25+L40+L73+L90+L106</f>
        <v>4315005684.72163</v>
      </c>
      <c r="M109" s="160"/>
      <c r="N109" s="161" t="n">
        <f aca="false">(L109-H109)/H109</f>
        <v>0.28876473918024</v>
      </c>
      <c r="O109" s="77"/>
      <c r="R109" s="77"/>
      <c r="S109" s="78"/>
      <c r="T109" s="77"/>
      <c r="U109" s="77"/>
      <c r="V109" s="75"/>
      <c r="W109" s="75"/>
      <c r="X109" s="75"/>
      <c r="Y109" s="75"/>
      <c r="Z109" s="75"/>
    </row>
    <row r="110" customFormat="false" ht="13.5" hidden="false" customHeight="false" outlineLevel="0" collapsed="false">
      <c r="G110" s="12"/>
      <c r="M110" s="76"/>
      <c r="N110" s="75"/>
      <c r="O110" s="75"/>
      <c r="P110" s="123"/>
      <c r="Q110" s="123"/>
      <c r="R110" s="162"/>
      <c r="S110" s="163"/>
      <c r="T110" s="75"/>
      <c r="U110" s="77"/>
      <c r="V110" s="75"/>
      <c r="W110" s="75"/>
      <c r="X110" s="75"/>
      <c r="Y110" s="164"/>
      <c r="Z110" s="75"/>
      <c r="AA110" s="165"/>
    </row>
    <row r="111" customFormat="false" ht="12.75" hidden="false" customHeight="false" outlineLevel="0" collapsed="false">
      <c r="A111" s="130" t="s">
        <v>51</v>
      </c>
      <c r="B111" s="166" t="s">
        <v>22</v>
      </c>
      <c r="C111" s="167" t="s">
        <v>23</v>
      </c>
      <c r="E111" s="168" t="n">
        <v>3064293997.94957</v>
      </c>
      <c r="G111" s="81" t="n">
        <f aca="false">0.1487</f>
        <v>0.1487</v>
      </c>
      <c r="H111" s="7" t="n">
        <f aca="false">G111*E111</f>
        <v>455660517.495101</v>
      </c>
      <c r="J111" s="81"/>
      <c r="K111" s="129" t="n">
        <f aca="false">E111*J111</f>
        <v>0</v>
      </c>
      <c r="L111" s="129" t="n">
        <f aca="false">H111+K111</f>
        <v>455660517.495101</v>
      </c>
      <c r="M111" s="169" t="n">
        <f aca="false">G111</f>
        <v>0.1487</v>
      </c>
      <c r="N111" s="75"/>
      <c r="O111" s="170"/>
      <c r="P111" s="171"/>
      <c r="Q111" s="172"/>
      <c r="R111" s="162"/>
      <c r="S111" s="75"/>
      <c r="T111" s="75"/>
      <c r="U111" s="77"/>
      <c r="V111" s="75"/>
      <c r="W111" s="75"/>
      <c r="X111" s="75"/>
      <c r="Y111" s="75"/>
      <c r="Z111" s="75"/>
      <c r="AA111" s="165"/>
    </row>
    <row r="112" customFormat="false" ht="12.75" hidden="false" customHeight="false" outlineLevel="0" collapsed="false">
      <c r="A112" s="130" t="s">
        <v>36</v>
      </c>
      <c r="B112" s="166"/>
      <c r="D112" s="167" t="s">
        <v>24</v>
      </c>
      <c r="E112" s="168"/>
      <c r="G112" s="9"/>
      <c r="J112" s="81"/>
      <c r="K112" s="129"/>
      <c r="L112" s="129"/>
      <c r="N112" s="75"/>
      <c r="O112" s="170"/>
      <c r="P112" s="171"/>
      <c r="Q112" s="172"/>
      <c r="R112" s="162"/>
      <c r="S112" s="75"/>
      <c r="T112" s="75"/>
      <c r="U112" s="77"/>
      <c r="V112" s="75"/>
      <c r="W112" s="75"/>
      <c r="X112" s="75"/>
      <c r="Y112" s="75"/>
      <c r="Z112" s="75"/>
      <c r="AA112" s="165"/>
    </row>
    <row r="113" customFormat="false" ht="12.75" hidden="false" customHeight="false" outlineLevel="0" collapsed="false">
      <c r="A113" s="130"/>
      <c r="B113" s="166"/>
      <c r="D113" s="167" t="s">
        <v>25</v>
      </c>
      <c r="E113" s="168"/>
      <c r="G113" s="9"/>
      <c r="J113" s="81"/>
      <c r="K113" s="129"/>
      <c r="L113" s="129"/>
      <c r="M113" s="169"/>
      <c r="N113" s="75"/>
      <c r="O113" s="170"/>
      <c r="P113" s="173"/>
      <c r="Q113" s="172"/>
      <c r="R113" s="162"/>
      <c r="S113" s="75"/>
      <c r="T113" s="75"/>
      <c r="U113" s="77"/>
      <c r="V113" s="75"/>
      <c r="W113" s="75"/>
      <c r="X113" s="75"/>
      <c r="Y113" s="75"/>
      <c r="Z113" s="75"/>
      <c r="AA113" s="165"/>
    </row>
    <row r="114" customFormat="false" ht="12.75" hidden="false" customHeight="false" outlineLevel="0" collapsed="false">
      <c r="A114" s="130"/>
      <c r="B114" s="166"/>
      <c r="C114" s="167" t="s">
        <v>26</v>
      </c>
      <c r="E114" s="168" t="n">
        <v>2842096343.71183</v>
      </c>
      <c r="G114" s="81" t="n">
        <f aca="false">0.10193</f>
        <v>0.10193</v>
      </c>
      <c r="H114" s="7" t="n">
        <f aca="false">G114*E114</f>
        <v>289694880.314547</v>
      </c>
      <c r="J114" s="81"/>
      <c r="K114" s="129" t="n">
        <f aca="false">E114*J114</f>
        <v>0</v>
      </c>
      <c r="L114" s="129" t="n">
        <f aca="false">H114+K114</f>
        <v>289694880.314547</v>
      </c>
      <c r="M114" s="169" t="n">
        <f aca="false">G114</f>
        <v>0.10193</v>
      </c>
      <c r="N114" s="77"/>
      <c r="O114" s="174"/>
      <c r="P114" s="173"/>
      <c r="Q114" s="175"/>
      <c r="R114" s="176"/>
      <c r="S114" s="77"/>
      <c r="T114" s="77"/>
      <c r="U114" s="77"/>
      <c r="V114" s="75"/>
      <c r="W114" s="75"/>
      <c r="X114" s="75"/>
      <c r="Z114" s="75"/>
      <c r="AA114" s="165"/>
    </row>
    <row r="115" customFormat="false" ht="12.75" hidden="false" customHeight="false" outlineLevel="0" collapsed="false">
      <c r="A115" s="130"/>
      <c r="B115" s="166"/>
      <c r="D115" s="167" t="s">
        <v>24</v>
      </c>
      <c r="E115" s="168"/>
      <c r="G115" s="177"/>
      <c r="J115" s="81"/>
      <c r="K115" s="129"/>
      <c r="L115" s="129"/>
      <c r="N115" s="77"/>
      <c r="O115" s="174"/>
      <c r="P115" s="178"/>
      <c r="Q115" s="172"/>
      <c r="R115" s="176"/>
      <c r="S115" s="77"/>
      <c r="T115" s="77"/>
      <c r="U115" s="77"/>
      <c r="V115" s="75"/>
      <c r="W115" s="75"/>
      <c r="X115" s="75"/>
      <c r="Z115" s="75"/>
      <c r="AA115" s="165"/>
    </row>
    <row r="116" customFormat="false" ht="12.75" hidden="false" customHeight="false" outlineLevel="0" collapsed="false">
      <c r="A116" s="130"/>
      <c r="B116" s="166"/>
      <c r="D116" s="167" t="s">
        <v>25</v>
      </c>
      <c r="E116" s="168"/>
      <c r="G116" s="177"/>
      <c r="J116" s="81"/>
      <c r="K116" s="129"/>
      <c r="L116" s="129"/>
      <c r="M116" s="169"/>
      <c r="N116" s="77"/>
      <c r="O116" s="174"/>
      <c r="P116" s="178"/>
      <c r="Q116" s="175"/>
      <c r="R116" s="176"/>
      <c r="S116" s="77"/>
      <c r="T116" s="77"/>
      <c r="U116" s="77"/>
      <c r="V116" s="75"/>
      <c r="W116" s="75"/>
      <c r="X116" s="75"/>
      <c r="Z116" s="75"/>
      <c r="AA116" s="165"/>
    </row>
    <row r="117" customFormat="false" ht="12.75" hidden="false" customHeight="false" outlineLevel="0" collapsed="false">
      <c r="A117" s="130"/>
      <c r="B117" s="166"/>
      <c r="D117" s="167"/>
      <c r="E117" s="168"/>
      <c r="G117" s="177"/>
      <c r="J117" s="81"/>
      <c r="K117" s="129"/>
      <c r="L117" s="129"/>
      <c r="M117" s="169"/>
      <c r="N117" s="77"/>
      <c r="O117" s="174"/>
      <c r="P117" s="178"/>
      <c r="Q117" s="175"/>
      <c r="R117" s="176"/>
      <c r="S117" s="77"/>
      <c r="T117" s="77"/>
      <c r="U117" s="77"/>
      <c r="V117" s="75"/>
      <c r="W117" s="75"/>
      <c r="X117" s="75"/>
      <c r="Z117" s="75"/>
      <c r="AA117" s="165"/>
    </row>
    <row r="118" customFormat="false" ht="12.75" hidden="false" customHeight="false" outlineLevel="0" collapsed="false">
      <c r="A118" s="130" t="s">
        <v>52</v>
      </c>
      <c r="B118" s="179"/>
      <c r="C118" s="167" t="s">
        <v>23</v>
      </c>
      <c r="E118" s="168" t="n">
        <v>3062142295.94957</v>
      </c>
      <c r="G118" s="81" t="n">
        <v>0.01</v>
      </c>
      <c r="H118" s="7" t="n">
        <f aca="false">E118*G118</f>
        <v>30621422.9594957</v>
      </c>
      <c r="J118" s="9" t="n">
        <v>0.0360562874298403</v>
      </c>
      <c r="K118" s="129" t="n">
        <f aca="false">E118*J118</f>
        <v>110409482.773829</v>
      </c>
      <c r="L118" s="129" t="n">
        <f aca="false">H118+K118</f>
        <v>141030905.733325</v>
      </c>
      <c r="M118" s="169" t="n">
        <f aca="false">G118+J118</f>
        <v>0.0460562874298403</v>
      </c>
      <c r="N118" s="77"/>
      <c r="O118" s="174"/>
      <c r="P118" s="162"/>
      <c r="Q118" s="180"/>
      <c r="R118" s="176"/>
      <c r="S118" s="77"/>
      <c r="T118" s="77"/>
      <c r="U118" s="77"/>
      <c r="V118" s="75"/>
      <c r="W118" s="75"/>
      <c r="X118" s="75"/>
      <c r="Z118" s="75"/>
      <c r="AA118" s="165"/>
    </row>
    <row r="119" customFormat="false" ht="12.75" hidden="false" customHeight="false" outlineLevel="0" collapsed="false">
      <c r="A119" s="130"/>
      <c r="B119" s="179"/>
      <c r="C119" s="167"/>
      <c r="D119" s="167" t="s">
        <v>24</v>
      </c>
      <c r="E119" s="168"/>
      <c r="G119" s="81"/>
      <c r="K119" s="129"/>
      <c r="L119" s="129"/>
      <c r="M119" s="169"/>
      <c r="N119" s="77"/>
      <c r="O119" s="174"/>
      <c r="P119" s="162"/>
      <c r="Q119" s="180"/>
      <c r="R119" s="176"/>
      <c r="S119" s="77"/>
      <c r="T119" s="77"/>
      <c r="U119" s="77"/>
      <c r="V119" s="75"/>
      <c r="W119" s="75"/>
      <c r="X119" s="75"/>
      <c r="Z119" s="75"/>
      <c r="AA119" s="165"/>
    </row>
    <row r="120" customFormat="false" ht="12.75" hidden="false" customHeight="false" outlineLevel="0" collapsed="false">
      <c r="A120" s="130"/>
      <c r="B120" s="179"/>
      <c r="C120" s="167"/>
      <c r="D120" s="167" t="s">
        <v>25</v>
      </c>
      <c r="E120" s="168"/>
      <c r="G120" s="81"/>
      <c r="K120" s="129"/>
      <c r="L120" s="129"/>
      <c r="M120" s="169"/>
      <c r="N120" s="77"/>
      <c r="O120" s="174"/>
      <c r="P120" s="162"/>
      <c r="Q120" s="180"/>
      <c r="R120" s="176"/>
      <c r="S120" s="77"/>
      <c r="T120" s="77"/>
      <c r="U120" s="77"/>
      <c r="V120" s="75"/>
      <c r="W120" s="75"/>
      <c r="X120" s="75"/>
      <c r="Z120" s="75"/>
      <c r="AA120" s="165"/>
    </row>
    <row r="121" customFormat="false" ht="12.75" hidden="false" customHeight="false" outlineLevel="0" collapsed="false">
      <c r="A121" s="130"/>
      <c r="B121" s="166"/>
      <c r="C121" s="167" t="s">
        <v>26</v>
      </c>
      <c r="E121" s="168" t="n">
        <v>2839659336.71183</v>
      </c>
      <c r="G121" s="81" t="n">
        <v>0.01</v>
      </c>
      <c r="H121" s="7" t="n">
        <f aca="false">E121*G121</f>
        <v>28396593.3671183</v>
      </c>
      <c r="J121" s="9" t="n">
        <v>0.0360562874298403</v>
      </c>
      <c r="K121" s="129" t="n">
        <f aca="false">E121*J121</f>
        <v>102387573.247311</v>
      </c>
      <c r="L121" s="129" t="n">
        <f aca="false">H121+K121</f>
        <v>130784166.61443</v>
      </c>
      <c r="M121" s="169" t="n">
        <f aca="false">G121+J121</f>
        <v>0.0460562874298403</v>
      </c>
      <c r="N121" s="77"/>
      <c r="O121" s="174"/>
      <c r="P121" s="181"/>
      <c r="Q121" s="180"/>
      <c r="R121" s="77"/>
      <c r="S121" s="77"/>
      <c r="T121" s="77"/>
      <c r="U121" s="77"/>
      <c r="V121" s="75"/>
      <c r="W121" s="75"/>
      <c r="X121" s="75"/>
      <c r="Z121" s="75"/>
      <c r="AA121" s="165"/>
    </row>
    <row r="122" customFormat="false" ht="12.75" hidden="false" customHeight="false" outlineLevel="0" collapsed="false">
      <c r="A122" s="130"/>
      <c r="B122" s="166"/>
      <c r="C122" s="167"/>
      <c r="D122" s="167" t="s">
        <v>24</v>
      </c>
      <c r="E122" s="168"/>
      <c r="G122" s="81"/>
      <c r="K122" s="129"/>
      <c r="L122" s="129"/>
      <c r="M122" s="169"/>
      <c r="N122" s="77"/>
      <c r="O122" s="174"/>
      <c r="P122" s="181"/>
      <c r="Q122" s="180"/>
      <c r="R122" s="77"/>
      <c r="S122" s="77"/>
      <c r="T122" s="77"/>
      <c r="U122" s="77"/>
      <c r="V122" s="75"/>
      <c r="W122" s="75"/>
      <c r="X122" s="75"/>
      <c r="Z122" s="75"/>
      <c r="AA122" s="165"/>
    </row>
    <row r="123" customFormat="false" ht="12.75" hidden="false" customHeight="false" outlineLevel="0" collapsed="false">
      <c r="A123" s="130"/>
      <c r="B123" s="166"/>
      <c r="C123" s="167"/>
      <c r="D123" s="167" t="s">
        <v>25</v>
      </c>
      <c r="E123" s="168"/>
      <c r="G123" s="81"/>
      <c r="K123" s="129"/>
      <c r="L123" s="129"/>
      <c r="M123" s="169"/>
      <c r="N123" s="77"/>
      <c r="O123" s="174"/>
      <c r="P123" s="181"/>
      <c r="Q123" s="180"/>
      <c r="R123" s="77"/>
      <c r="S123" s="77"/>
      <c r="T123" s="77"/>
      <c r="U123" s="77"/>
      <c r="V123" s="75"/>
      <c r="W123" s="75"/>
      <c r="X123" s="75"/>
      <c r="Z123" s="75"/>
      <c r="AA123" s="165"/>
    </row>
    <row r="124" customFormat="false" ht="15" hidden="false" customHeight="false" outlineLevel="0" collapsed="false">
      <c r="A124" s="130"/>
      <c r="B124" s="166"/>
      <c r="E124" s="182"/>
      <c r="G124" s="183"/>
      <c r="K124" s="20"/>
      <c r="L124" s="184"/>
      <c r="M124" s="89"/>
      <c r="O124" s="185"/>
      <c r="P124" s="78"/>
      <c r="Q124" s="180"/>
      <c r="R124" s="186"/>
      <c r="S124" s="187"/>
      <c r="T124" s="129"/>
      <c r="U124" s="186"/>
      <c r="V124" s="181"/>
      <c r="W124" s="188"/>
      <c r="X124" s="20"/>
      <c r="Z124" s="7"/>
      <c r="AA124" s="165"/>
    </row>
    <row r="125" customFormat="false" ht="12.75" hidden="false" customHeight="false" outlineLevel="0" collapsed="false">
      <c r="A125" s="130"/>
      <c r="B125" s="166" t="s">
        <v>48</v>
      </c>
      <c r="C125" s="167" t="s">
        <v>23</v>
      </c>
      <c r="D125" s="2" t="s">
        <v>53</v>
      </c>
      <c r="E125" s="168" t="n">
        <v>1363143.75392638</v>
      </c>
      <c r="G125" s="141" t="n">
        <v>8.1</v>
      </c>
      <c r="H125" s="7" t="n">
        <f aca="false">G125*E125</f>
        <v>11041464.4068036</v>
      </c>
      <c r="K125" s="20"/>
      <c r="L125" s="129" t="n">
        <f aca="false">H125+K125</f>
        <v>11041464.4068036</v>
      </c>
      <c r="M125" s="189" t="n">
        <f aca="false">G125+J125</f>
        <v>8.1</v>
      </c>
      <c r="P125" s="78"/>
      <c r="Q125" s="180"/>
      <c r="R125" s="186"/>
      <c r="S125" s="187"/>
      <c r="T125" s="129"/>
      <c r="U125" s="186"/>
      <c r="V125" s="181"/>
      <c r="W125" s="188"/>
      <c r="X125" s="190"/>
      <c r="Z125" s="191"/>
      <c r="AA125" s="165"/>
    </row>
    <row r="126" customFormat="false" ht="15" hidden="false" customHeight="false" outlineLevel="0" collapsed="false">
      <c r="A126" s="130"/>
      <c r="B126" s="166"/>
      <c r="C126" s="167"/>
      <c r="D126" s="2" t="s">
        <v>54</v>
      </c>
      <c r="E126" s="168" t="n">
        <v>915110.085937855</v>
      </c>
      <c r="G126" s="141" t="n">
        <v>12</v>
      </c>
      <c r="H126" s="7" t="n">
        <f aca="false">G126*E126</f>
        <v>10981321.0312543</v>
      </c>
      <c r="J126" s="81"/>
      <c r="K126" s="129"/>
      <c r="L126" s="129" t="n">
        <f aca="false">H126+K126</f>
        <v>10981321.0312543</v>
      </c>
      <c r="M126" s="189" t="n">
        <f aca="false">G126+J126</f>
        <v>12</v>
      </c>
      <c r="O126" s="192"/>
      <c r="P126" s="193"/>
      <c r="Q126" s="180"/>
      <c r="R126" s="186"/>
      <c r="S126" s="170"/>
      <c r="T126" s="186"/>
      <c r="U126" s="186"/>
      <c r="V126" s="181"/>
      <c r="W126" s="188"/>
      <c r="X126" s="190"/>
      <c r="Z126" s="191"/>
      <c r="AA126" s="165"/>
    </row>
    <row r="127" customFormat="false" ht="12.75" hidden="false" customHeight="false" outlineLevel="0" collapsed="false">
      <c r="A127" s="130"/>
      <c r="B127" s="166"/>
      <c r="C127" s="167" t="s">
        <v>26</v>
      </c>
      <c r="D127" s="2" t="s">
        <v>53</v>
      </c>
      <c r="E127" s="168" t="n">
        <v>1358597.75966053</v>
      </c>
      <c r="G127" s="141" t="n">
        <v>8.1</v>
      </c>
      <c r="H127" s="7" t="n">
        <f aca="false">G127*E127</f>
        <v>11004641.8532503</v>
      </c>
      <c r="K127" s="20"/>
      <c r="L127" s="129" t="n">
        <f aca="false">H127+K127</f>
        <v>11004641.8532503</v>
      </c>
      <c r="M127" s="189" t="n">
        <f aca="false">G127+J127</f>
        <v>8.1</v>
      </c>
      <c r="O127" s="192"/>
      <c r="P127" s="194"/>
      <c r="Q127" s="180"/>
      <c r="R127" s="186"/>
      <c r="S127" s="195"/>
      <c r="T127" s="129"/>
      <c r="U127" s="186"/>
      <c r="V127" s="181"/>
      <c r="W127" s="188"/>
      <c r="X127" s="190"/>
      <c r="Z127" s="191"/>
      <c r="AA127" s="165"/>
    </row>
    <row r="128" customFormat="false" ht="15" hidden="false" customHeight="false" outlineLevel="0" collapsed="false">
      <c r="A128" s="130"/>
      <c r="B128" s="138"/>
      <c r="C128" s="139"/>
      <c r="D128" s="2" t="s">
        <v>54</v>
      </c>
      <c r="E128" s="168" t="n">
        <v>912094.546162039</v>
      </c>
      <c r="G128" s="141" t="n">
        <v>12</v>
      </c>
      <c r="H128" s="7" t="n">
        <f aca="false">G128*E128</f>
        <v>10945134.5539445</v>
      </c>
      <c r="K128" s="20"/>
      <c r="L128" s="129" t="n">
        <f aca="false">H128+K128</f>
        <v>10945134.5539445</v>
      </c>
      <c r="M128" s="189" t="n">
        <f aca="false">G128+J128</f>
        <v>12</v>
      </c>
      <c r="O128" s="185"/>
      <c r="P128" s="25"/>
      <c r="Q128" s="196"/>
      <c r="R128" s="186"/>
      <c r="S128" s="195"/>
      <c r="T128" s="129"/>
      <c r="U128" s="186"/>
      <c r="V128" s="181"/>
      <c r="W128" s="188"/>
      <c r="X128" s="190"/>
      <c r="Z128" s="191"/>
      <c r="AA128" s="165"/>
    </row>
    <row r="129" customFormat="false" ht="12.75" hidden="false" customHeight="false" outlineLevel="0" collapsed="false">
      <c r="A129" s="137"/>
      <c r="F129" s="164"/>
      <c r="K129" s="20"/>
      <c r="L129" s="129"/>
      <c r="M129" s="89"/>
      <c r="P129" s="78"/>
      <c r="Q129" s="196"/>
      <c r="R129" s="186"/>
      <c r="S129" s="195"/>
      <c r="T129" s="129"/>
      <c r="U129" s="186"/>
      <c r="V129" s="181"/>
      <c r="W129" s="188"/>
      <c r="X129" s="190"/>
      <c r="Z129" s="191"/>
      <c r="AA129" s="165"/>
    </row>
    <row r="130" customFormat="false" ht="15" hidden="false" customHeight="false" outlineLevel="0" collapsed="false">
      <c r="A130" s="137"/>
      <c r="B130" s="139" t="s">
        <v>35</v>
      </c>
      <c r="C130" s="139"/>
      <c r="F130" s="197"/>
      <c r="H130" s="7" t="n">
        <f aca="false">H132-SUM(H111:H128)</f>
        <v>-78951866.8714271</v>
      </c>
      <c r="K130" s="20"/>
      <c r="L130" s="129" t="n">
        <f aca="false">H130+K130</f>
        <v>-78951866.8714271</v>
      </c>
      <c r="M130" s="89"/>
      <c r="P130" s="193"/>
      <c r="Q130" s="196"/>
      <c r="R130" s="77"/>
      <c r="S130" s="195"/>
      <c r="T130" s="198"/>
      <c r="U130" s="77"/>
      <c r="V130" s="188"/>
      <c r="W130" s="188"/>
      <c r="X130" s="75"/>
      <c r="Z130" s="75"/>
      <c r="AA130" s="165"/>
    </row>
    <row r="131" customFormat="false" ht="12.75" hidden="false" customHeight="false" outlineLevel="0" collapsed="false">
      <c r="A131" s="137"/>
      <c r="B131" s="138"/>
      <c r="C131" s="139"/>
      <c r="F131" s="197"/>
      <c r="J131" s="81"/>
      <c r="K131" s="143" t="n">
        <f aca="false">SUM(K111:K130)</f>
        <v>212797056.02114</v>
      </c>
      <c r="L131" s="143" t="n">
        <f aca="false">SUM(L111:L130)</f>
        <v>982191165.131227</v>
      </c>
      <c r="M131" s="89"/>
      <c r="P131" s="25"/>
      <c r="Q131" s="196"/>
      <c r="R131" s="77"/>
      <c r="S131" s="195"/>
      <c r="T131" s="198"/>
      <c r="U131" s="77"/>
      <c r="V131" s="188"/>
      <c r="W131" s="188"/>
      <c r="X131" s="75"/>
      <c r="Z131" s="75"/>
      <c r="AA131" s="165"/>
    </row>
    <row r="132" customFormat="false" ht="13.5" hidden="false" customHeight="false" outlineLevel="0" collapsed="false">
      <c r="A132" s="137"/>
      <c r="B132" s="102" t="s">
        <v>36</v>
      </c>
      <c r="C132" s="103"/>
      <c r="D132" s="119"/>
      <c r="E132" s="104" t="n">
        <f aca="false">SUM(E111:E114)</f>
        <v>5906390341.6614</v>
      </c>
      <c r="F132" s="105" t="s">
        <v>37</v>
      </c>
      <c r="G132" s="199"/>
      <c r="H132" s="200" t="n">
        <v>769394109.110087</v>
      </c>
      <c r="I132" s="201"/>
      <c r="J132" s="109"/>
      <c r="K132" s="110" t="n">
        <v>212797056.02114</v>
      </c>
      <c r="L132" s="111" t="n">
        <f aca="false">SUM(H132,K132)</f>
        <v>982191165.131227</v>
      </c>
      <c r="M132" s="202"/>
      <c r="N132" s="113" t="n">
        <f aca="false">(L132-H132)/H132</f>
        <v>0.276577443863289</v>
      </c>
      <c r="P132" s="25"/>
      <c r="Q132" s="196"/>
      <c r="R132" s="77"/>
      <c r="S132" s="195"/>
      <c r="T132" s="198"/>
      <c r="U132" s="77"/>
      <c r="V132" s="188"/>
      <c r="W132" s="188"/>
      <c r="X132" s="75"/>
      <c r="Z132" s="75"/>
      <c r="AA132" s="165"/>
    </row>
    <row r="133" customFormat="false" ht="13.5" hidden="false" customHeight="false" outlineLevel="0" collapsed="false">
      <c r="A133" s="137"/>
      <c r="C133" s="139"/>
      <c r="D133" s="75"/>
      <c r="F133" s="2"/>
      <c r="J133" s="81"/>
      <c r="K133" s="121"/>
      <c r="L133" s="129"/>
      <c r="M133" s="89"/>
      <c r="O133" s="203"/>
      <c r="P133" s="25"/>
      <c r="Q133" s="196"/>
      <c r="R133" s="77"/>
      <c r="S133" s="195"/>
      <c r="T133" s="198"/>
      <c r="U133" s="77"/>
      <c r="V133" s="188"/>
      <c r="W133" s="188"/>
      <c r="X133" s="75"/>
      <c r="Z133" s="75"/>
      <c r="AA133" s="165"/>
    </row>
    <row r="134" customFormat="false" ht="12.75" hidden="false" customHeight="false" outlineLevel="0" collapsed="false">
      <c r="A134" s="130" t="s">
        <v>55</v>
      </c>
      <c r="B134" s="131" t="s">
        <v>22</v>
      </c>
      <c r="C134" s="56" t="s">
        <v>23</v>
      </c>
      <c r="D134" s="124" t="s">
        <v>42</v>
      </c>
      <c r="E134" s="204" t="n">
        <v>205784594.314227</v>
      </c>
      <c r="F134" s="13"/>
      <c r="G134" s="81" t="n">
        <f aca="false">0.23258</f>
        <v>0.23258</v>
      </c>
      <c r="H134" s="205" t="n">
        <f aca="false">E134*G134</f>
        <v>47861380.945603</v>
      </c>
      <c r="I134" s="206"/>
      <c r="J134" s="207"/>
      <c r="K134" s="129" t="n">
        <f aca="false">E134*J134</f>
        <v>0</v>
      </c>
      <c r="L134" s="7" t="n">
        <f aca="false">H134+K134</f>
        <v>47861380.945603</v>
      </c>
      <c r="M134" s="169" t="n">
        <f aca="false">G134+J134</f>
        <v>0.23258</v>
      </c>
      <c r="N134" s="163"/>
      <c r="O134" s="163"/>
      <c r="P134" s="178"/>
      <c r="Q134" s="208"/>
      <c r="R134" s="209"/>
      <c r="S134" s="209"/>
      <c r="T134" s="210"/>
      <c r="U134" s="209"/>
      <c r="V134" s="188"/>
      <c r="W134" s="188"/>
      <c r="X134" s="7"/>
      <c r="Z134" s="7"/>
      <c r="AA134" s="165"/>
    </row>
    <row r="135" customFormat="false" ht="12.75" hidden="false" customHeight="false" outlineLevel="0" collapsed="false">
      <c r="A135" s="130" t="s">
        <v>36</v>
      </c>
      <c r="B135" s="131"/>
      <c r="C135" s="132"/>
      <c r="D135" s="124" t="s">
        <v>44</v>
      </c>
      <c r="E135" s="204" t="n">
        <v>257193227.564539</v>
      </c>
      <c r="F135" s="131"/>
      <c r="G135" s="81" t="n">
        <f aca="false">0.10288</f>
        <v>0.10288</v>
      </c>
      <c r="H135" s="205" t="n">
        <f aca="false">E135*G135</f>
        <v>26460039.2518398</v>
      </c>
      <c r="I135" s="206"/>
      <c r="K135" s="129" t="n">
        <f aca="false">E135*J135</f>
        <v>0</v>
      </c>
      <c r="L135" s="7" t="n">
        <f aca="false">H135+K135</f>
        <v>26460039.2518398</v>
      </c>
      <c r="M135" s="169" t="n">
        <f aca="false">G135+J135</f>
        <v>0.10288</v>
      </c>
      <c r="N135" s="77"/>
      <c r="O135" s="78"/>
      <c r="P135" s="162"/>
      <c r="Q135" s="180"/>
      <c r="R135" s="77"/>
      <c r="S135" s="77"/>
      <c r="T135" s="77"/>
      <c r="U135" s="77"/>
      <c r="V135" s="188"/>
      <c r="W135" s="188"/>
      <c r="X135" s="75"/>
      <c r="Z135" s="75"/>
      <c r="AA135" s="165"/>
    </row>
    <row r="136" customFormat="false" ht="12.75" hidden="false" customHeight="false" outlineLevel="0" collapsed="false">
      <c r="A136" s="130"/>
      <c r="B136" s="131"/>
      <c r="C136" s="132"/>
      <c r="D136" s="124" t="s">
        <v>43</v>
      </c>
      <c r="E136" s="204" t="n">
        <v>624052813.672496</v>
      </c>
      <c r="F136" s="162"/>
      <c r="G136" s="81" t="n">
        <f aca="false">0.05618</f>
        <v>0.05618</v>
      </c>
      <c r="H136" s="205" t="n">
        <f aca="false">E136*G136</f>
        <v>35059287.0721209</v>
      </c>
      <c r="I136" s="206"/>
      <c r="K136" s="129" t="n">
        <f aca="false">E136*J136</f>
        <v>0</v>
      </c>
      <c r="L136" s="7" t="n">
        <f aca="false">H136+K136</f>
        <v>35059287.0721209</v>
      </c>
      <c r="M136" s="169" t="n">
        <f aca="false">G136+J136</f>
        <v>0.05618</v>
      </c>
      <c r="O136" s="170"/>
      <c r="Q136" s="211"/>
      <c r="R136" s="186"/>
      <c r="S136" s="187"/>
      <c r="T136" s="129"/>
      <c r="U136" s="186"/>
      <c r="V136" s="181"/>
      <c r="W136" s="188"/>
      <c r="X136" s="20"/>
      <c r="Z136" s="7"/>
      <c r="AA136" s="165"/>
    </row>
    <row r="137" customFormat="false" ht="12.75" hidden="false" customHeight="false" outlineLevel="0" collapsed="false">
      <c r="A137" s="130"/>
      <c r="B137" s="131"/>
      <c r="C137" s="56" t="s">
        <v>26</v>
      </c>
      <c r="D137" s="124" t="s">
        <v>44</v>
      </c>
      <c r="E137" s="204" t="n">
        <v>376032221.778082</v>
      </c>
      <c r="F137" s="212"/>
      <c r="G137" s="81" t="n">
        <f aca="false">0.11562</f>
        <v>0.11562</v>
      </c>
      <c r="H137" s="205" t="n">
        <f aca="false">E137*G137</f>
        <v>43476845.4819818</v>
      </c>
      <c r="I137" s="206"/>
      <c r="K137" s="129" t="n">
        <f aca="false">E137*J137</f>
        <v>0</v>
      </c>
      <c r="L137" s="7" t="n">
        <f aca="false">H137+K137</f>
        <v>43476845.4819818</v>
      </c>
      <c r="M137" s="169" t="n">
        <f aca="false">G137+J137</f>
        <v>0.11562</v>
      </c>
      <c r="O137" s="170"/>
      <c r="Q137" s="211"/>
      <c r="R137" s="186"/>
      <c r="S137" s="187"/>
      <c r="T137" s="129"/>
      <c r="U137" s="186"/>
      <c r="V137" s="181"/>
      <c r="W137" s="188"/>
      <c r="X137" s="20"/>
      <c r="Z137" s="7"/>
      <c r="AA137" s="165"/>
    </row>
    <row r="138" customFormat="false" ht="12.75" hidden="false" customHeight="false" outlineLevel="0" collapsed="false">
      <c r="A138" s="130"/>
      <c r="B138" s="131"/>
      <c r="C138" s="132"/>
      <c r="D138" s="124" t="s">
        <v>43</v>
      </c>
      <c r="E138" s="204" t="n">
        <v>510377690.770313</v>
      </c>
      <c r="F138" s="212"/>
      <c r="G138" s="81" t="n">
        <f aca="false">0.07169</f>
        <v>0.07169</v>
      </c>
      <c r="H138" s="205" t="n">
        <f aca="false">E138*G138</f>
        <v>36588976.6513238</v>
      </c>
      <c r="I138" s="206"/>
      <c r="K138" s="129" t="n">
        <f aca="false">E138*J138</f>
        <v>0</v>
      </c>
      <c r="L138" s="7" t="n">
        <f aca="false">H138+K138</f>
        <v>36588976.6513238</v>
      </c>
      <c r="M138" s="169" t="n">
        <f aca="false">G138+J138</f>
        <v>0.07169</v>
      </c>
      <c r="O138" s="170"/>
      <c r="P138" s="213"/>
      <c r="Q138" s="180"/>
      <c r="R138" s="186"/>
      <c r="S138" s="187"/>
      <c r="T138" s="129"/>
      <c r="U138" s="186"/>
      <c r="V138" s="181"/>
      <c r="W138" s="188"/>
      <c r="X138" s="20"/>
      <c r="Z138" s="7"/>
      <c r="AA138" s="165"/>
    </row>
    <row r="139" customFormat="false" ht="12.75" hidden="false" customHeight="false" outlineLevel="0" collapsed="false">
      <c r="A139" s="130"/>
      <c r="B139" s="131"/>
      <c r="C139" s="132"/>
      <c r="D139" s="124"/>
      <c r="E139" s="168"/>
      <c r="F139" s="212"/>
      <c r="G139" s="81"/>
      <c r="H139" s="205"/>
      <c r="I139" s="214"/>
      <c r="K139" s="129"/>
      <c r="L139" s="184"/>
      <c r="M139" s="215"/>
      <c r="O139" s="170"/>
      <c r="P139" s="213"/>
      <c r="Q139" s="180"/>
      <c r="R139" s="186"/>
      <c r="S139" s="187"/>
      <c r="T139" s="129"/>
      <c r="U139" s="186"/>
      <c r="V139" s="181"/>
      <c r="W139" s="188"/>
      <c r="X139" s="20"/>
      <c r="Z139" s="7"/>
      <c r="AA139" s="165"/>
    </row>
    <row r="140" customFormat="false" ht="12.75" hidden="false" customHeight="false" outlineLevel="0" collapsed="false">
      <c r="A140" s="130" t="s">
        <v>52</v>
      </c>
      <c r="B140" s="179"/>
      <c r="C140" s="3" t="s">
        <v>23</v>
      </c>
      <c r="D140" s="124" t="s">
        <v>42</v>
      </c>
      <c r="E140" s="204" t="n">
        <v>205728177.227483</v>
      </c>
      <c r="F140" s="162"/>
      <c r="G140" s="81" t="n">
        <v>0.01</v>
      </c>
      <c r="H140" s="205" t="n">
        <f aca="false">E140*G140</f>
        <v>2057281.77227483</v>
      </c>
      <c r="I140" s="206"/>
      <c r="J140" s="81" t="n">
        <v>0.07318</v>
      </c>
      <c r="K140" s="129" t="n">
        <f aca="false">E140*J140</f>
        <v>15055188.0095072</v>
      </c>
      <c r="L140" s="7" t="n">
        <f aca="false">H140+K140</f>
        <v>17112469.7817821</v>
      </c>
      <c r="M140" s="169" t="n">
        <f aca="false">G140+J140</f>
        <v>0.08318</v>
      </c>
      <c r="O140" s="170"/>
      <c r="P140" s="171"/>
      <c r="Q140" s="180"/>
      <c r="R140" s="186"/>
      <c r="S140" s="187"/>
      <c r="T140" s="129"/>
      <c r="U140" s="186"/>
      <c r="V140" s="181"/>
      <c r="W140" s="188"/>
      <c r="X140" s="20"/>
      <c r="Z140" s="7"/>
      <c r="AA140" s="165"/>
    </row>
    <row r="141" customFormat="false" ht="12.75" hidden="false" customHeight="false" outlineLevel="0" collapsed="false">
      <c r="A141" s="130"/>
      <c r="D141" s="124" t="s">
        <v>44</v>
      </c>
      <c r="E141" s="204" t="n">
        <v>257122716.491162</v>
      </c>
      <c r="F141" s="212"/>
      <c r="G141" s="81" t="n">
        <v>0.01</v>
      </c>
      <c r="H141" s="205" t="n">
        <f aca="false">E141*G141</f>
        <v>2571227.16491163</v>
      </c>
      <c r="I141" s="206"/>
      <c r="J141" s="9" t="n">
        <v>0.0317343999288737</v>
      </c>
      <c r="K141" s="129" t="n">
        <f aca="false">E141*J141</f>
        <v>8159635.11592895</v>
      </c>
      <c r="L141" s="7" t="n">
        <f aca="false">H141+K141</f>
        <v>10730862.2808406</v>
      </c>
      <c r="M141" s="169" t="n">
        <f aca="false">G141+J141</f>
        <v>0.0417343999288737</v>
      </c>
      <c r="O141" s="170"/>
      <c r="P141" s="171"/>
      <c r="Q141" s="180"/>
      <c r="R141" s="186"/>
      <c r="S141" s="187"/>
      <c r="T141" s="129"/>
      <c r="U141" s="186"/>
      <c r="V141" s="181"/>
      <c r="W141" s="188"/>
      <c r="X141" s="190"/>
      <c r="Z141" s="191"/>
      <c r="AA141" s="165"/>
    </row>
    <row r="142" customFormat="false" ht="12.75" hidden="false" customHeight="false" outlineLevel="0" collapsed="false">
      <c r="A142" s="130"/>
      <c r="D142" s="124" t="s">
        <v>43</v>
      </c>
      <c r="E142" s="204" t="n">
        <v>623881725.832617</v>
      </c>
      <c r="F142" s="131"/>
      <c r="G142" s="81" t="n">
        <v>0.01</v>
      </c>
      <c r="H142" s="205" t="n">
        <f aca="false">E142*G142</f>
        <v>6238817.25832617</v>
      </c>
      <c r="I142" s="206"/>
      <c r="J142" s="9" t="n">
        <v>0.0317343999288737</v>
      </c>
      <c r="K142" s="129" t="n">
        <f aca="false">E142*J142</f>
        <v>19798512.1958882</v>
      </c>
      <c r="L142" s="7" t="n">
        <f aca="false">H142+K142</f>
        <v>26037329.4542143</v>
      </c>
      <c r="M142" s="169" t="n">
        <f aca="false">G142+J142</f>
        <v>0.0417343999288737</v>
      </c>
      <c r="O142" s="170"/>
      <c r="P142" s="171"/>
      <c r="Q142" s="180"/>
      <c r="R142" s="186"/>
      <c r="S142" s="170"/>
      <c r="T142" s="186"/>
      <c r="U142" s="186"/>
      <c r="V142" s="181"/>
      <c r="W142" s="188"/>
      <c r="X142" s="190"/>
      <c r="Z142" s="191"/>
      <c r="AA142" s="165"/>
    </row>
    <row r="143" customFormat="false" ht="12.75" hidden="false" customHeight="false" outlineLevel="0" collapsed="false">
      <c r="A143" s="130"/>
      <c r="C143" s="3" t="s">
        <v>26</v>
      </c>
      <c r="D143" s="124" t="s">
        <v>44</v>
      </c>
      <c r="E143" s="204" t="n">
        <v>375917154.405129</v>
      </c>
      <c r="F143" s="212"/>
      <c r="G143" s="81" t="n">
        <v>0.01</v>
      </c>
      <c r="H143" s="205" t="n">
        <f aca="false">E143*G143</f>
        <v>3759171.54405129</v>
      </c>
      <c r="I143" s="206"/>
      <c r="J143" s="9" t="n">
        <v>0.0317343999288737</v>
      </c>
      <c r="K143" s="129" t="n">
        <f aca="false">E143*J143</f>
        <v>11929505.3180165</v>
      </c>
      <c r="L143" s="7" t="n">
        <f aca="false">H143+K143</f>
        <v>15688676.8620678</v>
      </c>
      <c r="M143" s="169" t="n">
        <f aca="false">G143+J143</f>
        <v>0.0417343999288737</v>
      </c>
      <c r="O143" s="170"/>
      <c r="P143" s="171"/>
      <c r="Q143" s="180"/>
      <c r="R143" s="186"/>
      <c r="S143" s="195"/>
      <c r="T143" s="129"/>
      <c r="U143" s="186"/>
      <c r="V143" s="181"/>
      <c r="W143" s="188"/>
      <c r="X143" s="190"/>
      <c r="Z143" s="191"/>
      <c r="AA143" s="165"/>
    </row>
    <row r="144" customFormat="false" ht="15" hidden="false" customHeight="false" outlineLevel="0" collapsed="false">
      <c r="A144" s="130"/>
      <c r="D144" s="124" t="s">
        <v>43</v>
      </c>
      <c r="E144" s="204" t="n">
        <v>510221513.143266</v>
      </c>
      <c r="F144" s="212"/>
      <c r="G144" s="81" t="n">
        <v>0.01</v>
      </c>
      <c r="H144" s="205" t="n">
        <f aca="false">E144*G144</f>
        <v>5102215.13143266</v>
      </c>
      <c r="I144" s="206"/>
      <c r="J144" s="9" t="n">
        <v>0.0317343999288737</v>
      </c>
      <c r="K144" s="129" t="n">
        <f aca="false">E144*J144</f>
        <v>16191573.5504035</v>
      </c>
      <c r="L144" s="7" t="n">
        <f aca="false">H144+K144</f>
        <v>21293788.6818361</v>
      </c>
      <c r="M144" s="169" t="n">
        <f aca="false">G144+J144</f>
        <v>0.0417343999288737</v>
      </c>
      <c r="O144" s="216"/>
      <c r="P144" s="171"/>
      <c r="Q144" s="217"/>
      <c r="R144" s="186"/>
      <c r="S144" s="195"/>
      <c r="T144" s="129"/>
      <c r="U144" s="186"/>
      <c r="V144" s="181"/>
      <c r="W144" s="188"/>
      <c r="X144" s="190"/>
      <c r="Z144" s="191"/>
      <c r="AA144" s="165"/>
    </row>
    <row r="145" customFormat="false" ht="12.75" hidden="false" customHeight="false" outlineLevel="0" collapsed="false">
      <c r="E145" s="182"/>
      <c r="F145" s="212"/>
      <c r="L145" s="20"/>
      <c r="M145" s="215"/>
      <c r="O145" s="216"/>
      <c r="P145" s="218"/>
      <c r="Q145" s="219"/>
      <c r="R145" s="186"/>
      <c r="S145" s="195"/>
      <c r="T145" s="129"/>
      <c r="U145" s="186"/>
      <c r="V145" s="181"/>
      <c r="W145" s="188"/>
      <c r="X145" s="190"/>
      <c r="Z145" s="191"/>
      <c r="AA145" s="165"/>
    </row>
    <row r="146" customFormat="false" ht="12.75" hidden="false" customHeight="false" outlineLevel="0" collapsed="false">
      <c r="B146" s="131" t="s">
        <v>48</v>
      </c>
      <c r="C146" s="132" t="s">
        <v>23</v>
      </c>
      <c r="D146" s="2" t="s">
        <v>53</v>
      </c>
      <c r="E146" s="168" t="n">
        <v>87164.2434291667</v>
      </c>
      <c r="F146" s="212"/>
      <c r="G146" s="141" t="n">
        <v>8.1</v>
      </c>
      <c r="H146" s="7" t="n">
        <f aca="false">E146*G146</f>
        <v>706030.37177625</v>
      </c>
      <c r="L146" s="7" t="n">
        <f aca="false">H146+K146</f>
        <v>706030.37177625</v>
      </c>
      <c r="M146" s="189" t="n">
        <f aca="false">G146+J146</f>
        <v>8.1</v>
      </c>
      <c r="O146" s="216"/>
      <c r="P146" s="218"/>
      <c r="Q146" s="219"/>
      <c r="R146" s="186"/>
      <c r="S146" s="195"/>
      <c r="T146" s="198"/>
      <c r="U146" s="186"/>
      <c r="V146" s="181"/>
      <c r="W146" s="188"/>
      <c r="X146" s="190"/>
      <c r="Z146" s="191"/>
      <c r="AA146" s="165"/>
    </row>
    <row r="147" customFormat="false" ht="12.75" hidden="false" customHeight="false" outlineLevel="0" collapsed="false">
      <c r="B147" s="131"/>
      <c r="C147" s="132"/>
      <c r="D147" s="2" t="s">
        <v>54</v>
      </c>
      <c r="E147" s="168" t="n">
        <v>84335.2982375</v>
      </c>
      <c r="F147" s="132"/>
      <c r="G147" s="141" t="n">
        <v>12</v>
      </c>
      <c r="H147" s="7" t="n">
        <f aca="false">E147*G147</f>
        <v>1012023.57885</v>
      </c>
      <c r="J147" s="81"/>
      <c r="K147" s="121"/>
      <c r="L147" s="7" t="n">
        <f aca="false">H147+K147</f>
        <v>1012023.57885</v>
      </c>
      <c r="M147" s="189" t="n">
        <f aca="false">G147+J147</f>
        <v>12</v>
      </c>
      <c r="O147" s="216"/>
      <c r="P147" s="164"/>
      <c r="Q147" s="219"/>
      <c r="R147" s="186"/>
      <c r="S147" s="195"/>
      <c r="T147" s="198"/>
      <c r="U147" s="186"/>
      <c r="V147" s="181"/>
      <c r="W147" s="188"/>
      <c r="X147" s="190"/>
      <c r="Z147" s="191"/>
      <c r="AA147" s="165"/>
    </row>
    <row r="148" customFormat="false" ht="12.75" hidden="false" customHeight="false" outlineLevel="0" collapsed="false">
      <c r="B148" s="131"/>
      <c r="C148" s="132" t="s">
        <v>26</v>
      </c>
      <c r="D148" s="2" t="s">
        <v>53</v>
      </c>
      <c r="E148" s="168" t="n">
        <v>86523.1076958333</v>
      </c>
      <c r="F148" s="132"/>
      <c r="G148" s="141" t="n">
        <v>8.1</v>
      </c>
      <c r="H148" s="7" t="n">
        <f aca="false">E148*G148</f>
        <v>700837.17233625</v>
      </c>
      <c r="J148" s="81"/>
      <c r="K148" s="121"/>
      <c r="L148" s="7" t="n">
        <f aca="false">H148+K148</f>
        <v>700837.17233625</v>
      </c>
      <c r="M148" s="189" t="n">
        <f aca="false">G148+J148</f>
        <v>8.1</v>
      </c>
      <c r="O148" s="216"/>
      <c r="P148" s="216"/>
      <c r="Q148" s="220"/>
      <c r="R148" s="186"/>
      <c r="S148" s="195"/>
      <c r="T148" s="198"/>
      <c r="U148" s="186"/>
      <c r="V148" s="181"/>
      <c r="W148" s="188"/>
      <c r="X148" s="190"/>
      <c r="Z148" s="191"/>
      <c r="AA148" s="165"/>
    </row>
    <row r="149" customFormat="false" ht="12.75" hidden="false" customHeight="false" outlineLevel="0" collapsed="false">
      <c r="B149" s="131"/>
      <c r="C149" s="132"/>
      <c r="D149" s="2" t="s">
        <v>54</v>
      </c>
      <c r="E149" s="168" t="n">
        <v>83715.1006375</v>
      </c>
      <c r="G149" s="141" t="n">
        <v>12</v>
      </c>
      <c r="H149" s="7" t="n">
        <f aca="false">E149*G149</f>
        <v>1004581.20765</v>
      </c>
      <c r="L149" s="7" t="n">
        <f aca="false">H149+K149</f>
        <v>1004581.20765</v>
      </c>
      <c r="M149" s="189" t="n">
        <f aca="false">G149+J149</f>
        <v>12</v>
      </c>
      <c r="N149" s="77"/>
      <c r="O149" s="77"/>
      <c r="P149" s="77"/>
      <c r="Q149" s="220"/>
      <c r="R149" s="77"/>
      <c r="S149" s="77"/>
      <c r="T149" s="77"/>
      <c r="U149" s="77"/>
      <c r="V149" s="188"/>
      <c r="W149" s="188"/>
      <c r="X149" s="75"/>
      <c r="Z149" s="75"/>
      <c r="AA149" s="165"/>
    </row>
    <row r="150" customFormat="false" ht="12.75" hidden="false" customHeight="false" outlineLevel="0" collapsed="false">
      <c r="B150" s="131"/>
      <c r="E150" s="93"/>
      <c r="G150" s="81"/>
      <c r="L150" s="7"/>
      <c r="M150" s="76"/>
      <c r="N150" s="77"/>
      <c r="O150" s="77"/>
      <c r="P150" s="77"/>
      <c r="Q150" s="220"/>
      <c r="R150" s="77"/>
      <c r="S150" s="77"/>
      <c r="T150" s="77"/>
      <c r="U150" s="77"/>
      <c r="V150" s="188"/>
      <c r="W150" s="188"/>
      <c r="X150" s="75"/>
      <c r="Z150" s="75"/>
      <c r="AA150" s="165"/>
    </row>
    <row r="151" customFormat="false" ht="12.75" hidden="false" customHeight="false" outlineLevel="0" collapsed="false">
      <c r="B151" s="98" t="str">
        <f aca="false">B130</f>
        <v>Discounts, Credits &amp; Nonalloc. Revenue</v>
      </c>
      <c r="C151" s="132"/>
      <c r="E151" s="93"/>
      <c r="G151" s="81"/>
      <c r="H151" s="7" t="n">
        <f aca="false">H153-SUM(H134:H149)</f>
        <v>-17159566.0038365</v>
      </c>
      <c r="L151" s="7" t="n">
        <f aca="false">H151+K151</f>
        <v>-17159566.0038365</v>
      </c>
      <c r="M151" s="76"/>
      <c r="N151" s="77"/>
      <c r="O151" s="77"/>
      <c r="P151" s="77"/>
      <c r="Q151" s="220"/>
      <c r="R151" s="77"/>
      <c r="S151" s="77"/>
      <c r="T151" s="77"/>
      <c r="U151" s="77"/>
      <c r="V151" s="188"/>
      <c r="W151" s="188"/>
      <c r="X151" s="75"/>
      <c r="Z151" s="75"/>
      <c r="AA151" s="165"/>
    </row>
    <row r="152" customFormat="false" ht="12.75" hidden="false" customHeight="false" outlineLevel="0" collapsed="false">
      <c r="B152" s="131"/>
      <c r="C152" s="132"/>
      <c r="E152" s="93"/>
      <c r="G152" s="81"/>
      <c r="H152" s="221"/>
      <c r="K152" s="11" t="n">
        <f aca="false">SUM(K134:K151)</f>
        <v>71134414.1897443</v>
      </c>
      <c r="L152" s="11" t="n">
        <f aca="false">SUM(L134:L151)</f>
        <v>266573562.790386</v>
      </c>
      <c r="M152" s="76"/>
      <c r="N152" s="77"/>
      <c r="O152" s="77"/>
      <c r="P152" s="77"/>
      <c r="Q152" s="222"/>
      <c r="R152" s="77"/>
      <c r="S152" s="77"/>
      <c r="T152" s="77"/>
      <c r="U152" s="77"/>
      <c r="V152" s="188"/>
      <c r="W152" s="188"/>
      <c r="X152" s="75"/>
      <c r="Z152" s="75"/>
      <c r="AA152" s="165"/>
    </row>
    <row r="153" customFormat="false" ht="13.5" hidden="false" customHeight="false" outlineLevel="0" collapsed="false">
      <c r="B153" s="223" t="s">
        <v>36</v>
      </c>
      <c r="C153" s="224"/>
      <c r="D153" s="102"/>
      <c r="E153" s="104" t="n">
        <f aca="false">SUM(E134:E138)</f>
        <v>1973440548.09966</v>
      </c>
      <c r="F153" s="105" t="s">
        <v>37</v>
      </c>
      <c r="G153" s="106"/>
      <c r="H153" s="200" t="n">
        <v>195439148.600642</v>
      </c>
      <c r="I153" s="201"/>
      <c r="J153" s="225"/>
      <c r="K153" s="200" t="n">
        <v>71134414.1897443</v>
      </c>
      <c r="L153" s="226" t="n">
        <f aca="false">SUM(H153,K153)</f>
        <v>266573562.790386</v>
      </c>
      <c r="M153" s="227"/>
      <c r="N153" s="228" t="n">
        <f aca="false">(L153-H153)/H153</f>
        <v>0.363972186223036</v>
      </c>
      <c r="O153" s="209"/>
      <c r="P153" s="209"/>
      <c r="Q153" s="222"/>
      <c r="R153" s="209"/>
      <c r="S153" s="209"/>
      <c r="T153" s="210"/>
      <c r="U153" s="209"/>
      <c r="V153" s="188"/>
      <c r="W153" s="188"/>
      <c r="X153" s="210"/>
      <c r="Z153" s="210"/>
      <c r="AA153" s="165"/>
    </row>
    <row r="154" customFormat="false" ht="13.5" hidden="false" customHeight="false" outlineLevel="0" collapsed="false">
      <c r="G154" s="12"/>
      <c r="J154" s="229"/>
      <c r="K154" s="230"/>
      <c r="M154" s="231"/>
      <c r="N154" s="209"/>
      <c r="O154" s="209"/>
      <c r="P154" s="209"/>
      <c r="Q154" s="222"/>
      <c r="R154" s="209"/>
      <c r="S154" s="209"/>
      <c r="T154" s="210"/>
      <c r="U154" s="209"/>
      <c r="V154" s="188"/>
      <c r="W154" s="188"/>
      <c r="X154" s="210"/>
      <c r="Z154" s="210"/>
      <c r="AA154" s="165"/>
    </row>
    <row r="155" customFormat="false" ht="12.75" hidden="false" customHeight="false" outlineLevel="0" collapsed="false">
      <c r="A155" s="130" t="s">
        <v>56</v>
      </c>
      <c r="B155" s="135" t="s">
        <v>22</v>
      </c>
      <c r="C155" s="167" t="s">
        <v>23</v>
      </c>
      <c r="D155" s="135"/>
      <c r="E155" s="232" t="n">
        <v>661848</v>
      </c>
      <c r="G155" s="9" t="n">
        <v>0.189852058105772</v>
      </c>
      <c r="H155" s="7" t="n">
        <f aca="false">E155*G155</f>
        <v>125653.204953189</v>
      </c>
      <c r="J155" s="207" t="n">
        <v>0.0360562874298403</v>
      </c>
      <c r="K155" s="129" t="n">
        <f aca="false">E155*J155</f>
        <v>23863.781722865</v>
      </c>
      <c r="L155" s="20" t="n">
        <f aca="false">H155+K155</f>
        <v>149516.986676054</v>
      </c>
      <c r="M155" s="169" t="n">
        <f aca="false">G155+J155</f>
        <v>0.225908345535612</v>
      </c>
      <c r="N155" s="209"/>
      <c r="O155" s="209"/>
      <c r="P155" s="233"/>
      <c r="Q155" s="234"/>
      <c r="R155" s="209"/>
      <c r="S155" s="209"/>
      <c r="T155" s="210"/>
      <c r="U155" s="209"/>
      <c r="V155" s="188"/>
      <c r="W155" s="188"/>
      <c r="X155" s="210"/>
      <c r="Z155" s="210"/>
      <c r="AA155" s="165"/>
    </row>
    <row r="156" customFormat="false" ht="12.75" hidden="false" customHeight="false" outlineLevel="0" collapsed="false">
      <c r="A156" s="130"/>
      <c r="B156" s="135"/>
      <c r="D156" s="167" t="s">
        <v>24</v>
      </c>
      <c r="E156" s="232"/>
      <c r="G156" s="9"/>
      <c r="J156" s="229"/>
      <c r="K156" s="129"/>
      <c r="L156" s="20"/>
      <c r="M156" s="169"/>
      <c r="N156" s="209"/>
      <c r="O156" s="209"/>
      <c r="P156" s="233"/>
      <c r="Q156" s="234"/>
      <c r="R156" s="209"/>
      <c r="S156" s="209"/>
      <c r="T156" s="210"/>
      <c r="U156" s="209"/>
      <c r="V156" s="188"/>
      <c r="W156" s="188"/>
      <c r="X156" s="210"/>
      <c r="Z156" s="210"/>
      <c r="AA156" s="165"/>
    </row>
    <row r="157" customFormat="false" ht="12.75" hidden="false" customHeight="false" outlineLevel="0" collapsed="false">
      <c r="A157" s="130"/>
      <c r="B157" s="135"/>
      <c r="D157" s="167" t="s">
        <v>25</v>
      </c>
      <c r="E157" s="232"/>
      <c r="G157" s="9"/>
      <c r="J157" s="207"/>
      <c r="K157" s="129"/>
      <c r="L157" s="20"/>
      <c r="M157" s="169"/>
      <c r="N157" s="209"/>
      <c r="O157" s="209"/>
      <c r="P157" s="233"/>
      <c r="Q157" s="234"/>
      <c r="R157" s="209"/>
      <c r="S157" s="209"/>
      <c r="T157" s="210"/>
      <c r="U157" s="209"/>
      <c r="V157" s="188"/>
      <c r="W157" s="188"/>
      <c r="X157" s="210"/>
      <c r="Z157" s="210"/>
      <c r="AA157" s="165"/>
    </row>
    <row r="158" customFormat="false" ht="12.75" hidden="false" customHeight="false" outlineLevel="0" collapsed="false">
      <c r="A158" s="130"/>
      <c r="B158" s="135"/>
      <c r="C158" s="167" t="s">
        <v>26</v>
      </c>
      <c r="D158" s="135"/>
      <c r="E158" s="232" t="n">
        <v>661848</v>
      </c>
      <c r="G158" s="9" t="n">
        <v>0.154523649572065</v>
      </c>
      <c r="H158" s="7" t="n">
        <f aca="false">E158*G158</f>
        <v>102271.168421972</v>
      </c>
      <c r="J158" s="207" t="n">
        <v>0.0360562874298403</v>
      </c>
      <c r="K158" s="129" t="n">
        <f aca="false">E158*J158</f>
        <v>23863.781722865</v>
      </c>
      <c r="L158" s="20" t="n">
        <f aca="false">H158+K158</f>
        <v>126134.950144837</v>
      </c>
      <c r="M158" s="169" t="n">
        <f aca="false">G158+J158</f>
        <v>0.190579937001906</v>
      </c>
      <c r="N158" s="209"/>
      <c r="Q158" s="235"/>
      <c r="R158" s="209"/>
      <c r="S158" s="209"/>
      <c r="T158" s="210"/>
      <c r="U158" s="209"/>
      <c r="V158" s="188"/>
      <c r="W158" s="188"/>
      <c r="X158" s="210"/>
      <c r="Z158" s="210"/>
      <c r="AA158" s="165"/>
    </row>
    <row r="159" customFormat="false" ht="12.75" hidden="false" customHeight="false" outlineLevel="0" collapsed="false">
      <c r="A159" s="130"/>
      <c r="B159" s="135"/>
      <c r="D159" s="167" t="s">
        <v>24</v>
      </c>
      <c r="E159" s="232"/>
      <c r="G159" s="9"/>
      <c r="J159" s="207"/>
      <c r="K159" s="129"/>
      <c r="L159" s="20"/>
      <c r="M159" s="169"/>
      <c r="N159" s="209"/>
      <c r="Q159" s="235"/>
      <c r="R159" s="209"/>
      <c r="S159" s="209"/>
      <c r="T159" s="210"/>
      <c r="U159" s="209"/>
      <c r="V159" s="188"/>
      <c r="W159" s="188"/>
      <c r="X159" s="210"/>
      <c r="Z159" s="210"/>
      <c r="AA159" s="165"/>
    </row>
    <row r="160" customFormat="false" ht="12.75" hidden="false" customHeight="false" outlineLevel="0" collapsed="false">
      <c r="A160" s="130"/>
      <c r="B160" s="135"/>
      <c r="D160" s="167" t="s">
        <v>25</v>
      </c>
      <c r="E160" s="232"/>
      <c r="G160" s="9"/>
      <c r="J160" s="207"/>
      <c r="K160" s="129"/>
      <c r="L160" s="20"/>
      <c r="M160" s="169"/>
      <c r="N160" s="209"/>
      <c r="Q160" s="235"/>
      <c r="R160" s="209"/>
      <c r="S160" s="209"/>
      <c r="T160" s="210"/>
      <c r="U160" s="209"/>
      <c r="V160" s="188"/>
      <c r="W160" s="188"/>
      <c r="X160" s="210"/>
      <c r="Z160" s="210"/>
      <c r="AA160" s="165"/>
    </row>
    <row r="161" customFormat="false" ht="12.75" hidden="false" customHeight="false" outlineLevel="0" collapsed="false">
      <c r="A161" s="130"/>
      <c r="B161" s="135"/>
      <c r="D161" s="135"/>
      <c r="E161" s="236"/>
      <c r="F161" s="13"/>
      <c r="G161" s="12"/>
      <c r="J161" s="207"/>
      <c r="K161" s="221"/>
      <c r="M161" s="231"/>
      <c r="N161" s="209"/>
      <c r="P161" s="209"/>
      <c r="Q161" s="237"/>
      <c r="R161" s="209"/>
      <c r="S161" s="209"/>
      <c r="T161" s="210"/>
      <c r="U161" s="209"/>
      <c r="V161" s="188"/>
      <c r="W161" s="188"/>
      <c r="X161" s="210"/>
      <c r="Z161" s="210"/>
      <c r="AA161" s="165"/>
    </row>
    <row r="162" customFormat="false" ht="12.75" hidden="false" customHeight="false" outlineLevel="0" collapsed="false">
      <c r="A162" s="137"/>
      <c r="B162" s="138" t="s">
        <v>48</v>
      </c>
      <c r="C162" s="139" t="s">
        <v>23</v>
      </c>
      <c r="E162" s="232" t="n">
        <v>5136</v>
      </c>
      <c r="F162" s="135"/>
      <c r="G162" s="141" t="n">
        <v>8.1</v>
      </c>
      <c r="H162" s="7" t="n">
        <f aca="false">E162*G162</f>
        <v>41601.6</v>
      </c>
      <c r="L162" s="20" t="n">
        <f aca="false">H162</f>
        <v>41601.6</v>
      </c>
      <c r="M162" s="189" t="n">
        <f aca="false">G162+J162</f>
        <v>8.1</v>
      </c>
      <c r="N162" s="77"/>
      <c r="O162" s="181"/>
      <c r="P162" s="77"/>
      <c r="Q162" s="222"/>
      <c r="R162" s="77"/>
      <c r="S162" s="77"/>
      <c r="T162" s="77"/>
      <c r="U162" s="77"/>
      <c r="V162" s="188"/>
      <c r="W162" s="188"/>
      <c r="X162" s="75"/>
      <c r="Z162" s="75"/>
      <c r="AA162" s="165"/>
    </row>
    <row r="163" customFormat="false" ht="12.75" hidden="false" customHeight="false" outlineLevel="0" collapsed="false">
      <c r="A163" s="137"/>
      <c r="B163" s="138"/>
      <c r="C163" s="139" t="s">
        <v>26</v>
      </c>
      <c r="E163" s="232" t="n">
        <v>5136</v>
      </c>
      <c r="G163" s="141" t="n">
        <v>8.1</v>
      </c>
      <c r="H163" s="7" t="n">
        <f aca="false">E163*G163</f>
        <v>41601.6</v>
      </c>
      <c r="L163" s="20" t="n">
        <f aca="false">H163</f>
        <v>41601.6</v>
      </c>
      <c r="M163" s="189" t="n">
        <f aca="false">G163+J163</f>
        <v>8.1</v>
      </c>
      <c r="O163" s="181"/>
      <c r="P163" s="181"/>
      <c r="Q163" s="196"/>
      <c r="R163" s="186"/>
      <c r="S163" s="187"/>
      <c r="T163" s="129"/>
      <c r="U163" s="186"/>
      <c r="V163" s="181"/>
      <c r="W163" s="188"/>
      <c r="X163" s="20"/>
      <c r="Z163" s="7"/>
      <c r="AA163" s="165"/>
    </row>
    <row r="164" customFormat="false" ht="12.75" hidden="false" customHeight="false" outlineLevel="0" collapsed="false">
      <c r="A164" s="137"/>
      <c r="J164" s="238"/>
      <c r="K164" s="239"/>
      <c r="L164" s="210"/>
      <c r="M164" s="240"/>
      <c r="O164" s="181"/>
      <c r="P164" s="181"/>
      <c r="Q164" s="241"/>
      <c r="R164" s="186"/>
      <c r="S164" s="170"/>
      <c r="T164" s="186"/>
      <c r="U164" s="186"/>
      <c r="V164" s="181"/>
      <c r="W164" s="188"/>
      <c r="X164" s="75"/>
      <c r="Z164" s="75"/>
      <c r="AA164" s="165"/>
    </row>
    <row r="165" customFormat="false" ht="12.75" hidden="false" customHeight="false" outlineLevel="0" collapsed="false">
      <c r="A165" s="137"/>
      <c r="B165" s="138" t="str">
        <f aca="false">B130</f>
        <v>Discounts, Credits &amp; Nonalloc. Revenue</v>
      </c>
      <c r="C165" s="139"/>
      <c r="F165" s="138"/>
      <c r="G165" s="207"/>
      <c r="H165" s="7" t="n">
        <f aca="false">H167-SUM(H155:H163)</f>
        <v>80121.5999999999</v>
      </c>
      <c r="L165" s="20" t="n">
        <f aca="false">H165</f>
        <v>80121.5999999999</v>
      </c>
      <c r="M165" s="240"/>
      <c r="O165" s="181"/>
      <c r="P165" s="181"/>
      <c r="Q165" s="196"/>
      <c r="R165" s="186"/>
      <c r="S165" s="187"/>
      <c r="T165" s="129"/>
      <c r="U165" s="186"/>
      <c r="V165" s="181"/>
      <c r="W165" s="188"/>
      <c r="X165" s="190"/>
      <c r="Z165" s="191"/>
      <c r="AA165" s="165"/>
    </row>
    <row r="166" customFormat="false" ht="12.75" hidden="false" customHeight="false" outlineLevel="0" collapsed="false">
      <c r="F166" s="138"/>
      <c r="K166" s="11" t="n">
        <f aca="false">SUM(K155:K165)</f>
        <v>47727.5634457299</v>
      </c>
      <c r="L166" s="11" t="n">
        <f aca="false">SUM(L155:L165)</f>
        <v>438976.736820891</v>
      </c>
      <c r="M166" s="242"/>
      <c r="O166" s="216"/>
      <c r="P166" s="216"/>
      <c r="Q166" s="196"/>
      <c r="R166" s="77"/>
      <c r="S166" s="195"/>
      <c r="T166" s="129"/>
      <c r="U166" s="77"/>
      <c r="V166" s="188"/>
      <c r="W166" s="188"/>
      <c r="X166" s="75"/>
      <c r="Z166" s="75"/>
      <c r="AA166" s="165"/>
    </row>
    <row r="167" customFormat="false" ht="13.5" hidden="false" customHeight="false" outlineLevel="0" collapsed="false">
      <c r="B167" s="102" t="s">
        <v>36</v>
      </c>
      <c r="C167" s="224"/>
      <c r="D167" s="102"/>
      <c r="E167" s="104" t="n">
        <f aca="false">SUM(E155:E158)</f>
        <v>1323696</v>
      </c>
      <c r="F167" s="105" t="s">
        <v>37</v>
      </c>
      <c r="G167" s="106"/>
      <c r="H167" s="200" t="n">
        <v>391249.173375161</v>
      </c>
      <c r="I167" s="108"/>
      <c r="J167" s="243"/>
      <c r="K167" s="244" t="n">
        <v>47727.5634457299</v>
      </c>
      <c r="L167" s="107" t="n">
        <f aca="false">SUM(H167:K167)</f>
        <v>438976.736820891</v>
      </c>
      <c r="M167" s="245"/>
      <c r="N167" s="113" t="n">
        <f aca="false">(L167-H167)/H167</f>
        <v>0.121987640341836</v>
      </c>
      <c r="O167" s="216"/>
      <c r="P167" s="216"/>
      <c r="Q167" s="208"/>
      <c r="R167" s="77"/>
      <c r="S167" s="195"/>
      <c r="T167" s="198"/>
      <c r="U167" s="77"/>
      <c r="V167" s="188"/>
      <c r="W167" s="188"/>
      <c r="X167" s="75"/>
      <c r="Z167" s="75"/>
      <c r="AA167" s="165"/>
    </row>
    <row r="168" customFormat="false" ht="13.5" hidden="false" customHeight="false" outlineLevel="0" collapsed="false">
      <c r="M168" s="76"/>
      <c r="N168" s="77"/>
      <c r="O168" s="77"/>
      <c r="P168" s="77"/>
      <c r="Q168" s="222"/>
      <c r="R168" s="77"/>
      <c r="S168" s="77"/>
      <c r="T168" s="77"/>
      <c r="U168" s="77"/>
      <c r="V168" s="188"/>
      <c r="W168" s="188"/>
      <c r="X168" s="75"/>
      <c r="Z168" s="75"/>
      <c r="AA168" s="165"/>
    </row>
    <row r="169" customFormat="false" ht="12.75" hidden="false" customHeight="false" outlineLevel="0" collapsed="false">
      <c r="A169" s="130" t="s">
        <v>57</v>
      </c>
      <c r="B169" s="25" t="s">
        <v>22</v>
      </c>
      <c r="C169" s="167" t="s">
        <v>23</v>
      </c>
      <c r="E169" s="168" t="n">
        <v>60667065.2301713</v>
      </c>
      <c r="F169" s="13"/>
      <c r="G169" s="81" t="n">
        <v>0.11131</v>
      </c>
      <c r="H169" s="7" t="n">
        <f aca="false">E169*G169</f>
        <v>6752851.03077037</v>
      </c>
      <c r="J169" s="9" t="n">
        <v>0.0360562874298403</v>
      </c>
      <c r="K169" s="20" t="n">
        <f aca="false">E169*J169</f>
        <v>2187429.14146393</v>
      </c>
      <c r="L169" s="7" t="n">
        <f aca="false">H169+K169</f>
        <v>8940280.1722343</v>
      </c>
      <c r="M169" s="76" t="n">
        <f aca="false">G169+J169</f>
        <v>0.14736628742984</v>
      </c>
      <c r="N169" s="77"/>
      <c r="O169" s="77"/>
      <c r="P169" s="246"/>
      <c r="Q169" s="247"/>
      <c r="R169" s="77"/>
      <c r="S169" s="77"/>
      <c r="T169" s="77"/>
      <c r="U169" s="77"/>
      <c r="V169" s="188"/>
      <c r="W169" s="188"/>
      <c r="X169" s="75"/>
      <c r="Z169" s="75"/>
      <c r="AA169" s="165"/>
    </row>
    <row r="170" customFormat="false" ht="12.75" hidden="false" customHeight="false" outlineLevel="0" collapsed="false">
      <c r="A170" s="130"/>
      <c r="B170" s="25"/>
      <c r="D170" s="167" t="s">
        <v>24</v>
      </c>
      <c r="E170" s="168"/>
      <c r="F170" s="13"/>
      <c r="G170" s="81"/>
      <c r="K170" s="129"/>
      <c r="L170" s="7"/>
      <c r="M170" s="76"/>
      <c r="N170" s="77"/>
      <c r="O170" s="77"/>
      <c r="P170" s="246"/>
      <c r="Q170" s="247"/>
      <c r="R170" s="77"/>
      <c r="S170" s="77"/>
      <c r="T170" s="77"/>
      <c r="U170" s="77"/>
      <c r="V170" s="188"/>
      <c r="W170" s="188"/>
      <c r="X170" s="75"/>
      <c r="Z170" s="75"/>
      <c r="AA170" s="165"/>
    </row>
    <row r="171" customFormat="false" ht="12.75" hidden="false" customHeight="false" outlineLevel="0" collapsed="false">
      <c r="A171" s="130"/>
      <c r="B171" s="25"/>
      <c r="D171" s="167" t="s">
        <v>25</v>
      </c>
      <c r="E171" s="168"/>
      <c r="F171" s="13"/>
      <c r="G171" s="81"/>
      <c r="K171" s="129"/>
      <c r="L171" s="7"/>
      <c r="M171" s="76"/>
      <c r="N171" s="77"/>
      <c r="O171" s="77"/>
      <c r="P171" s="246"/>
      <c r="Q171" s="247"/>
      <c r="R171" s="77"/>
      <c r="S171" s="77"/>
      <c r="T171" s="77"/>
      <c r="U171" s="77"/>
      <c r="V171" s="188"/>
      <c r="W171" s="188"/>
      <c r="X171" s="75"/>
      <c r="Z171" s="75"/>
      <c r="AA171" s="165"/>
    </row>
    <row r="172" customFormat="false" ht="12.75" hidden="false" customHeight="false" outlineLevel="0" collapsed="false">
      <c r="A172" s="130"/>
      <c r="B172" s="25"/>
      <c r="C172" s="167" t="s">
        <v>26</v>
      </c>
      <c r="E172" s="168" t="n">
        <v>60667065.2301713</v>
      </c>
      <c r="F172" s="25"/>
      <c r="G172" s="81" t="n">
        <v>0.11131</v>
      </c>
      <c r="H172" s="7" t="n">
        <f aca="false">E172*G172</f>
        <v>6752851.03077037</v>
      </c>
      <c r="J172" s="9" t="n">
        <v>0.0360562874298403</v>
      </c>
      <c r="K172" s="20" t="n">
        <f aca="false">E172*J172</f>
        <v>2187429.14146393</v>
      </c>
      <c r="L172" s="7" t="n">
        <f aca="false">H172+K172</f>
        <v>8940280.1722343</v>
      </c>
      <c r="M172" s="76" t="n">
        <f aca="false">G172+J172</f>
        <v>0.14736628742984</v>
      </c>
      <c r="N172" s="181"/>
      <c r="O172" s="181"/>
      <c r="P172" s="181"/>
      <c r="Q172" s="196"/>
      <c r="R172" s="186"/>
      <c r="S172" s="187"/>
      <c r="T172" s="129"/>
      <c r="U172" s="186"/>
      <c r="V172" s="181"/>
      <c r="W172" s="188"/>
      <c r="X172" s="20"/>
      <c r="Z172" s="7"/>
      <c r="AA172" s="165"/>
    </row>
    <row r="173" customFormat="false" ht="15" hidden="false" customHeight="false" outlineLevel="0" collapsed="false">
      <c r="A173" s="130"/>
      <c r="B173" s="25"/>
      <c r="D173" s="167" t="s">
        <v>24</v>
      </c>
      <c r="E173" s="168"/>
      <c r="F173" s="25"/>
      <c r="G173" s="81"/>
      <c r="K173" s="129"/>
      <c r="L173" s="7"/>
      <c r="M173" s="76"/>
      <c r="N173" s="181"/>
      <c r="O173" s="181"/>
      <c r="P173" s="181"/>
      <c r="Q173" s="208"/>
      <c r="R173" s="186"/>
      <c r="S173" s="187"/>
      <c r="T173" s="129"/>
      <c r="U173" s="186"/>
      <c r="V173" s="181"/>
      <c r="W173" s="188"/>
      <c r="X173" s="20"/>
      <c r="Z173" s="7"/>
      <c r="AA173" s="165"/>
    </row>
    <row r="174" customFormat="false" ht="12.75" hidden="false" customHeight="false" outlineLevel="0" collapsed="false">
      <c r="A174" s="130"/>
      <c r="B174" s="25"/>
      <c r="D174" s="167" t="s">
        <v>25</v>
      </c>
      <c r="E174" s="168"/>
      <c r="F174" s="25"/>
      <c r="G174" s="81"/>
      <c r="K174" s="129"/>
      <c r="L174" s="7"/>
      <c r="M174" s="76"/>
      <c r="N174" s="181"/>
      <c r="O174" s="181"/>
      <c r="P174" s="178"/>
      <c r="Q174" s="196"/>
      <c r="R174" s="186"/>
      <c r="S174" s="187"/>
      <c r="T174" s="129"/>
      <c r="U174" s="186"/>
      <c r="V174" s="181"/>
      <c r="W174" s="188"/>
      <c r="X174" s="20"/>
      <c r="Z174" s="7"/>
      <c r="AA174" s="165"/>
    </row>
    <row r="175" customFormat="false" ht="12.75" hidden="false" customHeight="false" outlineLevel="0" collapsed="false">
      <c r="A175" s="130"/>
      <c r="E175" s="182"/>
      <c r="F175" s="13"/>
      <c r="G175" s="248"/>
      <c r="L175" s="121"/>
      <c r="M175" s="242"/>
      <c r="N175" s="181"/>
      <c r="O175" s="181"/>
      <c r="P175" s="178"/>
      <c r="Q175" s="208"/>
      <c r="R175" s="186"/>
      <c r="S175" s="170"/>
      <c r="T175" s="186"/>
      <c r="U175" s="186"/>
      <c r="V175" s="188"/>
      <c r="W175" s="188"/>
      <c r="X175" s="75"/>
      <c r="Z175" s="75"/>
      <c r="AA175" s="165"/>
    </row>
    <row r="176" customFormat="false" ht="12.75" hidden="false" customHeight="false" outlineLevel="0" collapsed="false">
      <c r="A176" s="137"/>
      <c r="B176" s="138" t="s">
        <v>48</v>
      </c>
      <c r="C176" s="139" t="s">
        <v>23</v>
      </c>
      <c r="E176" s="168" t="n">
        <v>66578.9813997846</v>
      </c>
      <c r="F176" s="138"/>
      <c r="G176" s="249" t="n">
        <v>8.1</v>
      </c>
      <c r="H176" s="7" t="n">
        <f aca="false">E176*G176</f>
        <v>539289.749338255</v>
      </c>
      <c r="L176" s="20" t="n">
        <f aca="false">H176</f>
        <v>539289.749338255</v>
      </c>
      <c r="M176" s="250" t="n">
        <f aca="false">G176+J176</f>
        <v>8.1</v>
      </c>
      <c r="N176" s="181"/>
      <c r="O176" s="181"/>
      <c r="P176" s="162"/>
      <c r="Q176" s="196"/>
      <c r="R176" s="186"/>
      <c r="S176" s="187"/>
      <c r="T176" s="129"/>
      <c r="U176" s="186"/>
      <c r="V176" s="181"/>
      <c r="W176" s="188"/>
      <c r="X176" s="190"/>
      <c r="Z176" s="191"/>
      <c r="AA176" s="165"/>
    </row>
    <row r="177" customFormat="false" ht="12.75" hidden="false" customHeight="false" outlineLevel="0" collapsed="false">
      <c r="A177" s="137"/>
      <c r="B177" s="138"/>
      <c r="C177" s="139" t="s">
        <v>26</v>
      </c>
      <c r="E177" s="168" t="n">
        <v>66578.9813997846</v>
      </c>
      <c r="G177" s="249" t="n">
        <v>8.1</v>
      </c>
      <c r="H177" s="7" t="n">
        <f aca="false">E177*G177</f>
        <v>539289.749338255</v>
      </c>
      <c r="L177" s="20" t="n">
        <f aca="false">H177</f>
        <v>539289.749338255</v>
      </c>
      <c r="M177" s="250" t="n">
        <f aca="false">G177+J177</f>
        <v>8.1</v>
      </c>
      <c r="N177" s="77"/>
      <c r="O177" s="77"/>
      <c r="P177" s="25"/>
      <c r="Q177" s="25"/>
      <c r="R177" s="77"/>
      <c r="S177" s="77"/>
      <c r="T177" s="77"/>
      <c r="U177" s="77"/>
      <c r="V177" s="75"/>
      <c r="W177" s="75"/>
      <c r="X177" s="75"/>
      <c r="Z177" s="75"/>
      <c r="AA177" s="165"/>
    </row>
    <row r="178" customFormat="false" ht="12.75" hidden="false" customHeight="false" outlineLevel="0" collapsed="false">
      <c r="A178" s="137"/>
      <c r="B178" s="138"/>
      <c r="C178" s="139"/>
      <c r="E178" s="93"/>
      <c r="G178" s="207"/>
      <c r="L178" s="210"/>
      <c r="M178" s="76"/>
      <c r="N178" s="77"/>
      <c r="O178" s="77"/>
      <c r="P178" s="25"/>
      <c r="Q178" s="25"/>
      <c r="R178" s="77"/>
      <c r="S178" s="77"/>
      <c r="T178" s="77"/>
      <c r="U178" s="77"/>
      <c r="V178" s="75"/>
      <c r="W178" s="75"/>
      <c r="X178" s="75"/>
      <c r="Z178" s="75"/>
      <c r="AA178" s="165"/>
    </row>
    <row r="179" customFormat="false" ht="12.75" hidden="false" customHeight="false" outlineLevel="0" collapsed="false">
      <c r="A179" s="137"/>
      <c r="B179" s="138" t="str">
        <f aca="false">B130</f>
        <v>Discounts, Credits &amp; Nonalloc. Revenue</v>
      </c>
      <c r="C179" s="139"/>
      <c r="E179" s="93"/>
      <c r="G179" s="207"/>
      <c r="H179" s="7" t="n">
        <f aca="false">H181-SUM(H169:H177)</f>
        <v>-307.640242442489</v>
      </c>
      <c r="L179" s="20" t="n">
        <f aca="false">H179</f>
        <v>-307.640242442489</v>
      </c>
      <c r="M179" s="76"/>
      <c r="N179" s="77"/>
      <c r="O179" s="77"/>
      <c r="P179" s="25"/>
      <c r="Q179" s="25"/>
      <c r="R179" s="77"/>
      <c r="S179" s="77"/>
      <c r="T179" s="77"/>
      <c r="U179" s="77"/>
      <c r="V179" s="75"/>
      <c r="W179" s="75"/>
      <c r="X179" s="75"/>
      <c r="Z179" s="75"/>
      <c r="AA179" s="165"/>
    </row>
    <row r="180" customFormat="false" ht="12.75" hidden="false" customHeight="false" outlineLevel="0" collapsed="false">
      <c r="A180" s="137"/>
      <c r="F180" s="2"/>
      <c r="H180" s="20"/>
      <c r="I180" s="21"/>
      <c r="K180" s="11" t="n">
        <f aca="false">SUM(K169:K177)</f>
        <v>4374858.28292786</v>
      </c>
      <c r="L180" s="11" t="n">
        <f aca="false">SUM(L169:L179)</f>
        <v>18958832.2029027</v>
      </c>
      <c r="M180" s="242"/>
      <c r="N180" s="216"/>
      <c r="O180" s="216"/>
      <c r="P180" s="25"/>
      <c r="Q180" s="25"/>
      <c r="R180" s="77"/>
      <c r="S180" s="195"/>
      <c r="T180" s="129"/>
      <c r="U180" s="77"/>
      <c r="V180" s="75"/>
      <c r="W180" s="75"/>
      <c r="X180" s="75"/>
      <c r="Z180" s="75"/>
      <c r="AA180" s="165"/>
    </row>
    <row r="181" customFormat="false" ht="13.5" hidden="false" customHeight="false" outlineLevel="0" collapsed="false">
      <c r="A181" s="137"/>
      <c r="B181" s="102" t="s">
        <v>36</v>
      </c>
      <c r="C181" s="134"/>
      <c r="D181" s="102"/>
      <c r="E181" s="104" t="n">
        <f aca="false">SUM(E169:E172)</f>
        <v>121334130.460343</v>
      </c>
      <c r="F181" s="105" t="s">
        <v>37</v>
      </c>
      <c r="G181" s="106"/>
      <c r="H181" s="251" t="n">
        <v>14583973.9199748</v>
      </c>
      <c r="I181" s="108"/>
      <c r="J181" s="243"/>
      <c r="K181" s="244" t="n">
        <v>4374858.28292786</v>
      </c>
      <c r="L181" s="226" t="n">
        <f aca="false">SUM(H181,K181)</f>
        <v>18958832.2029027</v>
      </c>
      <c r="M181" s="245"/>
      <c r="N181" s="113" t="n">
        <f aca="false">(L181-H181)/H181</f>
        <v>0.299977105481235</v>
      </c>
      <c r="O181" s="216"/>
      <c r="P181" s="216"/>
      <c r="Q181" s="208"/>
      <c r="R181" s="77"/>
      <c r="S181" s="195"/>
      <c r="T181" s="198"/>
      <c r="U181" s="77"/>
      <c r="V181" s="75"/>
      <c r="W181" s="75"/>
      <c r="X181" s="75"/>
      <c r="Z181" s="75"/>
      <c r="AA181" s="165"/>
    </row>
    <row r="182" customFormat="false" ht="13.5" hidden="false" customHeight="false" outlineLevel="0" collapsed="false">
      <c r="G182" s="12"/>
      <c r="J182" s="207"/>
      <c r="K182" s="221"/>
      <c r="L182" s="210"/>
      <c r="M182" s="231"/>
      <c r="N182" s="209"/>
      <c r="O182" s="209"/>
      <c r="P182" s="252"/>
      <c r="Q182" s="247"/>
      <c r="R182" s="209"/>
      <c r="S182" s="209"/>
      <c r="T182" s="210"/>
      <c r="U182" s="209"/>
      <c r="V182" s="75"/>
      <c r="W182" s="75"/>
      <c r="X182" s="210"/>
      <c r="Y182" s="13"/>
      <c r="Z182" s="210"/>
      <c r="AA182" s="165"/>
    </row>
    <row r="183" customFormat="false" ht="12.75" hidden="false" customHeight="false" outlineLevel="0" collapsed="false">
      <c r="G183" s="12"/>
      <c r="J183" s="207"/>
      <c r="K183" s="221"/>
      <c r="L183" s="210"/>
      <c r="M183" s="231"/>
      <c r="N183" s="209"/>
      <c r="O183" s="209"/>
      <c r="P183" s="253"/>
      <c r="Q183" s="247"/>
      <c r="R183" s="209"/>
      <c r="S183" s="209"/>
      <c r="T183" s="210"/>
      <c r="U183" s="209"/>
      <c r="V183" s="75"/>
      <c r="W183" s="75"/>
      <c r="X183" s="210"/>
      <c r="Y183" s="13"/>
      <c r="Z183" s="210"/>
      <c r="AA183" s="165"/>
    </row>
    <row r="184" customFormat="false" ht="12.75" hidden="false" customHeight="false" outlineLevel="0" collapsed="false">
      <c r="A184" s="130" t="s">
        <v>58</v>
      </c>
      <c r="B184" s="138" t="s">
        <v>59</v>
      </c>
      <c r="C184" s="139" t="s">
        <v>23</v>
      </c>
      <c r="D184" s="2" t="s">
        <v>60</v>
      </c>
      <c r="E184" s="254" t="n">
        <v>2400.59157152676</v>
      </c>
      <c r="F184" s="120"/>
      <c r="G184" s="255" t="n">
        <v>1.95</v>
      </c>
      <c r="H184" s="125" t="n">
        <f aca="false">E184*G184</f>
        <v>4681.15356447718</v>
      </c>
      <c r="I184" s="126"/>
      <c r="J184" s="256"/>
      <c r="K184" s="257"/>
      <c r="L184" s="125" t="n">
        <f aca="false">H184</f>
        <v>4681.15356447718</v>
      </c>
      <c r="M184" s="250" t="n">
        <f aca="false">G184+J184</f>
        <v>1.95</v>
      </c>
      <c r="N184" s="176"/>
      <c r="O184" s="176"/>
      <c r="P184" s="258"/>
      <c r="Q184" s="259"/>
      <c r="R184" s="176"/>
      <c r="S184" s="176"/>
      <c r="T184" s="176"/>
      <c r="U184" s="176"/>
      <c r="V184" s="162"/>
      <c r="W184" s="162"/>
      <c r="X184" s="162"/>
      <c r="Y184" s="25"/>
      <c r="Z184" s="162"/>
      <c r="AA184" s="260"/>
      <c r="AB184" s="25"/>
      <c r="AC184" s="25"/>
      <c r="AD184" s="25"/>
    </row>
    <row r="185" customFormat="false" ht="12.75" hidden="false" customHeight="false" outlineLevel="0" collapsed="false">
      <c r="A185" s="137"/>
      <c r="B185" s="138"/>
      <c r="C185" s="139" t="s">
        <v>26</v>
      </c>
      <c r="D185" s="2" t="s">
        <v>60</v>
      </c>
      <c r="E185" s="254" t="n">
        <v>790.77591415592</v>
      </c>
      <c r="F185" s="123"/>
      <c r="G185" s="255" t="n">
        <v>0.45</v>
      </c>
      <c r="H185" s="125" t="n">
        <f aca="false">E185*G185</f>
        <v>355.849161370164</v>
      </c>
      <c r="I185" s="126"/>
      <c r="J185" s="256"/>
      <c r="K185" s="257"/>
      <c r="L185" s="125" t="n">
        <f aca="false">H185</f>
        <v>355.849161370164</v>
      </c>
      <c r="M185" s="250" t="n">
        <f aca="false">G185+J185</f>
        <v>0.45</v>
      </c>
      <c r="N185" s="261"/>
      <c r="O185" s="261"/>
      <c r="P185" s="258"/>
      <c r="Q185" s="208"/>
      <c r="R185" s="262"/>
      <c r="S185" s="195"/>
      <c r="T185" s="129"/>
      <c r="U185" s="262"/>
      <c r="V185" s="263"/>
      <c r="W185" s="263"/>
      <c r="X185" s="264"/>
      <c r="Y185" s="265"/>
      <c r="Z185" s="162"/>
      <c r="AA185" s="260"/>
      <c r="AB185" s="25"/>
      <c r="AC185" s="25"/>
      <c r="AD185" s="25"/>
    </row>
    <row r="186" customFormat="false" ht="12.75" hidden="false" customHeight="false" outlineLevel="0" collapsed="false">
      <c r="A186" s="137"/>
      <c r="B186" s="138"/>
      <c r="C186" s="139" t="s">
        <v>23</v>
      </c>
      <c r="D186" s="2" t="s">
        <v>61</v>
      </c>
      <c r="E186" s="254" t="n">
        <v>140418.760225721</v>
      </c>
      <c r="F186" s="120"/>
      <c r="G186" s="266" t="n">
        <v>5.5</v>
      </c>
      <c r="H186" s="125" t="n">
        <f aca="false">E186*G186</f>
        <v>772303.181241468</v>
      </c>
      <c r="I186" s="126"/>
      <c r="J186" s="256"/>
      <c r="K186" s="257"/>
      <c r="L186" s="125" t="n">
        <f aca="false">H186</f>
        <v>772303.181241468</v>
      </c>
      <c r="M186" s="250" t="n">
        <f aca="false">G186+J186</f>
        <v>5.5</v>
      </c>
      <c r="N186" s="261"/>
      <c r="O186" s="261"/>
      <c r="P186" s="178"/>
      <c r="Q186" s="196"/>
      <c r="R186" s="262"/>
      <c r="S186" s="195"/>
      <c r="T186" s="129"/>
      <c r="U186" s="262"/>
      <c r="V186" s="263"/>
      <c r="W186" s="263"/>
      <c r="X186" s="264"/>
      <c r="Y186" s="25"/>
      <c r="Z186" s="162"/>
      <c r="AA186" s="260"/>
      <c r="AB186" s="25"/>
      <c r="AC186" s="25"/>
      <c r="AD186" s="25"/>
    </row>
    <row r="187" customFormat="false" ht="12.75" hidden="false" customHeight="false" outlineLevel="0" collapsed="false">
      <c r="A187" s="137"/>
      <c r="C187" s="139" t="s">
        <v>26</v>
      </c>
      <c r="D187" s="2" t="s">
        <v>61</v>
      </c>
      <c r="E187" s="4" t="n">
        <v>141615.396024608</v>
      </c>
      <c r="G187" s="266" t="n">
        <v>1.65</v>
      </c>
      <c r="H187" s="125" t="n">
        <f aca="false">E187*G187</f>
        <v>233665.403440603</v>
      </c>
      <c r="I187" s="126"/>
      <c r="J187" s="256"/>
      <c r="K187" s="257"/>
      <c r="L187" s="125" t="n">
        <f aca="false">H187</f>
        <v>233665.403440603</v>
      </c>
      <c r="M187" s="250" t="n">
        <f aca="false">G187+J187</f>
        <v>1.65</v>
      </c>
      <c r="N187" s="262"/>
      <c r="O187" s="262"/>
      <c r="P187" s="178"/>
      <c r="Q187" s="267"/>
      <c r="R187" s="262"/>
      <c r="S187" s="262"/>
      <c r="T187" s="262"/>
      <c r="U187" s="262"/>
      <c r="V187" s="268"/>
      <c r="W187" s="268"/>
      <c r="X187" s="162"/>
      <c r="Y187" s="25"/>
      <c r="Z187" s="162"/>
      <c r="AA187" s="260"/>
      <c r="AB187" s="25"/>
      <c r="AC187" s="25"/>
      <c r="AD187" s="25"/>
    </row>
    <row r="188" customFormat="false" ht="12.75" hidden="false" customHeight="false" outlineLevel="0" collapsed="false">
      <c r="A188" s="137"/>
      <c r="C188" s="139"/>
      <c r="G188" s="269"/>
      <c r="H188" s="125"/>
      <c r="I188" s="126"/>
      <c r="J188" s="256"/>
      <c r="K188" s="257"/>
      <c r="N188" s="262"/>
      <c r="O188" s="262"/>
      <c r="P188" s="162"/>
      <c r="Q188" s="270"/>
      <c r="R188" s="262"/>
      <c r="S188" s="262"/>
      <c r="T188" s="262"/>
      <c r="U188" s="262"/>
      <c r="V188" s="268"/>
      <c r="W188" s="268"/>
      <c r="X188" s="162"/>
      <c r="Y188" s="25"/>
      <c r="Z188" s="162"/>
      <c r="AA188" s="260"/>
      <c r="AB188" s="25"/>
      <c r="AC188" s="25"/>
      <c r="AD188" s="25"/>
    </row>
    <row r="189" customFormat="false" ht="12.75" hidden="false" customHeight="false" outlineLevel="0" collapsed="false">
      <c r="A189" s="130"/>
      <c r="B189" s="271" t="s">
        <v>22</v>
      </c>
      <c r="C189" s="167" t="s">
        <v>23</v>
      </c>
      <c r="D189" s="271" t="s">
        <v>62</v>
      </c>
      <c r="E189" s="254" t="n">
        <v>319326.690844489</v>
      </c>
      <c r="F189" s="120"/>
      <c r="G189" s="272" t="n">
        <v>0.09915</v>
      </c>
      <c r="H189" s="125" t="n">
        <f aca="false">E189*G189</f>
        <v>31661.2413972311</v>
      </c>
      <c r="I189" s="126"/>
      <c r="J189" s="272" t="n">
        <v>0.0360562874295531</v>
      </c>
      <c r="K189" s="273" t="n">
        <f aca="false">E189*J189</f>
        <v>11513.734949017</v>
      </c>
      <c r="L189" s="20" t="n">
        <f aca="false">H189+K189</f>
        <v>43174.9763462481</v>
      </c>
      <c r="M189" s="12" t="n">
        <f aca="false">G189+J189</f>
        <v>0.135206287429553</v>
      </c>
      <c r="N189" s="274"/>
      <c r="O189" s="274"/>
      <c r="P189" s="123"/>
      <c r="Q189" s="196"/>
      <c r="R189" s="262"/>
      <c r="S189" s="187"/>
      <c r="T189" s="129"/>
      <c r="U189" s="262"/>
      <c r="V189" s="275"/>
      <c r="W189" s="268"/>
      <c r="X189" s="162"/>
      <c r="Y189" s="25"/>
      <c r="Z189" s="162"/>
      <c r="AA189" s="260"/>
      <c r="AB189" s="25"/>
      <c r="AC189" s="25"/>
      <c r="AD189" s="25"/>
    </row>
    <row r="190" customFormat="false" ht="12.75" hidden="false" customHeight="false" outlineLevel="0" collapsed="false">
      <c r="A190" s="130"/>
      <c r="B190" s="271"/>
      <c r="D190" s="167" t="s">
        <v>24</v>
      </c>
      <c r="E190" s="254"/>
      <c r="F190" s="120"/>
      <c r="G190" s="256"/>
      <c r="H190" s="125"/>
      <c r="I190" s="126"/>
      <c r="J190" s="272"/>
      <c r="K190" s="129"/>
      <c r="L190" s="20"/>
      <c r="N190" s="274"/>
      <c r="O190" s="274"/>
      <c r="P190" s="123"/>
      <c r="Q190" s="196"/>
      <c r="R190" s="262"/>
      <c r="S190" s="187"/>
      <c r="T190" s="129"/>
      <c r="U190" s="262"/>
      <c r="V190" s="275"/>
      <c r="W190" s="268"/>
      <c r="X190" s="162"/>
      <c r="Y190" s="25"/>
      <c r="Z190" s="162"/>
      <c r="AA190" s="260"/>
      <c r="AB190" s="25"/>
      <c r="AC190" s="25"/>
      <c r="AD190" s="25"/>
    </row>
    <row r="191" customFormat="false" ht="12.75" hidden="false" customHeight="false" outlineLevel="0" collapsed="false">
      <c r="A191" s="130"/>
      <c r="B191" s="271"/>
      <c r="D191" s="167" t="s">
        <v>25</v>
      </c>
      <c r="E191" s="254"/>
      <c r="F191" s="120"/>
      <c r="G191" s="256"/>
      <c r="H191" s="125"/>
      <c r="I191" s="126"/>
      <c r="J191" s="272"/>
      <c r="K191" s="129"/>
      <c r="L191" s="20"/>
      <c r="N191" s="274"/>
      <c r="O191" s="274"/>
      <c r="P191" s="123"/>
      <c r="Q191" s="196"/>
      <c r="R191" s="262"/>
      <c r="S191" s="187"/>
      <c r="T191" s="129"/>
      <c r="U191" s="262"/>
      <c r="V191" s="275"/>
      <c r="W191" s="268"/>
      <c r="X191" s="162"/>
      <c r="Y191" s="25"/>
      <c r="Z191" s="162"/>
      <c r="AA191" s="260"/>
      <c r="AB191" s="25"/>
      <c r="AC191" s="25"/>
      <c r="AD191" s="25"/>
    </row>
    <row r="192" customFormat="false" ht="12.75" hidden="false" customHeight="false" outlineLevel="0" collapsed="false">
      <c r="A192" s="137"/>
      <c r="B192" s="271"/>
      <c r="C192" s="167" t="s">
        <v>26</v>
      </c>
      <c r="D192" s="271" t="s">
        <v>62</v>
      </c>
      <c r="E192" s="254" t="n">
        <v>171622.096649259</v>
      </c>
      <c r="F192" s="120"/>
      <c r="G192" s="272" t="n">
        <v>0.08279</v>
      </c>
      <c r="H192" s="276" t="n">
        <f aca="false">E192*G192</f>
        <v>14208.5933815922</v>
      </c>
      <c r="I192" s="277"/>
      <c r="J192" s="272" t="n">
        <v>0.0360562874295531</v>
      </c>
      <c r="K192" s="273" t="n">
        <f aca="false">E192*J192</f>
        <v>6188.05564604824</v>
      </c>
      <c r="L192" s="20" t="n">
        <f aca="false">H192+K192</f>
        <v>20396.6490276404</v>
      </c>
      <c r="M192" s="12" t="n">
        <f aca="false">G192+J192</f>
        <v>0.118846287429553</v>
      </c>
      <c r="N192" s="274"/>
      <c r="O192" s="274"/>
      <c r="P192" s="278"/>
      <c r="Q192" s="196"/>
      <c r="R192" s="262"/>
      <c r="S192" s="187"/>
      <c r="T192" s="129"/>
      <c r="U192" s="262"/>
      <c r="V192" s="268"/>
      <c r="W192" s="268"/>
      <c r="X192" s="279"/>
      <c r="Y192" s="25"/>
      <c r="Z192" s="280"/>
      <c r="AA192" s="260"/>
      <c r="AB192" s="25"/>
      <c r="AC192" s="25"/>
      <c r="AD192" s="25"/>
    </row>
    <row r="193" customFormat="false" ht="12.75" hidden="false" customHeight="false" outlineLevel="0" collapsed="false">
      <c r="A193" s="137"/>
      <c r="B193" s="271"/>
      <c r="D193" s="167" t="s">
        <v>24</v>
      </c>
      <c r="E193" s="254"/>
      <c r="F193" s="120"/>
      <c r="G193" s="272"/>
      <c r="H193" s="276"/>
      <c r="I193" s="277"/>
      <c r="J193" s="272"/>
      <c r="K193" s="129"/>
      <c r="L193" s="20"/>
      <c r="N193" s="274"/>
      <c r="O193" s="274"/>
      <c r="P193" s="278"/>
      <c r="Q193" s="196"/>
      <c r="R193" s="262"/>
      <c r="S193" s="187"/>
      <c r="T193" s="129"/>
      <c r="U193" s="262"/>
      <c r="V193" s="268"/>
      <c r="W193" s="268"/>
      <c r="X193" s="279"/>
      <c r="Y193" s="25"/>
      <c r="Z193" s="280"/>
      <c r="AA193" s="260"/>
      <c r="AB193" s="25"/>
      <c r="AC193" s="25"/>
      <c r="AD193" s="25"/>
    </row>
    <row r="194" customFormat="false" ht="12.75" hidden="false" customHeight="false" outlineLevel="0" collapsed="false">
      <c r="A194" s="137"/>
      <c r="B194" s="271"/>
      <c r="D194" s="167" t="s">
        <v>25</v>
      </c>
      <c r="E194" s="254"/>
      <c r="F194" s="120"/>
      <c r="G194" s="272"/>
      <c r="H194" s="276"/>
      <c r="I194" s="277"/>
      <c r="J194" s="272"/>
      <c r="K194" s="129"/>
      <c r="L194" s="20"/>
      <c r="N194" s="274"/>
      <c r="O194" s="274"/>
      <c r="P194" s="278"/>
      <c r="Q194" s="196"/>
      <c r="R194" s="262"/>
      <c r="S194" s="187"/>
      <c r="T194" s="129"/>
      <c r="U194" s="262"/>
      <c r="V194" s="268"/>
      <c r="W194" s="268"/>
      <c r="X194" s="279"/>
      <c r="Y194" s="25"/>
      <c r="Z194" s="280"/>
      <c r="AA194" s="260"/>
      <c r="AB194" s="25"/>
      <c r="AC194" s="25"/>
      <c r="AD194" s="25"/>
    </row>
    <row r="195" customFormat="false" ht="12.75" hidden="false" customHeight="false" outlineLevel="0" collapsed="false">
      <c r="A195" s="137"/>
      <c r="C195" s="167" t="s">
        <v>23</v>
      </c>
      <c r="D195" s="271" t="s">
        <v>63</v>
      </c>
      <c r="E195" s="4" t="n">
        <v>45315928.0946963</v>
      </c>
      <c r="G195" s="6" t="n">
        <f aca="false">G189</f>
        <v>0.09915</v>
      </c>
      <c r="H195" s="276" t="n">
        <f aca="false">E195*G195</f>
        <v>4493074.27058914</v>
      </c>
      <c r="I195" s="277"/>
      <c r="J195" s="256" t="n">
        <v>0.0360562874295531</v>
      </c>
      <c r="K195" s="273" t="n">
        <f aca="false">E195*J195</f>
        <v>1633924.12851933</v>
      </c>
      <c r="L195" s="20" t="n">
        <f aca="false">H195+K195</f>
        <v>6126998.39910847</v>
      </c>
      <c r="M195" s="12" t="n">
        <f aca="false">G195+J195</f>
        <v>0.135206287429553</v>
      </c>
      <c r="N195" s="176"/>
      <c r="O195" s="176"/>
      <c r="P195" s="281"/>
      <c r="Q195" s="247"/>
      <c r="R195" s="176"/>
      <c r="S195" s="176"/>
      <c r="T195" s="176"/>
      <c r="U195" s="176"/>
      <c r="V195" s="268"/>
      <c r="W195" s="268"/>
      <c r="X195" s="162"/>
      <c r="Y195" s="25"/>
      <c r="Z195" s="162"/>
      <c r="AA195" s="260"/>
      <c r="AB195" s="25"/>
      <c r="AC195" s="25"/>
      <c r="AD195" s="25"/>
    </row>
    <row r="196" customFormat="false" ht="12.75" hidden="false" customHeight="false" outlineLevel="0" collapsed="false">
      <c r="A196" s="137"/>
      <c r="D196" s="167" t="s">
        <v>24</v>
      </c>
      <c r="G196" s="9"/>
      <c r="H196" s="276"/>
      <c r="I196" s="277"/>
      <c r="J196" s="256"/>
      <c r="K196" s="129"/>
      <c r="L196" s="20"/>
      <c r="N196" s="176"/>
      <c r="O196" s="176"/>
      <c r="P196" s="281"/>
      <c r="Q196" s="247"/>
      <c r="R196" s="176"/>
      <c r="S196" s="176"/>
      <c r="T196" s="176"/>
      <c r="U196" s="176"/>
      <c r="V196" s="268"/>
      <c r="W196" s="268"/>
      <c r="X196" s="162"/>
      <c r="Y196" s="25"/>
      <c r="Z196" s="162"/>
      <c r="AA196" s="260"/>
      <c r="AB196" s="25"/>
      <c r="AC196" s="25"/>
      <c r="AD196" s="25"/>
    </row>
    <row r="197" customFormat="false" ht="12.75" hidden="false" customHeight="false" outlineLevel="0" collapsed="false">
      <c r="A197" s="137"/>
      <c r="D197" s="167" t="s">
        <v>25</v>
      </c>
      <c r="G197" s="9"/>
      <c r="H197" s="276"/>
      <c r="I197" s="277"/>
      <c r="J197" s="256"/>
      <c r="K197" s="129"/>
      <c r="L197" s="20"/>
      <c r="N197" s="176"/>
      <c r="O197" s="176"/>
      <c r="P197" s="281"/>
      <c r="Q197" s="247"/>
      <c r="R197" s="176"/>
      <c r="S197" s="176"/>
      <c r="T197" s="176"/>
      <c r="U197" s="176"/>
      <c r="V197" s="268"/>
      <c r="W197" s="268"/>
      <c r="X197" s="162"/>
      <c r="Y197" s="25"/>
      <c r="Z197" s="162"/>
      <c r="AA197" s="260"/>
      <c r="AB197" s="25"/>
      <c r="AC197" s="25"/>
      <c r="AD197" s="25"/>
    </row>
    <row r="198" customFormat="false" ht="12.75" hidden="false" customHeight="false" outlineLevel="0" collapsed="false">
      <c r="A198" s="137"/>
      <c r="C198" s="167" t="s">
        <v>26</v>
      </c>
      <c r="D198" s="271" t="s">
        <v>63</v>
      </c>
      <c r="E198" s="4" t="n">
        <v>44840499.2209629</v>
      </c>
      <c r="G198" s="6" t="n">
        <f aca="false">G192</f>
        <v>0.08279</v>
      </c>
      <c r="H198" s="276" t="n">
        <f aca="false">E198*G198</f>
        <v>3712344.93050351</v>
      </c>
      <c r="I198" s="277"/>
      <c r="J198" s="256" t="n">
        <v>0.0360562874295531</v>
      </c>
      <c r="K198" s="273" t="n">
        <f aca="false">E198*J198</f>
        <v>1616781.92839569</v>
      </c>
      <c r="L198" s="20" t="n">
        <f aca="false">H198+K198</f>
        <v>5329126.8588992</v>
      </c>
      <c r="M198" s="12" t="n">
        <f aca="false">G198+J198</f>
        <v>0.118846287429553</v>
      </c>
      <c r="N198" s="263"/>
      <c r="O198" s="263"/>
      <c r="P198" s="281"/>
      <c r="Q198" s="196"/>
      <c r="R198" s="176"/>
      <c r="S198" s="195"/>
      <c r="T198" s="129"/>
      <c r="U198" s="176"/>
      <c r="V198" s="268"/>
      <c r="W198" s="268"/>
      <c r="X198" s="162"/>
      <c r="Y198" s="25"/>
      <c r="Z198" s="162"/>
      <c r="AA198" s="260"/>
      <c r="AB198" s="25"/>
      <c r="AC198" s="25"/>
      <c r="AD198" s="25"/>
    </row>
    <row r="199" customFormat="false" ht="12.75" hidden="false" customHeight="false" outlineLevel="0" collapsed="false">
      <c r="A199" s="137"/>
      <c r="D199" s="167" t="s">
        <v>24</v>
      </c>
      <c r="H199" s="276"/>
      <c r="I199" s="277"/>
      <c r="J199" s="256"/>
      <c r="K199" s="129"/>
      <c r="L199" s="20"/>
      <c r="N199" s="263"/>
      <c r="O199" s="263"/>
      <c r="P199" s="281"/>
      <c r="Q199" s="196"/>
      <c r="R199" s="176"/>
      <c r="S199" s="195"/>
      <c r="T199" s="129"/>
      <c r="U199" s="176"/>
      <c r="V199" s="268"/>
      <c r="W199" s="268"/>
      <c r="X199" s="162"/>
      <c r="Y199" s="25"/>
      <c r="Z199" s="162"/>
      <c r="AA199" s="260"/>
      <c r="AB199" s="25"/>
      <c r="AC199" s="25"/>
      <c r="AD199" s="25"/>
    </row>
    <row r="200" customFormat="false" ht="12.75" hidden="false" customHeight="false" outlineLevel="0" collapsed="false">
      <c r="A200" s="137"/>
      <c r="D200" s="167" t="s">
        <v>25</v>
      </c>
      <c r="G200" s="9"/>
      <c r="H200" s="276"/>
      <c r="I200" s="277"/>
      <c r="J200" s="256"/>
      <c r="K200" s="129"/>
      <c r="L200" s="20"/>
      <c r="N200" s="263"/>
      <c r="O200" s="263"/>
      <c r="P200" s="281"/>
      <c r="Q200" s="196"/>
      <c r="R200" s="176"/>
      <c r="S200" s="195"/>
      <c r="T200" s="129"/>
      <c r="U200" s="176"/>
      <c r="V200" s="268"/>
      <c r="W200" s="268"/>
      <c r="X200" s="162"/>
      <c r="Y200" s="25"/>
      <c r="Z200" s="162"/>
      <c r="AA200" s="260"/>
      <c r="AB200" s="25"/>
      <c r="AC200" s="25"/>
      <c r="AD200" s="25"/>
    </row>
    <row r="201" customFormat="false" ht="12.75" hidden="false" customHeight="false" outlineLevel="0" collapsed="false">
      <c r="A201" s="137"/>
      <c r="B201" s="271"/>
      <c r="F201" s="123"/>
      <c r="G201" s="272"/>
      <c r="H201" s="276"/>
      <c r="I201" s="277"/>
      <c r="J201" s="256"/>
      <c r="K201" s="257"/>
      <c r="N201" s="263"/>
      <c r="O201" s="263"/>
      <c r="P201" s="263"/>
      <c r="Q201" s="196"/>
      <c r="R201" s="176"/>
      <c r="S201" s="195"/>
      <c r="T201" s="129"/>
      <c r="U201" s="176"/>
      <c r="V201" s="268"/>
      <c r="W201" s="268"/>
      <c r="X201" s="162"/>
      <c r="Y201" s="25"/>
      <c r="Z201" s="162"/>
      <c r="AA201" s="260"/>
      <c r="AB201" s="25"/>
      <c r="AC201" s="25"/>
      <c r="AD201" s="25"/>
    </row>
    <row r="202" customFormat="false" ht="12.75" hidden="false" customHeight="false" outlineLevel="0" collapsed="false">
      <c r="A202" s="137"/>
      <c r="B202" s="138" t="s">
        <v>48</v>
      </c>
      <c r="C202" s="139" t="s">
        <v>23</v>
      </c>
      <c r="D202" s="2" t="s">
        <v>62</v>
      </c>
      <c r="E202" s="254" t="n">
        <v>18</v>
      </c>
      <c r="F202" s="120"/>
      <c r="G202" s="255" t="n">
        <v>75</v>
      </c>
      <c r="H202" s="125" t="n">
        <f aca="false">E202*G202</f>
        <v>1350</v>
      </c>
      <c r="I202" s="126"/>
      <c r="J202" s="256"/>
      <c r="K202" s="257"/>
      <c r="L202" s="125" t="n">
        <f aca="false">H202</f>
        <v>1350</v>
      </c>
      <c r="M202" s="250" t="n">
        <f aca="false">G202+J202</f>
        <v>75</v>
      </c>
      <c r="N202" s="176"/>
      <c r="O202" s="176"/>
      <c r="P202" s="176"/>
      <c r="Q202" s="247"/>
      <c r="R202" s="176"/>
      <c r="S202" s="176"/>
      <c r="T202" s="176"/>
      <c r="U202" s="176"/>
      <c r="V202" s="268"/>
      <c r="W202" s="268"/>
      <c r="X202" s="162"/>
      <c r="Y202" s="25"/>
      <c r="Z202" s="162"/>
      <c r="AA202" s="260"/>
      <c r="AB202" s="25"/>
      <c r="AC202" s="25"/>
      <c r="AD202" s="25"/>
    </row>
    <row r="203" customFormat="false" ht="12.75" hidden="false" customHeight="false" outlineLevel="0" collapsed="false">
      <c r="A203" s="92"/>
      <c r="B203" s="138"/>
      <c r="C203" s="139" t="s">
        <v>26</v>
      </c>
      <c r="D203" s="2" t="s">
        <v>62</v>
      </c>
      <c r="E203" s="254" t="n">
        <v>18</v>
      </c>
      <c r="F203" s="120"/>
      <c r="G203" s="255" t="n">
        <v>75</v>
      </c>
      <c r="H203" s="125" t="n">
        <f aca="false">E203*G203</f>
        <v>1350</v>
      </c>
      <c r="I203" s="126"/>
      <c r="J203" s="282"/>
      <c r="K203" s="283"/>
      <c r="L203" s="125" t="n">
        <f aca="false">H203</f>
        <v>1350</v>
      </c>
      <c r="M203" s="250" t="n">
        <f aca="false">G203+J203</f>
        <v>75</v>
      </c>
      <c r="N203" s="284"/>
      <c r="O203" s="284"/>
      <c r="P203" s="284"/>
      <c r="Q203" s="247"/>
      <c r="R203" s="284"/>
      <c r="S203" s="284"/>
      <c r="T203" s="147"/>
      <c r="U203" s="284"/>
      <c r="V203" s="268"/>
      <c r="W203" s="268"/>
      <c r="X203" s="125"/>
      <c r="Y203" s="25"/>
      <c r="Z203" s="125"/>
      <c r="AA203" s="260"/>
      <c r="AB203" s="25"/>
      <c r="AC203" s="25"/>
      <c r="AD203" s="25"/>
    </row>
    <row r="204" customFormat="false" ht="12.75" hidden="false" customHeight="false" outlineLevel="0" collapsed="false">
      <c r="A204" s="92"/>
      <c r="B204" s="138"/>
      <c r="C204" s="136" t="s">
        <v>23</v>
      </c>
      <c r="D204" s="271" t="s">
        <v>63</v>
      </c>
      <c r="E204" s="254" t="n">
        <v>848.5</v>
      </c>
      <c r="F204" s="120"/>
      <c r="G204" s="255" t="n">
        <v>75</v>
      </c>
      <c r="H204" s="125" t="n">
        <f aca="false">E204*G204</f>
        <v>63637.5</v>
      </c>
      <c r="I204" s="126"/>
      <c r="J204" s="282"/>
      <c r="K204" s="283"/>
      <c r="L204" s="125" t="n">
        <f aca="false">H204</f>
        <v>63637.5</v>
      </c>
      <c r="M204" s="250" t="n">
        <f aca="false">G204+J204</f>
        <v>75</v>
      </c>
      <c r="N204" s="284"/>
      <c r="O204" s="284"/>
      <c r="P204" s="284"/>
      <c r="Q204" s="247"/>
      <c r="R204" s="284"/>
      <c r="S204" s="284"/>
      <c r="T204" s="147"/>
      <c r="U204" s="284"/>
      <c r="V204" s="268"/>
      <c r="W204" s="268"/>
      <c r="X204" s="125"/>
      <c r="Y204" s="25"/>
      <c r="Z204" s="125"/>
      <c r="AA204" s="260"/>
      <c r="AB204" s="25"/>
      <c r="AC204" s="25"/>
      <c r="AD204" s="25"/>
    </row>
    <row r="205" customFormat="false" ht="12.75" hidden="false" customHeight="false" outlineLevel="0" collapsed="false">
      <c r="A205" s="92"/>
      <c r="C205" s="136" t="s">
        <v>26</v>
      </c>
      <c r="D205" s="271" t="s">
        <v>63</v>
      </c>
      <c r="E205" s="254" t="n">
        <v>845.5</v>
      </c>
      <c r="G205" s="285" t="n">
        <v>75</v>
      </c>
      <c r="H205" s="125" t="n">
        <f aca="false">E205*G205</f>
        <v>63412.5</v>
      </c>
      <c r="I205" s="126"/>
      <c r="J205" s="256"/>
      <c r="K205" s="257"/>
      <c r="L205" s="125" t="n">
        <f aca="false">H205</f>
        <v>63412.5</v>
      </c>
      <c r="M205" s="250" t="n">
        <f aca="false">G205+J205</f>
        <v>75</v>
      </c>
      <c r="N205" s="176"/>
      <c r="O205" s="176"/>
      <c r="P205" s="176"/>
      <c r="Q205" s="247"/>
      <c r="R205" s="176"/>
      <c r="S205" s="176"/>
      <c r="T205" s="176"/>
      <c r="U205" s="176"/>
      <c r="V205" s="268"/>
      <c r="W205" s="268"/>
      <c r="X205" s="162"/>
      <c r="Y205" s="25"/>
      <c r="Z205" s="162"/>
      <c r="AA205" s="260"/>
      <c r="AB205" s="25"/>
      <c r="AC205" s="25"/>
      <c r="AD205" s="25"/>
    </row>
    <row r="206" customFormat="false" ht="12.75" hidden="false" customHeight="false" outlineLevel="0" collapsed="false">
      <c r="A206" s="92"/>
      <c r="C206" s="136"/>
      <c r="D206" s="271"/>
      <c r="E206" s="254"/>
      <c r="G206" s="285"/>
      <c r="H206" s="125"/>
      <c r="I206" s="126"/>
      <c r="J206" s="256"/>
      <c r="K206" s="257"/>
      <c r="L206" s="125"/>
      <c r="M206" s="250"/>
      <c r="N206" s="176"/>
      <c r="O206" s="176"/>
      <c r="P206" s="176"/>
      <c r="Q206" s="247"/>
      <c r="R206" s="176"/>
      <c r="S206" s="176"/>
      <c r="T206" s="176"/>
      <c r="U206" s="176"/>
      <c r="V206" s="268"/>
      <c r="W206" s="268"/>
      <c r="X206" s="162"/>
      <c r="Y206" s="25"/>
      <c r="Z206" s="162"/>
      <c r="AA206" s="260"/>
      <c r="AB206" s="25"/>
      <c r="AC206" s="25"/>
      <c r="AD206" s="25"/>
    </row>
    <row r="207" customFormat="false" ht="12.75" hidden="false" customHeight="false" outlineLevel="0" collapsed="false">
      <c r="A207" s="92"/>
      <c r="B207" s="98" t="str">
        <f aca="false">B130</f>
        <v>Discounts, Credits &amp; Nonalloc. Revenue</v>
      </c>
      <c r="C207" s="136"/>
      <c r="D207" s="271"/>
      <c r="G207" s="9"/>
      <c r="H207" s="125" t="n">
        <f aca="false">H209-SUM(H184:H205)</f>
        <v>-4582.13286381774</v>
      </c>
      <c r="I207" s="126"/>
      <c r="J207" s="256"/>
      <c r="K207" s="257"/>
      <c r="L207" s="125" t="n">
        <f aca="false">H207</f>
        <v>-4582.13286381774</v>
      </c>
      <c r="M207" s="286"/>
      <c r="N207" s="176"/>
      <c r="O207" s="176"/>
      <c r="P207" s="176"/>
      <c r="Q207" s="247"/>
      <c r="R207" s="176"/>
      <c r="S207" s="176"/>
      <c r="T207" s="176"/>
      <c r="U207" s="176"/>
      <c r="V207" s="268"/>
      <c r="W207" s="268"/>
      <c r="X207" s="162"/>
      <c r="Y207" s="25"/>
      <c r="Z207" s="162"/>
      <c r="AA207" s="260"/>
      <c r="AB207" s="25"/>
      <c r="AC207" s="25"/>
      <c r="AD207" s="25"/>
    </row>
    <row r="208" customFormat="false" ht="12.75" hidden="false" customHeight="false" outlineLevel="0" collapsed="false">
      <c r="A208" s="92"/>
      <c r="F208" s="2"/>
      <c r="H208" s="20"/>
      <c r="I208" s="21"/>
      <c r="J208" s="256"/>
      <c r="K208" s="287" t="n">
        <f aca="false">SUM(K184:K207)</f>
        <v>3268407.84751009</v>
      </c>
      <c r="L208" s="287" t="n">
        <f aca="false">SUM(L184:L207)</f>
        <v>12655870.3379257</v>
      </c>
      <c r="M208" s="288"/>
      <c r="N208" s="289" t="n">
        <f aca="false">(L208-$H$209)/$H$209</f>
        <v>0.348167340305974</v>
      </c>
      <c r="O208" s="261"/>
      <c r="P208" s="261"/>
      <c r="Q208" s="196"/>
      <c r="R208" s="262"/>
      <c r="S208" s="195"/>
      <c r="T208" s="129"/>
      <c r="U208" s="262"/>
      <c r="V208" s="263"/>
      <c r="W208" s="263"/>
      <c r="X208" s="264"/>
      <c r="Y208" s="25"/>
      <c r="Z208" s="162"/>
      <c r="AA208" s="260"/>
      <c r="AB208" s="25"/>
      <c r="AC208" s="25"/>
      <c r="AD208" s="25"/>
    </row>
    <row r="209" customFormat="false" ht="13.5" hidden="false" customHeight="false" outlineLevel="0" collapsed="false">
      <c r="A209" s="92"/>
      <c r="B209" s="102" t="s">
        <v>36</v>
      </c>
      <c r="C209" s="134"/>
      <c r="D209" s="290"/>
      <c r="E209" s="104" t="n">
        <f aca="false">SUM(E189:E198)</f>
        <v>90647376.1031529</v>
      </c>
      <c r="F209" s="105" t="s">
        <v>37</v>
      </c>
      <c r="G209" s="106"/>
      <c r="H209" s="200" t="n">
        <v>9387462.49041557</v>
      </c>
      <c r="I209" s="108"/>
      <c r="J209" s="243"/>
      <c r="K209" s="244" t="n">
        <v>3268407.84381681</v>
      </c>
      <c r="L209" s="291" t="n">
        <f aca="false">SUM(H209:K209)</f>
        <v>12655870.3342324</v>
      </c>
      <c r="M209" s="292"/>
      <c r="N209" s="161" t="n">
        <f aca="false">(L209-$H$209)/$H$209</f>
        <v>0.348167339912548</v>
      </c>
      <c r="O209" s="262"/>
      <c r="P209" s="262"/>
      <c r="Q209" s="270"/>
      <c r="R209" s="262"/>
      <c r="S209" s="262"/>
      <c r="T209" s="262"/>
      <c r="U209" s="262"/>
      <c r="V209" s="268"/>
      <c r="W209" s="268"/>
      <c r="X209" s="162"/>
      <c r="Y209" s="25"/>
      <c r="Z209" s="162"/>
      <c r="AA209" s="260"/>
      <c r="AB209" s="25"/>
      <c r="AC209" s="25"/>
      <c r="AD209" s="25"/>
    </row>
    <row r="210" customFormat="false" ht="13.5" hidden="false" customHeight="false" outlineLevel="0" collapsed="false">
      <c r="A210" s="92"/>
      <c r="B210" s="25"/>
      <c r="C210" s="56"/>
      <c r="D210" s="25"/>
      <c r="E210" s="127"/>
      <c r="F210" s="120"/>
      <c r="G210" s="146"/>
      <c r="H210" s="125"/>
      <c r="I210" s="126"/>
      <c r="J210" s="272"/>
      <c r="K210" s="293"/>
      <c r="L210" s="273"/>
      <c r="M210" s="288"/>
      <c r="N210" s="274"/>
      <c r="O210" s="274"/>
      <c r="P210" s="274"/>
      <c r="Q210" s="196"/>
      <c r="R210" s="262"/>
      <c r="S210" s="187"/>
      <c r="T210" s="129"/>
      <c r="U210" s="262"/>
      <c r="V210" s="268"/>
      <c r="W210" s="268"/>
      <c r="X210" s="264"/>
      <c r="Y210" s="25"/>
      <c r="Z210" s="125"/>
      <c r="AA210" s="260"/>
      <c r="AB210" s="25"/>
      <c r="AC210" s="25"/>
      <c r="AD210" s="25"/>
    </row>
    <row r="211" customFormat="false" ht="12.75" hidden="false" customHeight="false" outlineLevel="0" collapsed="false">
      <c r="A211" s="130" t="s">
        <v>64</v>
      </c>
      <c r="B211" s="138" t="s">
        <v>59</v>
      </c>
      <c r="C211" s="139" t="s">
        <v>23</v>
      </c>
      <c r="D211" s="2" t="s">
        <v>65</v>
      </c>
      <c r="E211" s="127" t="n">
        <v>22525254.9009972</v>
      </c>
      <c r="F211" s="123"/>
      <c r="G211" s="294" t="n">
        <v>6.7</v>
      </c>
      <c r="H211" s="276" t="n">
        <f aca="false">G211*E211</f>
        <v>150919207.836681</v>
      </c>
      <c r="I211" s="277"/>
      <c r="J211" s="272"/>
      <c r="K211" s="293"/>
      <c r="L211" s="125" t="n">
        <f aca="false">H211</f>
        <v>150919207.836681</v>
      </c>
      <c r="M211" s="250" t="n">
        <f aca="false">G211+J211</f>
        <v>6.7</v>
      </c>
      <c r="N211" s="274"/>
      <c r="O211" s="274"/>
      <c r="P211" s="274"/>
      <c r="Q211" s="196"/>
      <c r="R211" s="262"/>
      <c r="S211" s="187"/>
      <c r="T211" s="129"/>
      <c r="U211" s="262"/>
      <c r="V211" s="268"/>
      <c r="W211" s="268"/>
      <c r="X211" s="279"/>
      <c r="Y211" s="25"/>
      <c r="Z211" s="280"/>
      <c r="AA211" s="260"/>
      <c r="AB211" s="25"/>
      <c r="AC211" s="25"/>
      <c r="AD211" s="25"/>
    </row>
    <row r="212" customFormat="false" ht="12.75" hidden="false" customHeight="false" outlineLevel="0" collapsed="false">
      <c r="A212" s="137"/>
      <c r="B212" s="138"/>
      <c r="C212" s="139" t="s">
        <v>26</v>
      </c>
      <c r="D212" s="2" t="s">
        <v>65</v>
      </c>
      <c r="E212" s="127" t="n">
        <v>20276534.0059654</v>
      </c>
      <c r="F212" s="120"/>
      <c r="G212" s="255" t="n">
        <v>1.65</v>
      </c>
      <c r="H212" s="276" t="n">
        <f aca="false">G212*E212</f>
        <v>33456281.1098428</v>
      </c>
      <c r="I212" s="277"/>
      <c r="J212" s="256"/>
      <c r="K212" s="257"/>
      <c r="L212" s="125" t="n">
        <f aca="false">H212</f>
        <v>33456281.1098428</v>
      </c>
      <c r="M212" s="250" t="n">
        <f aca="false">G212+J212</f>
        <v>1.65</v>
      </c>
      <c r="N212" s="176"/>
      <c r="O212" s="176"/>
      <c r="P212" s="246"/>
      <c r="Q212" s="247"/>
      <c r="R212" s="176"/>
      <c r="S212" s="176"/>
      <c r="T212" s="176"/>
      <c r="U212" s="176"/>
      <c r="V212" s="268"/>
      <c r="W212" s="268"/>
      <c r="X212" s="162"/>
      <c r="Y212" s="25"/>
      <c r="Z212" s="162"/>
      <c r="AA212" s="260"/>
      <c r="AB212" s="25"/>
      <c r="AC212" s="25"/>
      <c r="AD212" s="25"/>
    </row>
    <row r="213" customFormat="false" ht="12.75" hidden="false" customHeight="false" outlineLevel="0" collapsed="false">
      <c r="A213" s="130"/>
      <c r="B213" s="138"/>
      <c r="C213" s="139"/>
      <c r="E213" s="127"/>
      <c r="F213" s="120"/>
      <c r="G213" s="256"/>
      <c r="H213" s="276"/>
      <c r="I213" s="277"/>
      <c r="J213" s="256"/>
      <c r="K213" s="257"/>
      <c r="L213" s="147"/>
      <c r="M213" s="286"/>
      <c r="N213" s="176"/>
      <c r="O213" s="176"/>
      <c r="P213" s="295"/>
      <c r="Q213" s="259"/>
      <c r="R213" s="176"/>
      <c r="S213" s="176"/>
      <c r="T213" s="176"/>
      <c r="U213" s="176"/>
      <c r="V213" s="268"/>
      <c r="W213" s="268"/>
      <c r="X213" s="162"/>
      <c r="Y213" s="25"/>
      <c r="Z213" s="162"/>
      <c r="AA213" s="260"/>
      <c r="AB213" s="25"/>
      <c r="AC213" s="25"/>
      <c r="AD213" s="25"/>
    </row>
    <row r="214" customFormat="false" ht="12.75" hidden="false" customHeight="false" outlineLevel="0" collapsed="false">
      <c r="A214" s="137"/>
      <c r="B214" s="271" t="s">
        <v>22</v>
      </c>
      <c r="C214" s="167" t="s">
        <v>23</v>
      </c>
      <c r="D214" s="271" t="s">
        <v>66</v>
      </c>
      <c r="E214" s="127" t="n">
        <v>6780013777.41047</v>
      </c>
      <c r="F214" s="120"/>
      <c r="G214" s="282" t="n">
        <v>0.09915</v>
      </c>
      <c r="H214" s="276" t="n">
        <f aca="false">G214*E214</f>
        <v>672238366.030248</v>
      </c>
      <c r="I214" s="277"/>
      <c r="J214" s="256" t="n">
        <v>0.0360562874295531</v>
      </c>
      <c r="K214" s="264" t="n">
        <f aca="false">E214*J214</f>
        <v>244462125.534642</v>
      </c>
      <c r="L214" s="273" t="n">
        <f aca="false">H214+K214</f>
        <v>916700491.56489</v>
      </c>
      <c r="M214" s="296" t="n">
        <f aca="false">G214+J214</f>
        <v>0.135206287429553</v>
      </c>
      <c r="N214" s="263"/>
      <c r="O214" s="263"/>
      <c r="P214" s="295"/>
      <c r="Q214" s="208"/>
      <c r="R214" s="176"/>
      <c r="S214" s="195"/>
      <c r="T214" s="129"/>
      <c r="U214" s="176"/>
      <c r="V214" s="268"/>
      <c r="W214" s="268"/>
      <c r="X214" s="162"/>
      <c r="Y214" s="25"/>
      <c r="Z214" s="162"/>
      <c r="AA214" s="260"/>
      <c r="AB214" s="25"/>
      <c r="AC214" s="25"/>
      <c r="AD214" s="25"/>
    </row>
    <row r="215" customFormat="false" ht="12.75" hidden="false" customHeight="false" outlineLevel="0" collapsed="false">
      <c r="A215" s="137"/>
      <c r="B215" s="271"/>
      <c r="D215" s="167" t="s">
        <v>24</v>
      </c>
      <c r="E215" s="127"/>
      <c r="F215" s="120"/>
      <c r="G215" s="256"/>
      <c r="H215" s="276"/>
      <c r="I215" s="277"/>
      <c r="J215" s="256"/>
      <c r="K215" s="129"/>
      <c r="L215" s="125"/>
      <c r="M215" s="296"/>
      <c r="N215" s="263"/>
      <c r="O215" s="263"/>
      <c r="P215" s="178"/>
      <c r="Q215" s="196"/>
      <c r="R215" s="176"/>
      <c r="S215" s="195"/>
      <c r="T215" s="129"/>
      <c r="U215" s="176"/>
      <c r="V215" s="268"/>
      <c r="W215" s="268"/>
      <c r="X215" s="162"/>
      <c r="Y215" s="25"/>
      <c r="Z215" s="162"/>
      <c r="AA215" s="260"/>
      <c r="AB215" s="25"/>
      <c r="AC215" s="25"/>
      <c r="AD215" s="25"/>
    </row>
    <row r="216" customFormat="false" ht="12.75" hidden="false" customHeight="false" outlineLevel="0" collapsed="false">
      <c r="A216" s="137"/>
      <c r="B216" s="271"/>
      <c r="D216" s="167" t="s">
        <v>25</v>
      </c>
      <c r="E216" s="127"/>
      <c r="F216" s="120"/>
      <c r="G216" s="256"/>
      <c r="H216" s="276"/>
      <c r="I216" s="277"/>
      <c r="J216" s="256"/>
      <c r="K216" s="129"/>
      <c r="L216" s="125"/>
      <c r="M216" s="296"/>
      <c r="N216" s="263"/>
      <c r="O216" s="263"/>
      <c r="P216" s="178"/>
      <c r="Q216" s="208"/>
      <c r="R216" s="176"/>
      <c r="S216" s="195"/>
      <c r="T216" s="129"/>
      <c r="U216" s="176"/>
      <c r="V216" s="268"/>
      <c r="W216" s="268"/>
      <c r="X216" s="162"/>
      <c r="Y216" s="25"/>
      <c r="Z216" s="162"/>
      <c r="AA216" s="260"/>
      <c r="AB216" s="25"/>
      <c r="AC216" s="25"/>
      <c r="AD216" s="25"/>
    </row>
    <row r="217" customFormat="false" ht="12.75" hidden="false" customHeight="false" outlineLevel="0" collapsed="false">
      <c r="A217" s="137"/>
      <c r="B217" s="271"/>
      <c r="C217" s="167" t="s">
        <v>26</v>
      </c>
      <c r="D217" s="271" t="s">
        <v>66</v>
      </c>
      <c r="E217" s="127" t="n">
        <v>6079837475.17191</v>
      </c>
      <c r="F217" s="120"/>
      <c r="G217" s="282" t="n">
        <v>0.08279</v>
      </c>
      <c r="H217" s="276" t="n">
        <f aca="false">G217*E217</f>
        <v>503349744.569482</v>
      </c>
      <c r="I217" s="277"/>
      <c r="J217" s="256" t="n">
        <v>0.0360562874295531</v>
      </c>
      <c r="K217" s="264" t="n">
        <f aca="false">E217*J217</f>
        <v>219216367.529767</v>
      </c>
      <c r="L217" s="273" t="n">
        <f aca="false">H217+K217</f>
        <v>722566112.099249</v>
      </c>
      <c r="M217" s="296" t="n">
        <f aca="false">G217+J217</f>
        <v>0.118846287429553</v>
      </c>
      <c r="N217" s="263"/>
      <c r="O217" s="263"/>
      <c r="P217" s="162"/>
      <c r="Q217" s="196"/>
      <c r="R217" s="176"/>
      <c r="S217" s="195"/>
      <c r="T217" s="198"/>
      <c r="U217" s="176"/>
      <c r="V217" s="268"/>
      <c r="W217" s="268"/>
      <c r="X217" s="162"/>
      <c r="Y217" s="25"/>
      <c r="Z217" s="162"/>
      <c r="AA217" s="260"/>
      <c r="AB217" s="25"/>
      <c r="AC217" s="25"/>
      <c r="AD217" s="25"/>
    </row>
    <row r="218" customFormat="false" ht="12.75" hidden="false" customHeight="false" outlineLevel="0" collapsed="false">
      <c r="A218" s="137"/>
      <c r="B218" s="271"/>
      <c r="D218" s="167" t="s">
        <v>24</v>
      </c>
      <c r="E218" s="127"/>
      <c r="F218" s="120"/>
      <c r="G218" s="256"/>
      <c r="H218" s="276"/>
      <c r="I218" s="277"/>
      <c r="J218" s="256"/>
      <c r="K218" s="129"/>
      <c r="L218" s="125"/>
      <c r="M218" s="296"/>
      <c r="N218" s="263"/>
      <c r="O218" s="263"/>
      <c r="P218" s="178"/>
      <c r="Q218" s="196"/>
      <c r="R218" s="176"/>
      <c r="S218" s="195"/>
      <c r="T218" s="198"/>
      <c r="U218" s="176"/>
      <c r="V218" s="268"/>
      <c r="W218" s="268"/>
      <c r="X218" s="162"/>
      <c r="Y218" s="25"/>
      <c r="Z218" s="162"/>
      <c r="AA218" s="260"/>
      <c r="AB218" s="25"/>
      <c r="AC218" s="25"/>
      <c r="AD218" s="25"/>
    </row>
    <row r="219" customFormat="false" ht="12.75" hidden="false" customHeight="false" outlineLevel="0" collapsed="false">
      <c r="A219" s="137"/>
      <c r="B219" s="271"/>
      <c r="D219" s="167" t="s">
        <v>25</v>
      </c>
      <c r="E219" s="127"/>
      <c r="F219" s="120"/>
      <c r="G219" s="256"/>
      <c r="H219" s="276"/>
      <c r="I219" s="277"/>
      <c r="J219" s="256"/>
      <c r="K219" s="129"/>
      <c r="L219" s="125"/>
      <c r="M219" s="296"/>
      <c r="N219" s="263"/>
      <c r="O219" s="263"/>
      <c r="P219" s="178"/>
      <c r="Q219" s="196"/>
      <c r="R219" s="176"/>
      <c r="S219" s="195"/>
      <c r="T219" s="198"/>
      <c r="U219" s="176"/>
      <c r="V219" s="268"/>
      <c r="W219" s="268"/>
      <c r="X219" s="162"/>
      <c r="Y219" s="25"/>
      <c r="Z219" s="162"/>
      <c r="AA219" s="260"/>
      <c r="AB219" s="25"/>
      <c r="AC219" s="25"/>
      <c r="AD219" s="25"/>
    </row>
    <row r="220" customFormat="false" ht="12.75" hidden="false" customHeight="false" outlineLevel="0" collapsed="false">
      <c r="A220" s="137"/>
      <c r="E220" s="127"/>
      <c r="F220" s="120"/>
      <c r="G220" s="256"/>
      <c r="H220" s="276"/>
      <c r="I220" s="277"/>
      <c r="J220" s="256"/>
      <c r="K220" s="257"/>
      <c r="L220" s="273"/>
      <c r="M220" s="288"/>
      <c r="N220" s="263"/>
      <c r="O220" s="263"/>
      <c r="P220" s="25"/>
      <c r="Q220" s="25"/>
      <c r="R220" s="176"/>
      <c r="S220" s="195"/>
      <c r="T220" s="198"/>
      <c r="U220" s="176"/>
      <c r="V220" s="268"/>
      <c r="W220" s="268"/>
      <c r="X220" s="162"/>
      <c r="Y220" s="25"/>
      <c r="Z220" s="162"/>
      <c r="AA220" s="260"/>
      <c r="AB220" s="25"/>
      <c r="AC220" s="25"/>
      <c r="AD220" s="25"/>
    </row>
    <row r="221" customFormat="false" ht="12.75" hidden="false" customHeight="false" outlineLevel="0" collapsed="false">
      <c r="A221" s="137"/>
      <c r="B221" s="138" t="s">
        <v>48</v>
      </c>
      <c r="C221" s="139" t="s">
        <v>23</v>
      </c>
      <c r="D221" s="271"/>
      <c r="E221" s="127" t="n">
        <v>324717.2991875</v>
      </c>
      <c r="F221" s="120"/>
      <c r="G221" s="255" t="n">
        <v>75</v>
      </c>
      <c r="H221" s="276" t="n">
        <f aca="false">G221*E221</f>
        <v>24353797.4390625</v>
      </c>
      <c r="I221" s="277"/>
      <c r="J221" s="256"/>
      <c r="K221" s="257"/>
      <c r="L221" s="125" t="n">
        <f aca="false">H221</f>
        <v>24353797.4390625</v>
      </c>
      <c r="M221" s="250" t="n">
        <f aca="false">G221+J221</f>
        <v>75</v>
      </c>
      <c r="N221" s="263"/>
      <c r="O221" s="263"/>
      <c r="P221" s="25"/>
      <c r="Q221" s="25"/>
      <c r="R221" s="176"/>
      <c r="S221" s="195"/>
      <c r="T221" s="198"/>
      <c r="U221" s="176"/>
      <c r="V221" s="268"/>
      <c r="W221" s="268"/>
      <c r="X221" s="162"/>
      <c r="Y221" s="25"/>
      <c r="Z221" s="162"/>
      <c r="AA221" s="260"/>
      <c r="AB221" s="25"/>
      <c r="AC221" s="25"/>
      <c r="AD221" s="25"/>
    </row>
    <row r="222" customFormat="false" ht="12.75" hidden="false" customHeight="false" outlineLevel="0" collapsed="false">
      <c r="A222" s="130"/>
      <c r="B222" s="138"/>
      <c r="C222" s="139" t="s">
        <v>26</v>
      </c>
      <c r="D222" s="271"/>
      <c r="E222" s="127" t="n">
        <v>323732.5728125</v>
      </c>
      <c r="F222" s="120"/>
      <c r="G222" s="255" t="n">
        <v>75</v>
      </c>
      <c r="H222" s="276" t="n">
        <f aca="false">G222*E222</f>
        <v>24279942.9609375</v>
      </c>
      <c r="I222" s="277"/>
      <c r="J222" s="256"/>
      <c r="K222" s="257"/>
      <c r="L222" s="125" t="n">
        <f aca="false">H222</f>
        <v>24279942.9609375</v>
      </c>
      <c r="M222" s="250" t="n">
        <f aca="false">G222+J222</f>
        <v>75</v>
      </c>
      <c r="N222" s="176"/>
      <c r="O222" s="176"/>
      <c r="P222" s="176"/>
      <c r="Q222" s="259"/>
      <c r="R222" s="176"/>
      <c r="S222" s="176"/>
      <c r="T222" s="176"/>
      <c r="U222" s="176"/>
      <c r="V222" s="268"/>
      <c r="W222" s="268"/>
      <c r="X222" s="162"/>
      <c r="Y222" s="25"/>
      <c r="Z222" s="162"/>
      <c r="AA222" s="260"/>
      <c r="AB222" s="25"/>
      <c r="AC222" s="25"/>
      <c r="AD222" s="25"/>
    </row>
    <row r="223" customFormat="false" ht="12.75" hidden="false" customHeight="false" outlineLevel="0" collapsed="false">
      <c r="A223" s="130"/>
      <c r="B223" s="271"/>
      <c r="D223" s="271"/>
      <c r="E223" s="127"/>
      <c r="F223" s="120"/>
      <c r="G223" s="146"/>
      <c r="H223" s="125"/>
      <c r="I223" s="126"/>
      <c r="J223" s="282"/>
      <c r="K223" s="283"/>
      <c r="L223" s="147"/>
      <c r="M223" s="297"/>
      <c r="N223" s="284"/>
      <c r="O223" s="284"/>
      <c r="P223" s="284"/>
      <c r="Q223" s="247"/>
      <c r="R223" s="284"/>
      <c r="S223" s="284"/>
      <c r="T223" s="147"/>
      <c r="U223" s="284"/>
      <c r="V223" s="268"/>
      <c r="W223" s="268"/>
      <c r="X223" s="125"/>
      <c r="Y223" s="25"/>
      <c r="Z223" s="125"/>
      <c r="AA223" s="260"/>
      <c r="AB223" s="25"/>
      <c r="AC223" s="25"/>
      <c r="AD223" s="25"/>
    </row>
    <row r="224" customFormat="false" ht="12.75" hidden="false" customHeight="false" outlineLevel="0" collapsed="false">
      <c r="A224" s="137"/>
      <c r="B224" s="98" t="str">
        <f aca="false">B130</f>
        <v>Discounts, Credits &amp; Nonalloc. Revenue</v>
      </c>
      <c r="E224" s="127"/>
      <c r="F224" s="120"/>
      <c r="G224" s="146"/>
      <c r="H224" s="125" t="n">
        <f aca="false">H226-SUM(H211:H222)</f>
        <v>-7379910.43634629</v>
      </c>
      <c r="I224" s="126"/>
      <c r="J224" s="282"/>
      <c r="K224" s="283"/>
      <c r="L224" s="125" t="n">
        <f aca="false">H224</f>
        <v>-7379910.43634629</v>
      </c>
      <c r="M224" s="297"/>
      <c r="N224" s="284"/>
      <c r="O224" s="284"/>
      <c r="P224" s="284"/>
      <c r="Q224" s="247"/>
      <c r="R224" s="284"/>
      <c r="S224" s="284"/>
      <c r="T224" s="147"/>
      <c r="U224" s="284"/>
      <c r="V224" s="268"/>
      <c r="W224" s="268"/>
      <c r="X224" s="125"/>
      <c r="Y224" s="25"/>
      <c r="Z224" s="125"/>
      <c r="AA224" s="260"/>
      <c r="AB224" s="25"/>
      <c r="AC224" s="25"/>
      <c r="AD224" s="25"/>
    </row>
    <row r="225" customFormat="false" ht="12.75" hidden="false" customHeight="false" outlineLevel="0" collapsed="false">
      <c r="A225" s="137"/>
      <c r="B225" s="138"/>
      <c r="C225" s="139"/>
      <c r="E225" s="127"/>
      <c r="F225" s="120"/>
      <c r="G225" s="128"/>
      <c r="H225" s="125"/>
      <c r="I225" s="126"/>
      <c r="J225" s="256"/>
      <c r="K225" s="287" t="n">
        <f aca="false">SUM(K211:K224)</f>
        <v>463678493.064409</v>
      </c>
      <c r="L225" s="287" t="n">
        <f aca="false">SUM(L211:L224)</f>
        <v>1864895922.57432</v>
      </c>
      <c r="M225" s="288"/>
      <c r="N225" s="289" t="n">
        <f aca="false">(L225-$H$226)/$H$226</f>
        <v>0.330911165747193</v>
      </c>
      <c r="O225" s="261"/>
      <c r="P225" s="261"/>
      <c r="Q225" s="196"/>
      <c r="R225" s="262"/>
      <c r="S225" s="195"/>
      <c r="T225" s="129"/>
      <c r="U225" s="262"/>
      <c r="V225" s="263"/>
      <c r="W225" s="263"/>
      <c r="X225" s="264"/>
      <c r="Y225" s="25"/>
      <c r="Z225" s="162"/>
      <c r="AA225" s="260"/>
      <c r="AB225" s="25"/>
      <c r="AC225" s="25"/>
      <c r="AD225" s="25"/>
    </row>
    <row r="226" customFormat="false" ht="13.5" hidden="false" customHeight="false" outlineLevel="0" collapsed="false">
      <c r="A226" s="137"/>
      <c r="B226" s="102" t="s">
        <v>36</v>
      </c>
      <c r="C226" s="134"/>
      <c r="D226" s="290"/>
      <c r="E226" s="104" t="n">
        <f aca="false">SUM(E214:E217)</f>
        <v>12859851252.5824</v>
      </c>
      <c r="F226" s="105" t="s">
        <v>37</v>
      </c>
      <c r="G226" s="106"/>
      <c r="H226" s="200" t="n">
        <v>1401217429.50991</v>
      </c>
      <c r="I226" s="108"/>
      <c r="J226" s="243"/>
      <c r="K226" s="244" t="n">
        <v>463678493.068102</v>
      </c>
      <c r="L226" s="291" t="n">
        <f aca="false">SUM(H226:K226)</f>
        <v>1864895922.57801</v>
      </c>
      <c r="M226" s="292"/>
      <c r="N226" s="161" t="n">
        <f aca="false">(L226-$H$226)/$H$226</f>
        <v>0.330911165749829</v>
      </c>
      <c r="O226" s="262"/>
      <c r="P226" s="262"/>
      <c r="Q226" s="270"/>
      <c r="R226" s="262"/>
      <c r="S226" s="262"/>
      <c r="T226" s="262"/>
      <c r="U226" s="262"/>
      <c r="V226" s="268"/>
      <c r="W226" s="268"/>
      <c r="X226" s="162"/>
      <c r="Y226" s="25"/>
      <c r="Z226" s="162"/>
      <c r="AA226" s="260"/>
      <c r="AB226" s="25"/>
      <c r="AC226" s="25"/>
      <c r="AD226" s="25"/>
    </row>
    <row r="227" customFormat="false" ht="13.5" hidden="false" customHeight="false" outlineLevel="0" collapsed="false">
      <c r="A227" s="137"/>
      <c r="B227" s="123"/>
      <c r="C227" s="298"/>
      <c r="D227" s="176"/>
      <c r="E227" s="42"/>
      <c r="F227" s="120"/>
      <c r="G227" s="146"/>
      <c r="H227" s="299"/>
      <c r="I227" s="148"/>
      <c r="J227" s="300"/>
      <c r="K227" s="301"/>
      <c r="L227" s="302"/>
      <c r="M227" s="296"/>
      <c r="N227" s="101"/>
      <c r="O227" s="262"/>
      <c r="P227" s="262"/>
      <c r="Q227" s="270"/>
      <c r="R227" s="262"/>
      <c r="S227" s="262"/>
      <c r="T227" s="262"/>
      <c r="U227" s="262"/>
      <c r="V227" s="268"/>
      <c r="W227" s="268"/>
      <c r="X227" s="162"/>
      <c r="Y227" s="25"/>
      <c r="Z227" s="162"/>
      <c r="AA227" s="260"/>
      <c r="AB227" s="25"/>
      <c r="AC227" s="25"/>
      <c r="AD227" s="25"/>
    </row>
    <row r="228" customFormat="false" ht="12.75" hidden="false" customHeight="false" outlineLevel="0" collapsed="false">
      <c r="A228" s="137"/>
      <c r="B228" s="123"/>
      <c r="C228" s="298"/>
      <c r="D228" s="176"/>
      <c r="E228" s="42"/>
      <c r="F228" s="120"/>
      <c r="G228" s="146"/>
      <c r="H228" s="299"/>
      <c r="I228" s="148"/>
      <c r="J228" s="300"/>
      <c r="K228" s="287" t="n">
        <f aca="false">K225+K208</f>
        <v>466946900.911919</v>
      </c>
      <c r="L228" s="287" t="n">
        <f aca="false">L225+L208</f>
        <v>1877551792.91224</v>
      </c>
      <c r="M228" s="296"/>
      <c r="N228" s="101" t="n">
        <f aca="false">(L228-$H$229)/$H$229</f>
        <v>0.331026004205728</v>
      </c>
      <c r="O228" s="262"/>
      <c r="P228" s="262"/>
      <c r="Q228" s="270"/>
      <c r="R228" s="262"/>
      <c r="S228" s="262"/>
      <c r="T228" s="262"/>
      <c r="U228" s="262"/>
      <c r="V228" s="268"/>
      <c r="W228" s="268"/>
      <c r="X228" s="162"/>
      <c r="Y228" s="25"/>
      <c r="Z228" s="162"/>
      <c r="AA228" s="260"/>
      <c r="AB228" s="25"/>
      <c r="AC228" s="25"/>
      <c r="AD228" s="25"/>
    </row>
    <row r="229" customFormat="false" ht="13.5" hidden="false" customHeight="false" outlineLevel="0" collapsed="false">
      <c r="A229" s="137"/>
      <c r="B229" s="152" t="s">
        <v>67</v>
      </c>
      <c r="C229" s="303"/>
      <c r="D229" s="304"/>
      <c r="E229" s="155" t="n">
        <f aca="false">SUM(E209,E226)</f>
        <v>12950498628.6855</v>
      </c>
      <c r="F229" s="156" t="s">
        <v>37</v>
      </c>
      <c r="G229" s="157"/>
      <c r="H229" s="305" t="n">
        <f aca="false">SUM(H209,H226)</f>
        <v>1410604892.00032</v>
      </c>
      <c r="I229" s="306"/>
      <c r="J229" s="307"/>
      <c r="K229" s="305" t="n">
        <f aca="false">SUM(K209,K226)</f>
        <v>466946900.911919</v>
      </c>
      <c r="L229" s="305" t="n">
        <f aca="false">SUM(L209,L226)</f>
        <v>1877551792.91224</v>
      </c>
      <c r="M229" s="308"/>
      <c r="N229" s="161" t="n">
        <f aca="false">(L229-$H$229)/$H$229</f>
        <v>0.331026004205728</v>
      </c>
      <c r="O229" s="262"/>
      <c r="P229" s="262"/>
      <c r="Q229" s="270"/>
      <c r="R229" s="262"/>
      <c r="S229" s="262"/>
      <c r="T229" s="262"/>
      <c r="U229" s="262"/>
      <c r="V229" s="268"/>
      <c r="W229" s="268"/>
      <c r="X229" s="162"/>
      <c r="Y229" s="25"/>
      <c r="Z229" s="162"/>
      <c r="AA229" s="260"/>
      <c r="AB229" s="25"/>
      <c r="AC229" s="25"/>
      <c r="AD229" s="25"/>
    </row>
    <row r="230" customFormat="false" ht="13.5" hidden="false" customHeight="false" outlineLevel="0" collapsed="false">
      <c r="A230" s="137"/>
      <c r="B230" s="123"/>
      <c r="C230" s="298"/>
      <c r="D230" s="176"/>
      <c r="E230" s="42"/>
      <c r="F230" s="120"/>
      <c r="G230" s="146"/>
      <c r="H230" s="299"/>
      <c r="I230" s="148"/>
      <c r="J230" s="300"/>
      <c r="K230" s="301"/>
      <c r="L230" s="302"/>
      <c r="M230" s="296"/>
      <c r="N230" s="101"/>
      <c r="O230" s="262"/>
      <c r="P230" s="262"/>
      <c r="Q230" s="270"/>
      <c r="R230" s="262"/>
      <c r="S230" s="262"/>
      <c r="T230" s="262"/>
      <c r="U230" s="262"/>
      <c r="V230" s="268"/>
      <c r="W230" s="268"/>
      <c r="X230" s="162"/>
      <c r="Y230" s="25"/>
      <c r="Z230" s="162"/>
      <c r="AA230" s="260"/>
      <c r="AB230" s="25"/>
      <c r="AC230" s="25"/>
      <c r="AD230" s="25"/>
    </row>
    <row r="231" customFormat="false" ht="12.75" hidden="false" customHeight="false" outlineLevel="0" collapsed="false">
      <c r="A231" s="92"/>
      <c r="B231" s="25"/>
      <c r="C231" s="56"/>
      <c r="D231" s="25"/>
      <c r="E231" s="127"/>
      <c r="F231" s="120"/>
      <c r="G231" s="288"/>
      <c r="H231" s="276"/>
      <c r="I231" s="277"/>
      <c r="J231" s="272"/>
      <c r="K231" s="293"/>
      <c r="L231" s="273"/>
      <c r="M231" s="288"/>
      <c r="N231" s="274"/>
      <c r="O231" s="274"/>
      <c r="P231" s="274"/>
      <c r="Q231" s="196"/>
      <c r="R231" s="262"/>
      <c r="S231" s="187"/>
      <c r="T231" s="129"/>
      <c r="U231" s="262"/>
      <c r="V231" s="268"/>
      <c r="W231" s="268"/>
      <c r="X231" s="264"/>
      <c r="Y231" s="25"/>
      <c r="Z231" s="125"/>
      <c r="AA231" s="260"/>
      <c r="AB231" s="25"/>
      <c r="AC231" s="25"/>
      <c r="AD231" s="25"/>
    </row>
    <row r="232" customFormat="false" ht="12.75" hidden="false" customHeight="false" outlineLevel="0" collapsed="false">
      <c r="A232" s="130" t="s">
        <v>68</v>
      </c>
      <c r="B232" s="2" t="s">
        <v>59</v>
      </c>
      <c r="C232" s="309" t="s">
        <v>23</v>
      </c>
      <c r="D232" s="124" t="s">
        <v>42</v>
      </c>
      <c r="E232" s="93" t="n">
        <v>13690.4878974883</v>
      </c>
      <c r="F232" s="123"/>
      <c r="G232" s="294" t="n">
        <v>7.5</v>
      </c>
      <c r="H232" s="276" t="n">
        <f aca="false">E232*G232</f>
        <v>102678.659231162</v>
      </c>
      <c r="I232" s="277"/>
      <c r="J232" s="272"/>
      <c r="K232" s="293"/>
      <c r="L232" s="125" t="n">
        <f aca="false">H232+K232</f>
        <v>102678.659231162</v>
      </c>
      <c r="M232" s="250" t="n">
        <f aca="false">G232+J232</f>
        <v>7.5</v>
      </c>
      <c r="N232" s="274"/>
      <c r="O232" s="274"/>
      <c r="P232" s="274"/>
      <c r="Q232" s="196"/>
      <c r="R232" s="262"/>
      <c r="S232" s="187"/>
      <c r="T232" s="129"/>
      <c r="U232" s="262"/>
      <c r="V232" s="268"/>
      <c r="W232" s="268"/>
      <c r="X232" s="279"/>
      <c r="Y232" s="25"/>
      <c r="Z232" s="280"/>
      <c r="AA232" s="260"/>
      <c r="AB232" s="25"/>
      <c r="AC232" s="25"/>
      <c r="AD232" s="25"/>
    </row>
    <row r="233" customFormat="false" ht="12.75" hidden="false" customHeight="false" outlineLevel="0" collapsed="false">
      <c r="A233" s="130"/>
      <c r="C233" s="309"/>
      <c r="D233" s="124" t="s">
        <v>44</v>
      </c>
      <c r="E233" s="93" t="n">
        <v>14001.2493980219</v>
      </c>
      <c r="F233" s="120"/>
      <c r="G233" s="255" t="n">
        <v>0.6</v>
      </c>
      <c r="H233" s="276" t="n">
        <f aca="false">E233*G233</f>
        <v>8400.74963881317</v>
      </c>
      <c r="I233" s="277"/>
      <c r="J233" s="256"/>
      <c r="K233" s="257"/>
      <c r="L233" s="125" t="n">
        <f aca="false">H233+K233</f>
        <v>8400.74963881317</v>
      </c>
      <c r="M233" s="250" t="n">
        <f aca="false">G233+J233</f>
        <v>0.6</v>
      </c>
      <c r="N233" s="176"/>
      <c r="O233" s="176"/>
      <c r="P233" s="176"/>
      <c r="Q233" s="247"/>
      <c r="R233" s="176"/>
      <c r="S233" s="176"/>
      <c r="T233" s="176"/>
      <c r="U233" s="176"/>
      <c r="V233" s="248"/>
      <c r="W233" s="162"/>
      <c r="X233" s="162"/>
      <c r="Y233" s="25"/>
      <c r="Z233" s="162"/>
      <c r="AA233" s="260"/>
      <c r="AB233" s="25"/>
      <c r="AC233" s="25"/>
      <c r="AD233" s="25"/>
    </row>
    <row r="234" customFormat="false" ht="12.75" hidden="false" customHeight="false" outlineLevel="0" collapsed="false">
      <c r="A234" s="137"/>
      <c r="B234" s="138"/>
      <c r="C234" s="309"/>
      <c r="D234" s="2" t="s">
        <v>65</v>
      </c>
      <c r="E234" s="93" t="n">
        <v>16884.776674149</v>
      </c>
      <c r="F234" s="120"/>
      <c r="G234" s="255" t="n">
        <v>0.35</v>
      </c>
      <c r="H234" s="276" t="n">
        <f aca="false">E234*G234</f>
        <v>5909.67183595214</v>
      </c>
      <c r="I234" s="277"/>
      <c r="J234" s="256"/>
      <c r="K234" s="257"/>
      <c r="L234" s="125" t="n">
        <f aca="false">H234+K234</f>
        <v>5909.67183595214</v>
      </c>
      <c r="M234" s="250" t="n">
        <f aca="false">G234+J234</f>
        <v>0.35</v>
      </c>
      <c r="N234" s="263"/>
      <c r="O234" s="263"/>
      <c r="P234" s="263"/>
      <c r="Q234" s="196"/>
      <c r="R234" s="176"/>
      <c r="S234" s="195"/>
      <c r="T234" s="129"/>
      <c r="U234" s="176"/>
      <c r="V234" s="248"/>
      <c r="W234" s="162"/>
      <c r="X234" s="162"/>
      <c r="Y234" s="25"/>
      <c r="Z234" s="162"/>
      <c r="AA234" s="260"/>
      <c r="AB234" s="25"/>
      <c r="AC234" s="25"/>
      <c r="AD234" s="25"/>
    </row>
    <row r="235" customFormat="false" ht="12.75" hidden="false" customHeight="false" outlineLevel="0" collapsed="false">
      <c r="A235" s="137"/>
      <c r="B235" s="138"/>
      <c r="C235" s="309" t="s">
        <v>26</v>
      </c>
      <c r="D235" s="124" t="s">
        <v>44</v>
      </c>
      <c r="E235" s="93" t="n">
        <v>12344.7695641574</v>
      </c>
      <c r="F235" s="120"/>
      <c r="G235" s="255" t="n">
        <v>0.75</v>
      </c>
      <c r="H235" s="276" t="n">
        <f aca="false">E235*G235</f>
        <v>9258.57717311808</v>
      </c>
      <c r="I235" s="277"/>
      <c r="J235" s="256"/>
      <c r="K235" s="257"/>
      <c r="L235" s="125" t="n">
        <f aca="false">H235+K235</f>
        <v>9258.57717311808</v>
      </c>
      <c r="M235" s="250" t="n">
        <f aca="false">G235+J235</f>
        <v>0.75</v>
      </c>
      <c r="N235" s="263"/>
      <c r="O235" s="263"/>
      <c r="P235" s="263"/>
      <c r="Q235" s="196"/>
      <c r="R235" s="176"/>
      <c r="S235" s="195"/>
      <c r="T235" s="129"/>
      <c r="U235" s="176"/>
      <c r="V235" s="248"/>
      <c r="W235" s="162"/>
      <c r="X235" s="162"/>
      <c r="Y235" s="25"/>
      <c r="Z235" s="162"/>
      <c r="AA235" s="260"/>
      <c r="AB235" s="25"/>
      <c r="AC235" s="25"/>
      <c r="AD235" s="25"/>
    </row>
    <row r="236" customFormat="false" ht="12.75" hidden="false" customHeight="false" outlineLevel="0" collapsed="false">
      <c r="A236" s="137"/>
      <c r="B236" s="138"/>
      <c r="C236" s="139"/>
      <c r="D236" s="2" t="s">
        <v>65</v>
      </c>
      <c r="E236" s="93" t="n">
        <v>15627.4561634101</v>
      </c>
      <c r="F236" s="120"/>
      <c r="G236" s="255" t="n">
        <v>0.35</v>
      </c>
      <c r="H236" s="276" t="n">
        <f aca="false">E236*G236</f>
        <v>5469.60965719352</v>
      </c>
      <c r="I236" s="277"/>
      <c r="J236" s="256"/>
      <c r="K236" s="257"/>
      <c r="L236" s="125" t="n">
        <f aca="false">H236+K236</f>
        <v>5469.60965719352</v>
      </c>
      <c r="M236" s="250" t="n">
        <f aca="false">G236+J236</f>
        <v>0.35</v>
      </c>
      <c r="N236" s="176"/>
      <c r="O236" s="176"/>
      <c r="P236" s="176"/>
      <c r="Q236" s="247"/>
      <c r="R236" s="176"/>
      <c r="S236" s="176"/>
      <c r="T236" s="176"/>
      <c r="U236" s="176"/>
      <c r="V236" s="162"/>
      <c r="W236" s="162"/>
      <c r="X236" s="162"/>
      <c r="Y236" s="25"/>
      <c r="Z236" s="162"/>
      <c r="AA236" s="260"/>
      <c r="AB236" s="25"/>
      <c r="AC236" s="25"/>
      <c r="AD236" s="25"/>
    </row>
    <row r="237" customFormat="false" ht="12.75" hidden="false" customHeight="false" outlineLevel="0" collapsed="false">
      <c r="A237" s="137"/>
      <c r="B237" s="138"/>
      <c r="C237" s="139"/>
      <c r="E237" s="93"/>
      <c r="F237" s="120"/>
      <c r="G237" s="300"/>
      <c r="H237" s="276"/>
      <c r="I237" s="277"/>
      <c r="J237" s="282"/>
      <c r="K237" s="283"/>
      <c r="L237" s="147"/>
      <c r="M237" s="297"/>
      <c r="N237" s="284"/>
      <c r="O237" s="284"/>
      <c r="P237" s="310"/>
      <c r="Q237" s="247"/>
      <c r="R237" s="284"/>
      <c r="S237" s="284"/>
      <c r="T237" s="147"/>
      <c r="U237" s="284"/>
      <c r="V237" s="162"/>
      <c r="W237" s="162"/>
      <c r="X237" s="125"/>
      <c r="Y237" s="25"/>
      <c r="Z237" s="125"/>
      <c r="AA237" s="260"/>
      <c r="AB237" s="25"/>
      <c r="AC237" s="25"/>
      <c r="AD237" s="25"/>
    </row>
    <row r="238" customFormat="false" ht="12.75" hidden="false" customHeight="false" outlineLevel="0" collapsed="false">
      <c r="A238" s="137"/>
      <c r="B238" s="138" t="s">
        <v>22</v>
      </c>
      <c r="C238" s="309" t="s">
        <v>23</v>
      </c>
      <c r="D238" s="124" t="s">
        <v>42</v>
      </c>
      <c r="E238" s="93" t="n">
        <v>1284512.28239861</v>
      </c>
      <c r="F238" s="120"/>
      <c r="G238" s="256" t="n">
        <v>0.09676</v>
      </c>
      <c r="H238" s="276" t="n">
        <f aca="false">E238*G238</f>
        <v>124289.40844489</v>
      </c>
      <c r="I238" s="277"/>
      <c r="J238" s="282" t="n">
        <v>0.102074873800804</v>
      </c>
      <c r="K238" s="129" t="n">
        <f aca="false">E238*J238</f>
        <v>131116.429121422</v>
      </c>
      <c r="L238" s="125" t="n">
        <f aca="false">H238+K238</f>
        <v>255405.837566311</v>
      </c>
      <c r="M238" s="76" t="n">
        <f aca="false">G238+J238</f>
        <v>0.198834873800804</v>
      </c>
      <c r="N238" s="284"/>
      <c r="O238" s="284"/>
      <c r="P238" s="256"/>
      <c r="Q238" s="259"/>
      <c r="R238" s="284"/>
      <c r="S238" s="284"/>
      <c r="T238" s="147"/>
      <c r="U238" s="284"/>
      <c r="V238" s="162"/>
      <c r="W238" s="162"/>
      <c r="X238" s="125"/>
      <c r="Y238" s="25"/>
      <c r="Z238" s="125"/>
      <c r="AA238" s="260"/>
      <c r="AB238" s="25"/>
      <c r="AC238" s="25"/>
      <c r="AD238" s="25"/>
    </row>
    <row r="239" customFormat="false" ht="12.75" hidden="false" customHeight="false" outlineLevel="0" collapsed="false">
      <c r="A239" s="137"/>
      <c r="B239" s="138"/>
      <c r="C239" s="309"/>
      <c r="D239" s="124" t="s">
        <v>44</v>
      </c>
      <c r="E239" s="93" t="n">
        <v>1392647.52373943</v>
      </c>
      <c r="F239" s="120"/>
      <c r="G239" s="256" t="n">
        <v>0.0758</v>
      </c>
      <c r="H239" s="276" t="n">
        <f aca="false">E239*G239</f>
        <v>105562.682299449</v>
      </c>
      <c r="I239" s="277"/>
      <c r="J239" s="256" t="n">
        <v>0.0271893037666335</v>
      </c>
      <c r="K239" s="129" t="n">
        <f aca="false">E239*J239</f>
        <v>37865.1165628013</v>
      </c>
      <c r="L239" s="125" t="n">
        <f aca="false">H239+K239</f>
        <v>143427.79886225</v>
      </c>
      <c r="M239" s="76" t="n">
        <f aca="false">G239+J239</f>
        <v>0.102989303766634</v>
      </c>
      <c r="N239" s="176"/>
      <c r="O239" s="176"/>
      <c r="P239" s="256"/>
      <c r="Q239" s="259"/>
      <c r="R239" s="176"/>
      <c r="S239" s="176"/>
      <c r="T239" s="176"/>
      <c r="U239" s="176"/>
      <c r="V239" s="162"/>
      <c r="W239" s="162"/>
      <c r="X239" s="162"/>
      <c r="Y239" s="25"/>
      <c r="Z239" s="162"/>
      <c r="AA239" s="260"/>
      <c r="AB239" s="25"/>
      <c r="AC239" s="25"/>
      <c r="AD239" s="25"/>
    </row>
    <row r="240" customFormat="false" ht="12.75" hidden="false" customHeight="false" outlineLevel="0" collapsed="false">
      <c r="A240" s="130"/>
      <c r="C240" s="309"/>
      <c r="D240" s="124" t="s">
        <v>43</v>
      </c>
      <c r="E240" s="93" t="n">
        <v>3361942.1158122</v>
      </c>
      <c r="F240" s="123"/>
      <c r="G240" s="256" t="n">
        <v>0.0718</v>
      </c>
      <c r="H240" s="276" t="n">
        <f aca="false">E240*G240</f>
        <v>241387.443915316</v>
      </c>
      <c r="I240" s="277"/>
      <c r="J240" s="272" t="n">
        <v>0.0271893037666335</v>
      </c>
      <c r="K240" s="129" t="n">
        <f aca="false">E240*J240</f>
        <v>91408.8654326565</v>
      </c>
      <c r="L240" s="125" t="n">
        <f aca="false">H240+K240</f>
        <v>332796.309347972</v>
      </c>
      <c r="M240" s="76" t="n">
        <f aca="false">G240+J240</f>
        <v>0.0989893037666335</v>
      </c>
      <c r="N240" s="178"/>
      <c r="O240" s="178"/>
      <c r="P240" s="256"/>
      <c r="Q240" s="259"/>
      <c r="R240" s="311"/>
      <c r="S240" s="195"/>
      <c r="T240" s="129"/>
      <c r="U240" s="311"/>
      <c r="V240" s="263"/>
      <c r="W240" s="263"/>
      <c r="X240" s="264"/>
      <c r="Y240" s="25"/>
      <c r="Z240" s="162"/>
      <c r="AA240" s="260"/>
      <c r="AB240" s="25"/>
      <c r="AC240" s="25"/>
      <c r="AD240" s="25"/>
    </row>
    <row r="241" customFormat="false" ht="12.75" hidden="false" customHeight="false" outlineLevel="0" collapsed="false">
      <c r="A241" s="130"/>
      <c r="C241" s="309" t="s">
        <v>26</v>
      </c>
      <c r="D241" s="124" t="s">
        <v>44</v>
      </c>
      <c r="E241" s="93" t="n">
        <v>2077831.72358399</v>
      </c>
      <c r="F241" s="123"/>
      <c r="G241" s="256" t="n">
        <v>0.09114</v>
      </c>
      <c r="H241" s="276" t="n">
        <f aca="false">E241*G241</f>
        <v>189373.583287445</v>
      </c>
      <c r="I241" s="277"/>
      <c r="J241" s="272" t="n">
        <v>0.0271893037666335</v>
      </c>
      <c r="K241" s="129" t="n">
        <f aca="false">E241*J241</f>
        <v>56494.7979084727</v>
      </c>
      <c r="L241" s="125" t="n">
        <f aca="false">H241+K241</f>
        <v>245868.381195917</v>
      </c>
      <c r="M241" s="76" t="n">
        <f aca="false">G241+J241</f>
        <v>0.118329303766634</v>
      </c>
      <c r="N241" s="178"/>
      <c r="O241" s="178"/>
      <c r="P241" s="256"/>
      <c r="Q241" s="259"/>
      <c r="R241" s="311"/>
      <c r="S241" s="195"/>
      <c r="T241" s="129"/>
      <c r="U241" s="311"/>
      <c r="V241" s="263"/>
      <c r="W241" s="263"/>
      <c r="X241" s="264"/>
      <c r="Y241" s="25"/>
      <c r="Z241" s="162"/>
      <c r="AA241" s="260"/>
      <c r="AB241" s="25"/>
      <c r="AC241" s="25"/>
      <c r="AD241" s="25"/>
    </row>
    <row r="242" customFormat="false" ht="12.75" hidden="false" customHeight="false" outlineLevel="0" collapsed="false">
      <c r="A242" s="130"/>
      <c r="C242" s="309"/>
      <c r="D242" s="124" t="s">
        <v>43</v>
      </c>
      <c r="E242" s="93" t="n">
        <v>2731336.53708226</v>
      </c>
      <c r="F242" s="120"/>
      <c r="G242" s="256" t="n">
        <v>0.07679</v>
      </c>
      <c r="H242" s="276" t="n">
        <f aca="false">E242*G242</f>
        <v>209739.332682546</v>
      </c>
      <c r="I242" s="277"/>
      <c r="J242" s="256" t="n">
        <v>0.0271893037666335</v>
      </c>
      <c r="K242" s="129" t="n">
        <f aca="false">E242*J242</f>
        <v>74263.1387956343</v>
      </c>
      <c r="L242" s="125" t="n">
        <f aca="false">H242+K242</f>
        <v>284002.471478181</v>
      </c>
      <c r="M242" s="76" t="n">
        <f aca="false">G242+J242</f>
        <v>0.103979303766634</v>
      </c>
      <c r="N242" s="178"/>
      <c r="O242" s="178"/>
      <c r="P242" s="256"/>
      <c r="Q242" s="312"/>
      <c r="R242" s="311"/>
      <c r="S242" s="195"/>
      <c r="T242" s="129"/>
      <c r="U242" s="311"/>
      <c r="V242" s="263"/>
      <c r="W242" s="263"/>
      <c r="X242" s="264"/>
      <c r="Y242" s="128"/>
      <c r="Z242" s="162"/>
      <c r="AA242" s="260"/>
      <c r="AB242" s="25"/>
      <c r="AC242" s="25"/>
      <c r="AD242" s="25"/>
    </row>
    <row r="243" customFormat="false" ht="12.75" hidden="false" customHeight="false" outlineLevel="0" collapsed="false">
      <c r="A243" s="130"/>
      <c r="C243" s="309"/>
      <c r="D243" s="124"/>
      <c r="E243" s="93"/>
      <c r="F243" s="120"/>
      <c r="G243" s="256"/>
      <c r="H243" s="276"/>
      <c r="I243" s="277"/>
      <c r="J243" s="272"/>
      <c r="K243" s="293"/>
      <c r="L243" s="125"/>
      <c r="M243" s="248"/>
      <c r="N243" s="178"/>
      <c r="O243" s="178"/>
      <c r="P243" s="178"/>
      <c r="Q243" s="196"/>
      <c r="R243" s="311"/>
      <c r="S243" s="195"/>
      <c r="T243" s="129"/>
      <c r="U243" s="311"/>
      <c r="V243" s="263"/>
      <c r="W243" s="263"/>
      <c r="X243" s="264"/>
      <c r="Y243" s="25"/>
      <c r="Z243" s="162"/>
      <c r="AA243" s="260"/>
      <c r="AB243" s="25"/>
      <c r="AC243" s="25"/>
      <c r="AD243" s="25"/>
    </row>
    <row r="244" customFormat="false" ht="12.75" hidden="false" customHeight="false" outlineLevel="0" collapsed="false">
      <c r="A244" s="130"/>
      <c r="B244" s="2" t="s">
        <v>48</v>
      </c>
      <c r="C244" s="309" t="s">
        <v>23</v>
      </c>
      <c r="D244" s="124" t="s">
        <v>69</v>
      </c>
      <c r="E244" s="93" t="n">
        <v>12</v>
      </c>
      <c r="F244" s="120"/>
      <c r="G244" s="255" t="n">
        <v>610</v>
      </c>
      <c r="H244" s="276" t="n">
        <f aca="false">E244*G244</f>
        <v>7320</v>
      </c>
      <c r="I244" s="277"/>
      <c r="J244" s="256"/>
      <c r="K244" s="257"/>
      <c r="L244" s="125" t="n">
        <f aca="false">H244+K244</f>
        <v>7320</v>
      </c>
      <c r="M244" s="250" t="n">
        <f aca="false">G244+J244</f>
        <v>610</v>
      </c>
      <c r="N244" s="178"/>
      <c r="O244" s="178"/>
      <c r="P244" s="178"/>
      <c r="Q244" s="208"/>
      <c r="R244" s="311"/>
      <c r="S244" s="195"/>
      <c r="T244" s="129"/>
      <c r="U244" s="311"/>
      <c r="V244" s="263"/>
      <c r="W244" s="263"/>
      <c r="X244" s="264"/>
      <c r="Y244" s="128"/>
      <c r="Z244" s="162"/>
      <c r="AA244" s="260"/>
      <c r="AB244" s="25"/>
      <c r="AC244" s="25"/>
      <c r="AD244" s="25"/>
    </row>
    <row r="245" customFormat="false" ht="12.75" hidden="false" customHeight="false" outlineLevel="0" collapsed="false">
      <c r="A245" s="130"/>
      <c r="C245" s="309" t="s">
        <v>26</v>
      </c>
      <c r="D245" s="124" t="s">
        <v>69</v>
      </c>
      <c r="E245" s="93" t="n">
        <v>12</v>
      </c>
      <c r="F245" s="120"/>
      <c r="G245" s="255" t="n">
        <v>610</v>
      </c>
      <c r="H245" s="276" t="n">
        <f aca="false">E245*G245</f>
        <v>7320</v>
      </c>
      <c r="I245" s="277"/>
      <c r="J245" s="256"/>
      <c r="K245" s="257"/>
      <c r="L245" s="125" t="n">
        <f aca="false">H245+K245</f>
        <v>7320</v>
      </c>
      <c r="M245" s="250" t="n">
        <f aca="false">G245+J245</f>
        <v>610</v>
      </c>
      <c r="N245" s="162"/>
      <c r="O245" s="162"/>
      <c r="P245" s="162"/>
      <c r="Q245" s="259"/>
      <c r="R245" s="176"/>
      <c r="S245" s="176"/>
      <c r="T245" s="176"/>
      <c r="U245" s="176"/>
      <c r="V245" s="268"/>
      <c r="W245" s="268"/>
      <c r="X245" s="162"/>
      <c r="Y245" s="25"/>
      <c r="Z245" s="162"/>
      <c r="AA245" s="260"/>
      <c r="AB245" s="25"/>
      <c r="AC245" s="25"/>
      <c r="AD245" s="25"/>
    </row>
    <row r="246" customFormat="false" ht="12.75" hidden="false" customHeight="false" outlineLevel="0" collapsed="false">
      <c r="A246" s="130"/>
      <c r="C246" s="309" t="s">
        <v>23</v>
      </c>
      <c r="D246" s="124" t="s">
        <v>70</v>
      </c>
      <c r="E246" s="93" t="n">
        <v>12</v>
      </c>
      <c r="F246" s="120"/>
      <c r="G246" s="255" t="n">
        <v>75</v>
      </c>
      <c r="H246" s="276" t="n">
        <f aca="false">E246*G246</f>
        <v>900</v>
      </c>
      <c r="I246" s="277"/>
      <c r="J246" s="272"/>
      <c r="K246" s="293"/>
      <c r="L246" s="125" t="n">
        <f aca="false">H246+K246</f>
        <v>900</v>
      </c>
      <c r="M246" s="250" t="n">
        <f aca="false">G246+J246</f>
        <v>75</v>
      </c>
      <c r="N246" s="313"/>
      <c r="O246" s="313"/>
      <c r="P246" s="313"/>
      <c r="Q246" s="196"/>
      <c r="R246" s="311"/>
      <c r="S246" s="187"/>
      <c r="T246" s="129"/>
      <c r="U246" s="311"/>
      <c r="V246" s="268"/>
      <c r="W246" s="268"/>
      <c r="X246" s="264"/>
      <c r="Y246" s="25"/>
      <c r="Z246" s="125"/>
      <c r="AA246" s="260"/>
      <c r="AB246" s="25"/>
      <c r="AC246" s="25"/>
      <c r="AD246" s="25"/>
    </row>
    <row r="247" customFormat="false" ht="12.75" hidden="false" customHeight="false" outlineLevel="0" collapsed="false">
      <c r="A247" s="130"/>
      <c r="C247" s="309" t="s">
        <v>26</v>
      </c>
      <c r="D247" s="124" t="s">
        <v>70</v>
      </c>
      <c r="E247" s="93" t="n">
        <v>12</v>
      </c>
      <c r="F247" s="120"/>
      <c r="G247" s="255" t="n">
        <v>75</v>
      </c>
      <c r="H247" s="276" t="n">
        <f aca="false">E247*G247</f>
        <v>900</v>
      </c>
      <c r="I247" s="277"/>
      <c r="J247" s="272"/>
      <c r="K247" s="293"/>
      <c r="L247" s="125" t="n">
        <f aca="false">H247+K247</f>
        <v>900</v>
      </c>
      <c r="M247" s="250" t="n">
        <f aca="false">G247+J247</f>
        <v>75</v>
      </c>
      <c r="N247" s="313"/>
      <c r="O247" s="313"/>
      <c r="P247" s="313"/>
      <c r="Q247" s="196"/>
      <c r="R247" s="311"/>
      <c r="S247" s="187"/>
      <c r="T247" s="129"/>
      <c r="U247" s="311"/>
      <c r="V247" s="268"/>
      <c r="W247" s="268"/>
      <c r="X247" s="264"/>
      <c r="Y247" s="25"/>
      <c r="Z247" s="125"/>
      <c r="AA247" s="260"/>
      <c r="AB247" s="25"/>
      <c r="AC247" s="25"/>
      <c r="AD247" s="25"/>
    </row>
    <row r="248" customFormat="false" ht="12.75" hidden="false" customHeight="false" outlineLevel="0" collapsed="false">
      <c r="A248" s="130"/>
      <c r="C248" s="309"/>
      <c r="D248" s="124"/>
      <c r="E248" s="127"/>
      <c r="F248" s="123"/>
      <c r="G248" s="128"/>
      <c r="H248" s="314"/>
      <c r="I248" s="315"/>
      <c r="J248" s="272"/>
      <c r="K248" s="293"/>
      <c r="L248" s="125"/>
      <c r="M248" s="248"/>
      <c r="N248" s="313"/>
      <c r="O248" s="313"/>
      <c r="P248" s="313"/>
      <c r="Q248" s="196"/>
      <c r="R248" s="311"/>
      <c r="S248" s="187"/>
      <c r="T248" s="129"/>
      <c r="U248" s="311"/>
      <c r="V248" s="268"/>
      <c r="W248" s="268"/>
      <c r="X248" s="264"/>
      <c r="Y248" s="25"/>
      <c r="Z248" s="125"/>
      <c r="AA248" s="260"/>
      <c r="AB248" s="25"/>
      <c r="AC248" s="25"/>
      <c r="AD248" s="25"/>
    </row>
    <row r="249" customFormat="false" ht="12.75" hidden="false" customHeight="false" outlineLevel="0" collapsed="false">
      <c r="A249" s="130"/>
      <c r="B249" s="98" t="str">
        <f aca="false">B130</f>
        <v>Discounts, Credits &amp; Nonalloc. Revenue</v>
      </c>
      <c r="C249" s="309"/>
      <c r="D249" s="124"/>
      <c r="E249" s="127"/>
      <c r="F249" s="123"/>
      <c r="G249" s="128"/>
      <c r="H249" s="316" t="n">
        <f aca="false">H251-SUM(H232:H247)</f>
        <v>6097.1778595486</v>
      </c>
      <c r="I249" s="317"/>
      <c r="J249" s="272"/>
      <c r="K249" s="293"/>
      <c r="L249" s="125" t="n">
        <f aca="false">H249+K249</f>
        <v>6097.1778595486</v>
      </c>
      <c r="M249" s="248"/>
      <c r="N249" s="313"/>
      <c r="O249" s="313"/>
      <c r="P249" s="313"/>
      <c r="Q249" s="196"/>
      <c r="R249" s="311"/>
      <c r="S249" s="187"/>
      <c r="T249" s="129"/>
      <c r="U249" s="311"/>
      <c r="V249" s="268"/>
      <c r="W249" s="268"/>
      <c r="X249" s="264"/>
      <c r="Y249" s="25"/>
      <c r="Z249" s="125"/>
      <c r="AA249" s="260"/>
      <c r="AB249" s="25"/>
      <c r="AC249" s="25"/>
      <c r="AD249" s="25"/>
    </row>
    <row r="250" customFormat="false" ht="12.75" hidden="false" customHeight="false" outlineLevel="0" collapsed="false">
      <c r="A250" s="130"/>
      <c r="C250" s="309"/>
      <c r="D250" s="124"/>
      <c r="E250" s="127"/>
      <c r="F250" s="123"/>
      <c r="G250" s="128"/>
      <c r="H250" s="314"/>
      <c r="I250" s="315"/>
      <c r="J250" s="272"/>
      <c r="K250" s="302" t="n">
        <f aca="false">SUM(K232:K249)</f>
        <v>391148.347820986</v>
      </c>
      <c r="L250" s="302" t="n">
        <f aca="false">SUM(L232:L249)</f>
        <v>1415755.24384642</v>
      </c>
      <c r="M250" s="286"/>
      <c r="N250" s="176"/>
      <c r="O250" s="176"/>
      <c r="P250" s="176"/>
      <c r="Q250" s="247"/>
      <c r="R250" s="176"/>
      <c r="S250" s="176"/>
      <c r="T250" s="176"/>
      <c r="U250" s="176"/>
      <c r="V250" s="268"/>
      <c r="W250" s="268"/>
      <c r="X250" s="162"/>
      <c r="Y250" s="25"/>
      <c r="Z250" s="162"/>
      <c r="AA250" s="260"/>
      <c r="AB250" s="25"/>
      <c r="AC250" s="25"/>
      <c r="AD250" s="25"/>
    </row>
    <row r="251" customFormat="false" ht="13.5" hidden="false" customHeight="false" outlineLevel="0" collapsed="false">
      <c r="A251" s="130"/>
      <c r="B251" s="102" t="s">
        <v>36</v>
      </c>
      <c r="C251" s="318"/>
      <c r="D251" s="319"/>
      <c r="E251" s="104" t="n">
        <f aca="false">SUM(E238:E242)</f>
        <v>10848270.1826165</v>
      </c>
      <c r="F251" s="102" t="s">
        <v>37</v>
      </c>
      <c r="G251" s="106"/>
      <c r="H251" s="320" t="n">
        <v>1024606.89602543</v>
      </c>
      <c r="I251" s="321"/>
      <c r="J251" s="225"/>
      <c r="K251" s="200" t="n">
        <v>391148.347820986</v>
      </c>
      <c r="L251" s="107" t="n">
        <f aca="false">SUM(H251:K251)</f>
        <v>1415755.24384642</v>
      </c>
      <c r="M251" s="227"/>
      <c r="N251" s="113" t="n">
        <f aca="false">(L251-H251)/H251</f>
        <v>0.381754553222602</v>
      </c>
      <c r="O251" s="311"/>
      <c r="P251" s="311"/>
      <c r="Q251" s="247"/>
      <c r="R251" s="311"/>
      <c r="S251" s="311"/>
      <c r="T251" s="147"/>
      <c r="U251" s="311"/>
      <c r="V251" s="268"/>
      <c r="W251" s="268"/>
      <c r="X251" s="125"/>
      <c r="Y251" s="25"/>
      <c r="Z251" s="125"/>
      <c r="AA251" s="260"/>
      <c r="AB251" s="25"/>
      <c r="AC251" s="25"/>
      <c r="AD251" s="25"/>
    </row>
    <row r="252" customFormat="false" ht="13.5" hidden="false" customHeight="false" outlineLevel="0" collapsed="false">
      <c r="A252" s="130"/>
      <c r="C252" s="309"/>
      <c r="D252" s="124"/>
      <c r="E252" s="127"/>
      <c r="F252" s="123"/>
      <c r="G252" s="146"/>
      <c r="H252" s="314"/>
      <c r="I252" s="315"/>
      <c r="J252" s="282"/>
      <c r="K252" s="283"/>
      <c r="L252" s="147"/>
      <c r="M252" s="297"/>
      <c r="N252" s="311"/>
      <c r="O252" s="311"/>
      <c r="P252" s="311"/>
      <c r="Q252" s="247"/>
      <c r="R252" s="311"/>
      <c r="S252" s="311"/>
      <c r="T252" s="147"/>
      <c r="U252" s="311"/>
      <c r="V252" s="268"/>
      <c r="W252" s="268"/>
      <c r="X252" s="125"/>
      <c r="Y252" s="25"/>
      <c r="Z252" s="125"/>
      <c r="AA252" s="260"/>
      <c r="AB252" s="25"/>
      <c r="AC252" s="25"/>
      <c r="AD252" s="25"/>
    </row>
    <row r="253" customFormat="false" ht="12.75" hidden="false" customHeight="false" outlineLevel="0" collapsed="false">
      <c r="A253" s="130" t="s">
        <v>71</v>
      </c>
      <c r="B253" s="2" t="s">
        <v>59</v>
      </c>
      <c r="C253" s="309" t="s">
        <v>23</v>
      </c>
      <c r="D253" s="124" t="s">
        <v>42</v>
      </c>
      <c r="E253" s="93" t="n">
        <v>916907.088969111</v>
      </c>
      <c r="G253" s="249" t="n">
        <v>11.8</v>
      </c>
      <c r="H253" s="314" t="n">
        <f aca="false">E253*G253</f>
        <v>10819503.6498355</v>
      </c>
      <c r="I253" s="315"/>
      <c r="J253" s="272"/>
      <c r="K253" s="293"/>
      <c r="L253" s="125" t="n">
        <f aca="false">H253+K253</f>
        <v>10819503.6498355</v>
      </c>
      <c r="M253" s="250" t="n">
        <f aca="false">G253+J253</f>
        <v>11.8</v>
      </c>
      <c r="N253" s="178"/>
      <c r="O253" s="178"/>
      <c r="P253" s="178"/>
      <c r="Q253" s="196"/>
      <c r="R253" s="311"/>
      <c r="S253" s="195"/>
      <c r="T253" s="129"/>
      <c r="U253" s="311"/>
      <c r="V253" s="263"/>
      <c r="W253" s="263"/>
      <c r="X253" s="264"/>
      <c r="Y253" s="25"/>
      <c r="Z253" s="162"/>
      <c r="AA253" s="260"/>
      <c r="AB253" s="25"/>
      <c r="AC253" s="25"/>
      <c r="AD253" s="25"/>
    </row>
    <row r="254" customFormat="false" ht="12.75" hidden="false" customHeight="false" outlineLevel="0" collapsed="false">
      <c r="A254" s="130"/>
      <c r="C254" s="309"/>
      <c r="D254" s="124" t="s">
        <v>44</v>
      </c>
      <c r="E254" s="93" t="n">
        <v>951154.948824572</v>
      </c>
      <c r="F254" s="123"/>
      <c r="G254" s="249" t="n">
        <v>2.65</v>
      </c>
      <c r="H254" s="314" t="n">
        <f aca="false">E254*G254</f>
        <v>2520560.61438512</v>
      </c>
      <c r="I254" s="315"/>
      <c r="J254" s="272"/>
      <c r="K254" s="293"/>
      <c r="L254" s="125" t="n">
        <f aca="false">H254+K254</f>
        <v>2520560.61438512</v>
      </c>
      <c r="M254" s="250" t="n">
        <f aca="false">G254+J254</f>
        <v>2.65</v>
      </c>
      <c r="N254" s="178"/>
      <c r="O254" s="178"/>
      <c r="P254" s="178"/>
      <c r="Q254" s="196"/>
      <c r="R254" s="311"/>
      <c r="S254" s="195"/>
      <c r="T254" s="129"/>
      <c r="U254" s="311"/>
      <c r="V254" s="263"/>
      <c r="W254" s="263"/>
      <c r="X254" s="264"/>
      <c r="Y254" s="25"/>
      <c r="Z254" s="162"/>
      <c r="AA254" s="260"/>
      <c r="AB254" s="25"/>
      <c r="AC254" s="25"/>
      <c r="AD254" s="25"/>
    </row>
    <row r="255" customFormat="false" ht="12.75" hidden="false" customHeight="false" outlineLevel="0" collapsed="false">
      <c r="A255" s="137"/>
      <c r="B255" s="138"/>
      <c r="C255" s="309"/>
      <c r="D255" s="2" t="s">
        <v>65</v>
      </c>
      <c r="E255" s="93" t="n">
        <v>1013026.72488429</v>
      </c>
      <c r="F255" s="120"/>
      <c r="G255" s="249" t="n">
        <v>2.55</v>
      </c>
      <c r="H255" s="314" t="n">
        <f aca="false">E255*G255</f>
        <v>2583218.14845495</v>
      </c>
      <c r="I255" s="315"/>
      <c r="J255" s="256"/>
      <c r="K255" s="257"/>
      <c r="L255" s="125" t="n">
        <f aca="false">H255+K255</f>
        <v>2583218.14845495</v>
      </c>
      <c r="M255" s="250" t="n">
        <f aca="false">G255+J255</f>
        <v>2.55</v>
      </c>
      <c r="N255" s="178"/>
      <c r="O255" s="178"/>
      <c r="P255" s="178"/>
      <c r="Q255" s="196"/>
      <c r="R255" s="311"/>
      <c r="S255" s="195"/>
      <c r="T255" s="129"/>
      <c r="U255" s="311"/>
      <c r="V255" s="263"/>
      <c r="W255" s="263"/>
      <c r="X255" s="264"/>
      <c r="Y255" s="128"/>
      <c r="Z255" s="162"/>
      <c r="AA255" s="260"/>
      <c r="AB255" s="25"/>
      <c r="AC255" s="25"/>
      <c r="AD255" s="25"/>
    </row>
    <row r="256" customFormat="false" ht="12.75" hidden="false" customHeight="false" outlineLevel="0" collapsed="false">
      <c r="A256" s="137"/>
      <c r="B256" s="138"/>
      <c r="C256" s="309" t="s">
        <v>26</v>
      </c>
      <c r="D256" s="124" t="s">
        <v>44</v>
      </c>
      <c r="E256" s="93" t="n">
        <v>885033.364668565</v>
      </c>
      <c r="F256" s="120"/>
      <c r="G256" s="249" t="n">
        <v>2.65</v>
      </c>
      <c r="H256" s="314" t="n">
        <f aca="false">E256*G256</f>
        <v>2345338.4163717</v>
      </c>
      <c r="I256" s="315"/>
      <c r="J256" s="272"/>
      <c r="K256" s="293"/>
      <c r="L256" s="125" t="n">
        <f aca="false">H256+K256</f>
        <v>2345338.4163717</v>
      </c>
      <c r="M256" s="250" t="n">
        <f aca="false">G256+J256</f>
        <v>2.65</v>
      </c>
      <c r="N256" s="178"/>
      <c r="O256" s="178"/>
      <c r="P256" s="178"/>
      <c r="Q256" s="196"/>
      <c r="R256" s="311"/>
      <c r="S256" s="195"/>
      <c r="T256" s="129"/>
      <c r="U256" s="311"/>
      <c r="V256" s="263"/>
      <c r="W256" s="263"/>
      <c r="X256" s="264"/>
      <c r="Y256" s="25"/>
      <c r="Z256" s="162"/>
      <c r="AA256" s="260"/>
      <c r="AB256" s="25"/>
      <c r="AC256" s="25"/>
      <c r="AD256" s="25"/>
    </row>
    <row r="257" customFormat="false" ht="12.75" hidden="false" customHeight="false" outlineLevel="0" collapsed="false">
      <c r="A257" s="137"/>
      <c r="B257" s="138"/>
      <c r="C257" s="139"/>
      <c r="D257" s="2" t="s">
        <v>65</v>
      </c>
      <c r="E257" s="93" t="n">
        <v>910161.729023241</v>
      </c>
      <c r="F257" s="120"/>
      <c r="G257" s="249" t="n">
        <v>2.55</v>
      </c>
      <c r="H257" s="314" t="n">
        <f aca="false">E257*G257</f>
        <v>2320912.40900926</v>
      </c>
      <c r="I257" s="315"/>
      <c r="J257" s="256"/>
      <c r="K257" s="257"/>
      <c r="L257" s="125" t="n">
        <f aca="false">H257+K257</f>
        <v>2320912.40900926</v>
      </c>
      <c r="M257" s="250" t="n">
        <f aca="false">G257+J257</f>
        <v>2.55</v>
      </c>
      <c r="N257" s="178"/>
      <c r="O257" s="178"/>
      <c r="P257" s="178"/>
      <c r="Q257" s="196"/>
      <c r="R257" s="311"/>
      <c r="S257" s="195"/>
      <c r="T257" s="129"/>
      <c r="U257" s="311"/>
      <c r="V257" s="263"/>
      <c r="W257" s="263"/>
      <c r="X257" s="264"/>
      <c r="Y257" s="128"/>
      <c r="Z257" s="162"/>
      <c r="AA257" s="260"/>
      <c r="AB257" s="25"/>
      <c r="AC257" s="25"/>
      <c r="AD257" s="25"/>
    </row>
    <row r="258" customFormat="false" ht="12.75" hidden="false" customHeight="false" outlineLevel="0" collapsed="false">
      <c r="A258" s="137"/>
      <c r="B258" s="138"/>
      <c r="C258" s="139"/>
      <c r="E258" s="93"/>
      <c r="F258" s="120"/>
      <c r="G258" s="207"/>
      <c r="H258" s="314"/>
      <c r="I258" s="315"/>
      <c r="J258" s="256"/>
      <c r="K258" s="257"/>
      <c r="L258" s="125"/>
      <c r="M258" s="248"/>
      <c r="N258" s="145"/>
      <c r="O258" s="145"/>
      <c r="P258" s="322"/>
      <c r="Q258" s="247"/>
      <c r="R258" s="311"/>
      <c r="S258" s="311"/>
      <c r="T258" s="311"/>
      <c r="U258" s="311"/>
      <c r="V258" s="268"/>
      <c r="W258" s="268"/>
      <c r="X258" s="162"/>
      <c r="Y258" s="25"/>
      <c r="Z258" s="162"/>
      <c r="AA258" s="260"/>
      <c r="AB258" s="25"/>
      <c r="AC258" s="25"/>
      <c r="AD258" s="25"/>
    </row>
    <row r="259" customFormat="false" ht="12.75" hidden="false" customHeight="false" outlineLevel="0" collapsed="false">
      <c r="A259" s="137"/>
      <c r="B259" s="138" t="s">
        <v>22</v>
      </c>
      <c r="C259" s="309" t="s">
        <v>23</v>
      </c>
      <c r="D259" s="124" t="s">
        <v>42</v>
      </c>
      <c r="E259" s="93" t="n">
        <v>86214770.3920677</v>
      </c>
      <c r="F259" s="120"/>
      <c r="G259" s="256" t="n">
        <v>0.07271</v>
      </c>
      <c r="H259" s="314" t="n">
        <f aca="false">E259*G259</f>
        <v>6268675.95520724</v>
      </c>
      <c r="I259" s="315"/>
      <c r="J259" s="272" t="n">
        <v>0.11337326615463</v>
      </c>
      <c r="K259" s="129" t="n">
        <f aca="false">E259*J259</f>
        <v>9774450.11012022</v>
      </c>
      <c r="L259" s="125" t="n">
        <f aca="false">H259+K259</f>
        <v>16043126.0653275</v>
      </c>
      <c r="M259" s="76" t="n">
        <f aca="false">G259+J259</f>
        <v>0.18608326615463</v>
      </c>
      <c r="N259" s="313"/>
      <c r="O259" s="313"/>
      <c r="P259" s="256"/>
      <c r="Q259" s="196"/>
      <c r="R259" s="311"/>
      <c r="S259" s="187"/>
      <c r="T259" s="129"/>
      <c r="U259" s="311"/>
      <c r="V259" s="268"/>
      <c r="W259" s="268"/>
      <c r="X259" s="264"/>
      <c r="Y259" s="25"/>
      <c r="Z259" s="125"/>
      <c r="AA259" s="260"/>
      <c r="AB259" s="25"/>
      <c r="AC259" s="25"/>
      <c r="AD259" s="25"/>
    </row>
    <row r="260" customFormat="false" ht="12.75" hidden="false" customHeight="false" outlineLevel="0" collapsed="false">
      <c r="A260" s="137"/>
      <c r="B260" s="138"/>
      <c r="C260" s="309"/>
      <c r="D260" s="124" t="s">
        <v>44</v>
      </c>
      <c r="E260" s="93" t="n">
        <v>95677463.8227909</v>
      </c>
      <c r="F260" s="120"/>
      <c r="G260" s="256" t="n">
        <v>0.05868</v>
      </c>
      <c r="H260" s="314" t="n">
        <f aca="false">E260*G260</f>
        <v>5614353.57712137</v>
      </c>
      <c r="I260" s="315"/>
      <c r="J260" s="272" t="n">
        <v>0.0265027580744803</v>
      </c>
      <c r="K260" s="129" t="n">
        <f aca="false">E260*J260</f>
        <v>2535716.67687527</v>
      </c>
      <c r="L260" s="125" t="n">
        <f aca="false">H260+K260</f>
        <v>8150070.25399664</v>
      </c>
      <c r="M260" s="76" t="n">
        <f aca="false">G260+J260</f>
        <v>0.0851827580744804</v>
      </c>
      <c r="N260" s="313"/>
      <c r="O260" s="313"/>
      <c r="P260" s="256"/>
      <c r="Q260" s="196"/>
      <c r="R260" s="311"/>
      <c r="S260" s="187"/>
      <c r="T260" s="129"/>
      <c r="U260" s="311"/>
      <c r="V260" s="268"/>
      <c r="W260" s="268"/>
      <c r="X260" s="264"/>
      <c r="Y260" s="25"/>
      <c r="Z260" s="125"/>
      <c r="AA260" s="260"/>
      <c r="AB260" s="25"/>
      <c r="AC260" s="25"/>
      <c r="AD260" s="25"/>
    </row>
    <row r="261" customFormat="false" ht="12.75" hidden="false" customHeight="false" outlineLevel="0" collapsed="false">
      <c r="A261" s="130"/>
      <c r="C261" s="309"/>
      <c r="D261" s="124" t="s">
        <v>43</v>
      </c>
      <c r="E261" s="93" t="n">
        <v>231711997.869552</v>
      </c>
      <c r="F261" s="123"/>
      <c r="G261" s="256" t="n">
        <v>0.05683</v>
      </c>
      <c r="H261" s="314" t="n">
        <f aca="false">E261*G261</f>
        <v>13168192.8389267</v>
      </c>
      <c r="I261" s="315"/>
      <c r="J261" s="272" t="n">
        <v>0.0265027580744803</v>
      </c>
      <c r="K261" s="129" t="n">
        <f aca="false">E261*J261</f>
        <v>6141007.02249125</v>
      </c>
      <c r="L261" s="125" t="n">
        <f aca="false">H261+K261</f>
        <v>19309199.8614179</v>
      </c>
      <c r="M261" s="76" t="n">
        <f aca="false">G261+J261</f>
        <v>0.0833327580744804</v>
      </c>
      <c r="N261" s="313"/>
      <c r="O261" s="313"/>
      <c r="P261" s="256"/>
      <c r="Q261" s="196"/>
      <c r="R261" s="311"/>
      <c r="S261" s="187"/>
      <c r="T261" s="129"/>
      <c r="U261" s="311"/>
      <c r="V261" s="268"/>
      <c r="W261" s="268"/>
      <c r="X261" s="264"/>
      <c r="Y261" s="25"/>
      <c r="Z261" s="125"/>
      <c r="AA261" s="260"/>
      <c r="AB261" s="25"/>
      <c r="AC261" s="25"/>
      <c r="AD261" s="25"/>
    </row>
    <row r="262" customFormat="false" ht="12.75" hidden="false" customHeight="false" outlineLevel="0" collapsed="false">
      <c r="A262" s="130"/>
      <c r="C262" s="309" t="s">
        <v>26</v>
      </c>
      <c r="D262" s="124" t="s">
        <v>44</v>
      </c>
      <c r="E262" s="93" t="n">
        <v>164866185.485404</v>
      </c>
      <c r="F262" s="123"/>
      <c r="G262" s="256" t="n">
        <v>0.067</v>
      </c>
      <c r="H262" s="314" t="n">
        <f aca="false">E262*G262</f>
        <v>11046034.4275221</v>
      </c>
      <c r="I262" s="315"/>
      <c r="J262" s="272" t="n">
        <v>0.0265027580744803</v>
      </c>
      <c r="K262" s="129" t="n">
        <f aca="false">E262*J262</f>
        <v>4369408.62858206</v>
      </c>
      <c r="L262" s="125" t="n">
        <f aca="false">H262+K262</f>
        <v>15415443.0561041</v>
      </c>
      <c r="M262" s="76" t="n">
        <f aca="false">G262+J262</f>
        <v>0.0935027580744804</v>
      </c>
      <c r="N262" s="313"/>
      <c r="O262" s="313"/>
      <c r="P262" s="256"/>
      <c r="Q262" s="196"/>
      <c r="R262" s="311"/>
      <c r="S262" s="187"/>
      <c r="T262" s="129"/>
      <c r="U262" s="311"/>
      <c r="V262" s="268"/>
      <c r="W262" s="268"/>
      <c r="X262" s="264"/>
      <c r="Y262" s="25"/>
      <c r="Z262" s="125"/>
      <c r="AA262" s="260"/>
      <c r="AB262" s="25"/>
      <c r="AC262" s="25"/>
      <c r="AD262" s="25"/>
    </row>
    <row r="263" customFormat="false" ht="12.75" hidden="false" customHeight="false" outlineLevel="0" collapsed="false">
      <c r="A263" s="130"/>
      <c r="C263" s="309"/>
      <c r="D263" s="124" t="s">
        <v>43</v>
      </c>
      <c r="E263" s="93" t="n">
        <v>205482886.951136</v>
      </c>
      <c r="F263" s="123"/>
      <c r="G263" s="256" t="n">
        <v>0.05782</v>
      </c>
      <c r="H263" s="314" t="n">
        <f aca="false">E263*G263</f>
        <v>11881020.5235147</v>
      </c>
      <c r="I263" s="315"/>
      <c r="J263" s="272" t="n">
        <v>0.0265027580744803</v>
      </c>
      <c r="K263" s="129" t="n">
        <f aca="false">E263*J263</f>
        <v>5445863.24131176</v>
      </c>
      <c r="L263" s="125" t="n">
        <f aca="false">H263+K263</f>
        <v>17326883.7648265</v>
      </c>
      <c r="M263" s="76" t="n">
        <f aca="false">G263+J263</f>
        <v>0.0843227580744804</v>
      </c>
      <c r="N263" s="313"/>
      <c r="O263" s="313"/>
      <c r="P263" s="256"/>
      <c r="Q263" s="208"/>
      <c r="R263" s="311"/>
      <c r="S263" s="187"/>
      <c r="T263" s="129"/>
      <c r="U263" s="311"/>
      <c r="V263" s="268"/>
      <c r="W263" s="268"/>
      <c r="X263" s="279"/>
      <c r="Y263" s="25"/>
      <c r="Z263" s="280"/>
      <c r="AA263" s="260"/>
      <c r="AB263" s="25"/>
      <c r="AC263" s="25"/>
      <c r="AD263" s="25"/>
    </row>
    <row r="264" customFormat="false" ht="12.75" hidden="false" customHeight="false" outlineLevel="0" collapsed="false">
      <c r="A264" s="130"/>
      <c r="C264" s="309"/>
      <c r="D264" s="124"/>
      <c r="E264" s="93"/>
      <c r="F264" s="123"/>
      <c r="G264" s="207"/>
      <c r="H264" s="314"/>
      <c r="I264" s="315"/>
      <c r="J264" s="272"/>
      <c r="K264" s="293"/>
      <c r="L264" s="125"/>
      <c r="M264" s="248"/>
      <c r="N264" s="145"/>
      <c r="O264" s="145"/>
      <c r="P264" s="145"/>
      <c r="Q264" s="259"/>
      <c r="R264" s="311"/>
      <c r="S264" s="311"/>
      <c r="T264" s="311"/>
      <c r="U264" s="311"/>
      <c r="V264" s="268"/>
      <c r="W264" s="268"/>
      <c r="X264" s="279"/>
      <c r="Y264" s="25"/>
      <c r="Z264" s="280"/>
      <c r="AA264" s="260"/>
      <c r="AB264" s="25"/>
      <c r="AC264" s="25"/>
      <c r="AD264" s="25"/>
    </row>
    <row r="265" customFormat="false" ht="12.75" hidden="false" customHeight="false" outlineLevel="0" collapsed="false">
      <c r="A265" s="130"/>
      <c r="B265" s="2" t="s">
        <v>48</v>
      </c>
      <c r="C265" s="309" t="s">
        <v>23</v>
      </c>
      <c r="D265" s="124" t="s">
        <v>69</v>
      </c>
      <c r="E265" s="93" t="n">
        <v>1109.5</v>
      </c>
      <c r="F265" s="123"/>
      <c r="G265" s="249" t="n">
        <v>140</v>
      </c>
      <c r="H265" s="314" t="n">
        <f aca="false">E265*G265</f>
        <v>155330</v>
      </c>
      <c r="I265" s="315"/>
      <c r="J265" s="272"/>
      <c r="K265" s="293"/>
      <c r="L265" s="125" t="n">
        <f aca="false">H265+K265</f>
        <v>155330</v>
      </c>
      <c r="M265" s="250" t="n">
        <f aca="false">G265+J265</f>
        <v>140</v>
      </c>
      <c r="N265" s="178"/>
      <c r="O265" s="178"/>
      <c r="P265" s="178"/>
      <c r="Q265" s="208"/>
      <c r="R265" s="311"/>
      <c r="S265" s="195"/>
      <c r="T265" s="129"/>
      <c r="U265" s="311"/>
      <c r="V265" s="268"/>
      <c r="W265" s="268"/>
      <c r="X265" s="279"/>
      <c r="Y265" s="25"/>
      <c r="Z265" s="280"/>
      <c r="AA265" s="260"/>
      <c r="AB265" s="25"/>
      <c r="AC265" s="25"/>
      <c r="AD265" s="25"/>
    </row>
    <row r="266" customFormat="false" ht="12.75" hidden="false" customHeight="false" outlineLevel="0" collapsed="false">
      <c r="A266" s="130"/>
      <c r="C266" s="309" t="s">
        <v>26</v>
      </c>
      <c r="D266" s="124" t="s">
        <v>69</v>
      </c>
      <c r="E266" s="93" t="n">
        <v>1086.5</v>
      </c>
      <c r="F266" s="123"/>
      <c r="G266" s="249" t="n">
        <v>140</v>
      </c>
      <c r="H266" s="314" t="n">
        <f aca="false">E266*G266</f>
        <v>152110</v>
      </c>
      <c r="I266" s="315"/>
      <c r="J266" s="272"/>
      <c r="K266" s="293"/>
      <c r="L266" s="125" t="n">
        <f aca="false">H266+K266</f>
        <v>152110</v>
      </c>
      <c r="M266" s="250" t="n">
        <f aca="false">G266+J266</f>
        <v>140</v>
      </c>
      <c r="N266" s="178"/>
      <c r="O266" s="178"/>
      <c r="P266" s="178"/>
      <c r="Q266" s="196"/>
      <c r="R266" s="311"/>
      <c r="S266" s="195"/>
      <c r="T266" s="129"/>
      <c r="U266" s="311"/>
      <c r="V266" s="268"/>
      <c r="W266" s="268"/>
      <c r="X266" s="279"/>
      <c r="Y266" s="25"/>
      <c r="Z266" s="280"/>
      <c r="AA266" s="260"/>
      <c r="AB266" s="25"/>
      <c r="AC266" s="25"/>
      <c r="AD266" s="25"/>
    </row>
    <row r="267" customFormat="false" ht="12.75" hidden="false" customHeight="false" outlineLevel="0" collapsed="false">
      <c r="A267" s="130"/>
      <c r="C267" s="309" t="s">
        <v>23</v>
      </c>
      <c r="D267" s="124" t="s">
        <v>70</v>
      </c>
      <c r="E267" s="93" t="n">
        <v>648</v>
      </c>
      <c r="F267" s="123"/>
      <c r="G267" s="249" t="n">
        <v>75</v>
      </c>
      <c r="H267" s="314" t="n">
        <f aca="false">E267*G267</f>
        <v>48600</v>
      </c>
      <c r="I267" s="315"/>
      <c r="J267" s="272"/>
      <c r="K267" s="293"/>
      <c r="L267" s="125" t="n">
        <f aca="false">H267+K267</f>
        <v>48600</v>
      </c>
      <c r="M267" s="250" t="n">
        <f aca="false">G267+J267</f>
        <v>75</v>
      </c>
      <c r="N267" s="178"/>
      <c r="O267" s="178"/>
      <c r="P267" s="178"/>
      <c r="Q267" s="196"/>
      <c r="R267" s="311"/>
      <c r="S267" s="195"/>
      <c r="T267" s="129"/>
      <c r="U267" s="311"/>
      <c r="V267" s="268"/>
      <c r="W267" s="268"/>
      <c r="X267" s="279"/>
      <c r="Y267" s="25"/>
      <c r="Z267" s="280"/>
      <c r="AA267" s="260"/>
      <c r="AB267" s="25"/>
      <c r="AC267" s="25"/>
      <c r="AD267" s="25"/>
    </row>
    <row r="268" customFormat="false" ht="12.75" hidden="false" customHeight="false" outlineLevel="0" collapsed="false">
      <c r="A268" s="130"/>
      <c r="C268" s="309" t="s">
        <v>26</v>
      </c>
      <c r="D268" s="124" t="s">
        <v>70</v>
      </c>
      <c r="E268" s="93" t="n">
        <v>648</v>
      </c>
      <c r="F268" s="123"/>
      <c r="G268" s="249" t="n">
        <v>75</v>
      </c>
      <c r="H268" s="314" t="n">
        <f aca="false">E268*G268</f>
        <v>48600</v>
      </c>
      <c r="I268" s="315"/>
      <c r="J268" s="272"/>
      <c r="K268" s="293"/>
      <c r="L268" s="125" t="n">
        <f aca="false">H268+K268</f>
        <v>48600</v>
      </c>
      <c r="M268" s="250" t="n">
        <f aca="false">G268+J268</f>
        <v>75</v>
      </c>
      <c r="N268" s="178"/>
      <c r="O268" s="178"/>
      <c r="P268" s="178"/>
      <c r="Q268" s="208"/>
      <c r="R268" s="311"/>
      <c r="S268" s="195"/>
      <c r="T268" s="198"/>
      <c r="U268" s="311"/>
      <c r="V268" s="268"/>
      <c r="W268" s="268"/>
      <c r="X268" s="279"/>
      <c r="Y268" s="25"/>
      <c r="Z268" s="280"/>
      <c r="AA268" s="260"/>
      <c r="AB268" s="25"/>
      <c r="AC268" s="25"/>
      <c r="AD268" s="25"/>
    </row>
    <row r="269" customFormat="false" ht="12.75" hidden="false" customHeight="false" outlineLevel="0" collapsed="false">
      <c r="A269" s="130"/>
      <c r="C269" s="309"/>
      <c r="D269" s="124"/>
      <c r="E269" s="127"/>
      <c r="F269" s="123"/>
      <c r="G269" s="128"/>
      <c r="H269" s="314"/>
      <c r="I269" s="315"/>
      <c r="J269" s="272"/>
      <c r="K269" s="293"/>
      <c r="L269" s="147"/>
      <c r="M269" s="286"/>
      <c r="N269" s="176"/>
      <c r="O269" s="176"/>
      <c r="P269" s="176"/>
      <c r="Q269" s="247"/>
      <c r="R269" s="176"/>
      <c r="S269" s="195"/>
      <c r="T269" s="176"/>
      <c r="U269" s="176"/>
      <c r="V269" s="268"/>
      <c r="W269" s="268"/>
      <c r="X269" s="162"/>
      <c r="Y269" s="25"/>
      <c r="Z269" s="162"/>
      <c r="AA269" s="260"/>
      <c r="AB269" s="25"/>
      <c r="AC269" s="25"/>
      <c r="AD269" s="25"/>
    </row>
    <row r="270" customFormat="false" ht="12.75" hidden="false" customHeight="false" outlineLevel="0" collapsed="false">
      <c r="A270" s="130"/>
      <c r="B270" s="98" t="str">
        <f aca="false">B130</f>
        <v>Discounts, Credits &amp; Nonalloc. Revenue</v>
      </c>
      <c r="C270" s="309"/>
      <c r="D270" s="124"/>
      <c r="E270" s="127"/>
      <c r="F270" s="123"/>
      <c r="G270" s="146"/>
      <c r="H270" s="316" t="n">
        <f aca="false">H272-SUM(H253:H268)</f>
        <v>-578225.374259725</v>
      </c>
      <c r="I270" s="317"/>
      <c r="J270" s="282"/>
      <c r="K270" s="283"/>
      <c r="L270" s="125" t="n">
        <f aca="false">H270+K270</f>
        <v>-578225.374259725</v>
      </c>
      <c r="M270" s="297"/>
      <c r="N270" s="311"/>
      <c r="O270" s="311"/>
      <c r="P270" s="311"/>
      <c r="Q270" s="247"/>
      <c r="R270" s="311"/>
      <c r="S270" s="311"/>
      <c r="T270" s="147"/>
      <c r="U270" s="311"/>
      <c r="V270" s="268"/>
      <c r="W270" s="268"/>
      <c r="X270" s="125"/>
      <c r="Y270" s="25"/>
      <c r="Z270" s="125"/>
      <c r="AA270" s="260"/>
      <c r="AB270" s="25"/>
      <c r="AC270" s="25"/>
      <c r="AD270" s="25"/>
    </row>
    <row r="271" customFormat="false" ht="12.75" hidden="false" customHeight="false" outlineLevel="0" collapsed="false">
      <c r="A271" s="130"/>
      <c r="C271" s="309"/>
      <c r="D271" s="124"/>
      <c r="E271" s="127"/>
      <c r="F271" s="120"/>
      <c r="G271" s="128"/>
      <c r="H271" s="125"/>
      <c r="I271" s="126"/>
      <c r="J271" s="256"/>
      <c r="K271" s="287" t="n">
        <f aca="false">SUM(K253:K270)</f>
        <v>28266445.6793806</v>
      </c>
      <c r="L271" s="287" t="n">
        <f aca="false">SUM(L253:L270)</f>
        <v>96660670.8654694</v>
      </c>
      <c r="M271" s="248"/>
      <c r="N271" s="178"/>
      <c r="O271" s="178"/>
      <c r="P271" s="178"/>
      <c r="Q271" s="196"/>
      <c r="R271" s="311"/>
      <c r="S271" s="195"/>
      <c r="T271" s="129"/>
      <c r="U271" s="311"/>
      <c r="V271" s="263"/>
      <c r="W271" s="263"/>
      <c r="X271" s="264"/>
      <c r="Y271" s="128"/>
      <c r="Z271" s="162"/>
      <c r="AA271" s="260"/>
      <c r="AB271" s="25"/>
      <c r="AC271" s="25"/>
      <c r="AD271" s="25"/>
    </row>
    <row r="272" customFormat="false" ht="13.5" hidden="false" customHeight="false" outlineLevel="0" collapsed="false">
      <c r="A272" s="130"/>
      <c r="B272" s="102" t="s">
        <v>36</v>
      </c>
      <c r="C272" s="323"/>
      <c r="D272" s="324"/>
      <c r="E272" s="104" t="n">
        <f aca="false">SUM(E259:E263)</f>
        <v>783953304.520951</v>
      </c>
      <c r="F272" s="102" t="s">
        <v>37</v>
      </c>
      <c r="G272" s="106"/>
      <c r="H272" s="320" t="n">
        <v>68394225.1860889</v>
      </c>
      <c r="I272" s="321"/>
      <c r="J272" s="325"/>
      <c r="K272" s="326" t="n">
        <v>28266445.6793806</v>
      </c>
      <c r="L272" s="107" t="n">
        <f aca="false">SUM(H272:K272)</f>
        <v>96660670.8654694</v>
      </c>
      <c r="M272" s="327"/>
      <c r="N272" s="113" t="n">
        <f aca="false">(L272-H272)/H272</f>
        <v>0.413287022441916</v>
      </c>
      <c r="O272" s="313"/>
      <c r="P272" s="313"/>
      <c r="Q272" s="196"/>
      <c r="R272" s="311"/>
      <c r="S272" s="187"/>
      <c r="T272" s="129"/>
      <c r="U272" s="311"/>
      <c r="V272" s="268"/>
      <c r="W272" s="268"/>
      <c r="X272" s="264"/>
      <c r="Y272" s="25"/>
      <c r="Z272" s="125"/>
      <c r="AA272" s="260"/>
      <c r="AB272" s="25"/>
      <c r="AC272" s="25"/>
      <c r="AD272" s="25"/>
    </row>
    <row r="273" customFormat="false" ht="13.5" hidden="false" customHeight="false" outlineLevel="0" collapsed="false">
      <c r="A273" s="130"/>
      <c r="C273" s="309"/>
      <c r="D273" s="124"/>
      <c r="E273" s="127"/>
      <c r="F273" s="120"/>
      <c r="G273" s="128"/>
      <c r="H273" s="314"/>
      <c r="I273" s="315"/>
      <c r="J273" s="272"/>
      <c r="K273" s="293"/>
      <c r="L273" s="125"/>
      <c r="M273" s="248"/>
      <c r="N273" s="313"/>
      <c r="O273" s="313"/>
      <c r="P273" s="313"/>
      <c r="Q273" s="196"/>
      <c r="R273" s="311"/>
      <c r="S273" s="187"/>
      <c r="T273" s="129"/>
      <c r="U273" s="311"/>
      <c r="V273" s="268"/>
      <c r="W273" s="268"/>
      <c r="X273" s="264"/>
      <c r="Y273" s="25"/>
      <c r="Z273" s="125"/>
      <c r="AA273" s="260"/>
      <c r="AB273" s="25"/>
      <c r="AC273" s="25"/>
      <c r="AD273" s="25"/>
    </row>
    <row r="274" customFormat="false" ht="12.75" hidden="false" customHeight="false" outlineLevel="0" collapsed="false">
      <c r="A274" s="130" t="s">
        <v>72</v>
      </c>
      <c r="B274" s="2" t="s">
        <v>59</v>
      </c>
      <c r="C274" s="309" t="s">
        <v>23</v>
      </c>
      <c r="D274" s="124" t="s">
        <v>42</v>
      </c>
      <c r="E274" s="93" t="n">
        <v>11699297.5454665</v>
      </c>
      <c r="F274" s="123"/>
      <c r="G274" s="249" t="n">
        <v>13.35</v>
      </c>
      <c r="H274" s="314" t="n">
        <f aca="false">G274*E274</f>
        <v>156185622.231978</v>
      </c>
      <c r="I274" s="315"/>
      <c r="J274" s="272"/>
      <c r="K274" s="293"/>
      <c r="L274" s="125" t="n">
        <f aca="false">H274+K274</f>
        <v>156185622.231978</v>
      </c>
      <c r="M274" s="250" t="n">
        <f aca="false">G274+J274</f>
        <v>13.35</v>
      </c>
      <c r="N274" s="313"/>
      <c r="O274" s="313"/>
      <c r="P274" s="313"/>
      <c r="Q274" s="196"/>
      <c r="R274" s="311"/>
      <c r="S274" s="187"/>
      <c r="T274" s="129"/>
      <c r="U274" s="311"/>
      <c r="V274" s="268"/>
      <c r="W274" s="268"/>
      <c r="X274" s="264"/>
      <c r="Y274" s="25"/>
      <c r="Z274" s="125"/>
      <c r="AA274" s="260"/>
      <c r="AB274" s="25"/>
      <c r="AC274" s="25"/>
      <c r="AD274" s="25"/>
    </row>
    <row r="275" customFormat="false" ht="12.75" hidden="false" customHeight="false" outlineLevel="0" collapsed="false">
      <c r="A275" s="130"/>
      <c r="C275" s="309"/>
      <c r="D275" s="124" t="s">
        <v>44</v>
      </c>
      <c r="E275" s="93" t="n">
        <v>11638153.2042603</v>
      </c>
      <c r="F275" s="123"/>
      <c r="G275" s="249" t="n">
        <v>3.7</v>
      </c>
      <c r="H275" s="314" t="n">
        <f aca="false">G275*E275</f>
        <v>43061166.8557633</v>
      </c>
      <c r="I275" s="315"/>
      <c r="J275" s="272"/>
      <c r="K275" s="293"/>
      <c r="L275" s="125" t="n">
        <f aca="false">H275+K275</f>
        <v>43061166.8557633</v>
      </c>
      <c r="M275" s="250" t="n">
        <f aca="false">G275+J275</f>
        <v>3.7</v>
      </c>
      <c r="N275" s="313"/>
      <c r="O275" s="313"/>
      <c r="P275" s="313"/>
      <c r="Q275" s="196"/>
      <c r="R275" s="311"/>
      <c r="S275" s="187"/>
      <c r="T275" s="129"/>
      <c r="U275" s="311"/>
      <c r="V275" s="268"/>
      <c r="W275" s="268"/>
      <c r="X275" s="279"/>
      <c r="Y275" s="25"/>
      <c r="Z275" s="280"/>
      <c r="AA275" s="260"/>
      <c r="AB275" s="25"/>
      <c r="AC275" s="25"/>
      <c r="AD275" s="25"/>
    </row>
    <row r="276" customFormat="false" ht="12.75" hidden="false" customHeight="false" outlineLevel="0" collapsed="false">
      <c r="A276" s="137"/>
      <c r="B276" s="138"/>
      <c r="C276" s="309"/>
      <c r="D276" s="2" t="s">
        <v>65</v>
      </c>
      <c r="E276" s="93" t="n">
        <v>12263282.8109268</v>
      </c>
      <c r="F276" s="123"/>
      <c r="G276" s="249" t="n">
        <v>2.55</v>
      </c>
      <c r="H276" s="314" t="n">
        <f aca="false">G276*E276</f>
        <v>31271371.1678633</v>
      </c>
      <c r="I276" s="315"/>
      <c r="J276" s="272"/>
      <c r="K276" s="293"/>
      <c r="L276" s="125" t="n">
        <f aca="false">H276+K276</f>
        <v>31271371.1678633</v>
      </c>
      <c r="M276" s="250" t="n">
        <f aca="false">G276+J276</f>
        <v>2.55</v>
      </c>
      <c r="N276" s="145"/>
      <c r="O276" s="145"/>
      <c r="P276" s="145"/>
      <c r="Q276" s="247"/>
      <c r="R276" s="311"/>
      <c r="S276" s="311"/>
      <c r="T276" s="311"/>
      <c r="U276" s="311"/>
      <c r="V276" s="268"/>
      <c r="W276" s="268"/>
      <c r="X276" s="279"/>
      <c r="Y276" s="25"/>
      <c r="Z276" s="280"/>
      <c r="AA276" s="260"/>
      <c r="AB276" s="25"/>
      <c r="AC276" s="25"/>
      <c r="AD276" s="25"/>
    </row>
    <row r="277" customFormat="false" ht="12.75" hidden="false" customHeight="false" outlineLevel="0" collapsed="false">
      <c r="A277" s="137"/>
      <c r="B277" s="138"/>
      <c r="C277" s="309" t="s">
        <v>26</v>
      </c>
      <c r="D277" s="124" t="s">
        <v>44</v>
      </c>
      <c r="E277" s="93" t="n">
        <v>10734522.104741</v>
      </c>
      <c r="F277" s="123"/>
      <c r="G277" s="249" t="n">
        <v>3.65</v>
      </c>
      <c r="H277" s="314" t="n">
        <f aca="false">G277*E277</f>
        <v>39181005.6823045</v>
      </c>
      <c r="I277" s="315"/>
      <c r="J277" s="272"/>
      <c r="K277" s="293"/>
      <c r="L277" s="125" t="n">
        <f aca="false">H277+K277</f>
        <v>39181005.6823045</v>
      </c>
      <c r="M277" s="250" t="n">
        <f aca="false">G277+J277</f>
        <v>3.65</v>
      </c>
      <c r="N277" s="178"/>
      <c r="O277" s="178"/>
      <c r="P277" s="178"/>
      <c r="Q277" s="196"/>
      <c r="R277" s="311"/>
      <c r="S277" s="195"/>
      <c r="T277" s="129"/>
      <c r="U277" s="311"/>
      <c r="V277" s="268"/>
      <c r="W277" s="268"/>
      <c r="X277" s="279"/>
      <c r="Y277" s="25"/>
      <c r="Z277" s="280"/>
      <c r="AA277" s="260"/>
      <c r="AB277" s="25"/>
      <c r="AC277" s="25"/>
      <c r="AD277" s="25"/>
    </row>
    <row r="278" customFormat="false" ht="12.75" hidden="false" customHeight="false" outlineLevel="0" collapsed="false">
      <c r="A278" s="137"/>
      <c r="B278" s="138"/>
      <c r="C278" s="139"/>
      <c r="D278" s="2" t="s">
        <v>65</v>
      </c>
      <c r="E278" s="93" t="n">
        <v>10968624.2682786</v>
      </c>
      <c r="F278" s="123"/>
      <c r="G278" s="249" t="n">
        <v>2.55</v>
      </c>
      <c r="H278" s="314" t="n">
        <f aca="false">G278*E278</f>
        <v>27969991.8841105</v>
      </c>
      <c r="I278" s="315"/>
      <c r="J278" s="272"/>
      <c r="K278" s="293"/>
      <c r="L278" s="125" t="n">
        <f aca="false">H278+K278</f>
        <v>27969991.8841105</v>
      </c>
      <c r="M278" s="250" t="n">
        <f aca="false">G278+J278</f>
        <v>2.55</v>
      </c>
      <c r="N278" s="178"/>
      <c r="O278" s="178"/>
      <c r="P278" s="123"/>
      <c r="Q278" s="328"/>
      <c r="R278" s="311"/>
      <c r="S278" s="195"/>
      <c r="T278" s="129"/>
      <c r="U278" s="311"/>
      <c r="V278" s="268"/>
      <c r="W278" s="268"/>
      <c r="X278" s="279"/>
      <c r="Y278" s="25"/>
      <c r="Z278" s="280"/>
      <c r="AA278" s="260"/>
      <c r="AB278" s="25"/>
      <c r="AC278" s="25"/>
      <c r="AD278" s="25"/>
    </row>
    <row r="279" customFormat="false" ht="12.75" hidden="false" customHeight="false" outlineLevel="0" collapsed="false">
      <c r="A279" s="137"/>
      <c r="B279" s="138"/>
      <c r="C279" s="139"/>
      <c r="E279" s="93"/>
      <c r="F279" s="123"/>
      <c r="G279" s="207"/>
      <c r="H279" s="314"/>
      <c r="I279" s="315"/>
      <c r="J279" s="272"/>
      <c r="K279" s="293"/>
      <c r="L279" s="125"/>
      <c r="M279" s="248"/>
      <c r="N279" s="178"/>
      <c r="O279" s="178"/>
      <c r="P279" s="246"/>
      <c r="Q279" s="328"/>
      <c r="R279" s="311"/>
      <c r="S279" s="195"/>
      <c r="T279" s="129"/>
      <c r="U279" s="311"/>
      <c r="V279" s="268"/>
      <c r="W279" s="268"/>
      <c r="X279" s="279"/>
      <c r="Y279" s="25"/>
      <c r="Z279" s="280"/>
      <c r="AA279" s="260"/>
      <c r="AB279" s="25"/>
      <c r="AC279" s="25"/>
      <c r="AD279" s="25"/>
    </row>
    <row r="280" customFormat="false" ht="12.75" hidden="false" customHeight="false" outlineLevel="0" collapsed="false">
      <c r="A280" s="137"/>
      <c r="B280" s="138" t="s">
        <v>22</v>
      </c>
      <c r="C280" s="309" t="s">
        <v>23</v>
      </c>
      <c r="D280" s="124" t="s">
        <v>42</v>
      </c>
      <c r="E280" s="93" t="n">
        <v>1147055962.467</v>
      </c>
      <c r="F280" s="123"/>
      <c r="G280" s="282" t="n">
        <v>0.09773</v>
      </c>
      <c r="H280" s="314" t="n">
        <f aca="false">G280*E280</f>
        <v>112101779.2119</v>
      </c>
      <c r="I280" s="315"/>
      <c r="J280" s="272" t="n">
        <v>0.0955826719619615</v>
      </c>
      <c r="K280" s="129" t="n">
        <f aca="false">E280*J280</f>
        <v>109638673.782495</v>
      </c>
      <c r="L280" s="125" t="n">
        <f aca="false">H280+K280</f>
        <v>221740452.994395</v>
      </c>
      <c r="M280" s="76" t="n">
        <f aca="false">G280+J280</f>
        <v>0.193312671961962</v>
      </c>
      <c r="N280" s="178"/>
      <c r="O280" s="178"/>
      <c r="P280" s="282"/>
      <c r="Q280" s="196"/>
      <c r="R280" s="311"/>
      <c r="S280" s="195"/>
      <c r="T280" s="198"/>
      <c r="U280" s="311"/>
      <c r="V280" s="268"/>
      <c r="W280" s="268"/>
      <c r="X280" s="279"/>
      <c r="Y280" s="25"/>
      <c r="Z280" s="280"/>
      <c r="AA280" s="260"/>
      <c r="AB280" s="25"/>
      <c r="AC280" s="25"/>
      <c r="AD280" s="25"/>
    </row>
    <row r="281" customFormat="false" ht="12.75" hidden="false" customHeight="false" outlineLevel="0" collapsed="false">
      <c r="A281" s="137"/>
      <c r="B281" s="138"/>
      <c r="C281" s="309"/>
      <c r="D281" s="124" t="s">
        <v>44</v>
      </c>
      <c r="E281" s="93" t="n">
        <v>1232486838.60156</v>
      </c>
      <c r="F281" s="123"/>
      <c r="G281" s="256" t="n">
        <v>0.0681</v>
      </c>
      <c r="H281" s="314" t="n">
        <f aca="false">G281*E281</f>
        <v>83932353.7087659</v>
      </c>
      <c r="I281" s="315"/>
      <c r="J281" s="272" t="n">
        <v>0.0284926321069047</v>
      </c>
      <c r="K281" s="129" t="n">
        <f aca="false">E281*J281</f>
        <v>35116794.0688761</v>
      </c>
      <c r="L281" s="125" t="n">
        <f aca="false">H281+K281</f>
        <v>119049147.777642</v>
      </c>
      <c r="M281" s="76" t="n">
        <f aca="false">G281+J281</f>
        <v>0.0965926321069047</v>
      </c>
      <c r="N281" s="176"/>
      <c r="O281" s="176"/>
      <c r="P281" s="256"/>
      <c r="Q281" s="196"/>
      <c r="R281" s="176"/>
      <c r="S281" s="176"/>
      <c r="T281" s="176"/>
      <c r="U281" s="176"/>
      <c r="V281" s="268"/>
      <c r="W281" s="268"/>
      <c r="X281" s="162"/>
      <c r="Y281" s="25"/>
      <c r="Z281" s="162"/>
      <c r="AA281" s="260"/>
      <c r="AB281" s="25"/>
      <c r="AC281" s="25"/>
      <c r="AD281" s="25"/>
    </row>
    <row r="282" customFormat="false" ht="12.75" hidden="false" customHeight="false" outlineLevel="0" collapsed="false">
      <c r="A282" s="130"/>
      <c r="C282" s="309"/>
      <c r="D282" s="124" t="s">
        <v>43</v>
      </c>
      <c r="E282" s="93" t="n">
        <v>2975127263.20014</v>
      </c>
      <c r="F282" s="123"/>
      <c r="G282" s="256" t="n">
        <v>0.06059</v>
      </c>
      <c r="H282" s="314" t="n">
        <f aca="false">G282*E282</f>
        <v>180262960.877297</v>
      </c>
      <c r="I282" s="315"/>
      <c r="J282" s="282" t="n">
        <v>0.0284926321069047</v>
      </c>
      <c r="K282" s="129" t="n">
        <f aca="false">E282*J282</f>
        <v>84769206.5815838</v>
      </c>
      <c r="L282" s="125" t="n">
        <f aca="false">H282+K282</f>
        <v>265032167.458881</v>
      </c>
      <c r="M282" s="76" t="n">
        <f aca="false">G282+J282</f>
        <v>0.0890826321069047</v>
      </c>
      <c r="N282" s="311"/>
      <c r="O282" s="311"/>
      <c r="P282" s="256"/>
      <c r="Q282" s="196"/>
      <c r="R282" s="311"/>
      <c r="S282" s="311"/>
      <c r="T282" s="147"/>
      <c r="U282" s="311"/>
      <c r="V282" s="268"/>
      <c r="W282" s="268"/>
      <c r="X282" s="125"/>
      <c r="Y282" s="25"/>
      <c r="Z282" s="125"/>
      <c r="AA282" s="260"/>
      <c r="AB282" s="25"/>
      <c r="AC282" s="25"/>
      <c r="AD282" s="25"/>
    </row>
    <row r="283" customFormat="false" ht="12.75" hidden="false" customHeight="false" outlineLevel="0" collapsed="false">
      <c r="A283" s="130"/>
      <c r="C283" s="309" t="s">
        <v>26</v>
      </c>
      <c r="D283" s="124" t="s">
        <v>44</v>
      </c>
      <c r="E283" s="93" t="n">
        <v>2129738233.89628</v>
      </c>
      <c r="F283" s="123"/>
      <c r="G283" s="256" t="n">
        <v>0.07392</v>
      </c>
      <c r="H283" s="314" t="n">
        <f aca="false">G283*E283</f>
        <v>157430250.249613</v>
      </c>
      <c r="I283" s="315"/>
      <c r="J283" s="282" t="n">
        <v>0.0284926321069047</v>
      </c>
      <c r="K283" s="129" t="n">
        <f aca="false">E283*J283</f>
        <v>60681847.9824156</v>
      </c>
      <c r="L283" s="125" t="n">
        <f aca="false">H283+K283</f>
        <v>218112098.232028</v>
      </c>
      <c r="M283" s="76" t="n">
        <f aca="false">G283+J283</f>
        <v>0.102412632106905</v>
      </c>
      <c r="N283" s="311"/>
      <c r="O283" s="311"/>
      <c r="P283" s="256"/>
      <c r="Q283" s="196"/>
      <c r="R283" s="311"/>
      <c r="S283" s="311"/>
      <c r="T283" s="147"/>
      <c r="U283" s="311"/>
      <c r="V283" s="268"/>
      <c r="W283" s="268"/>
      <c r="X283" s="125"/>
      <c r="Y283" s="25"/>
      <c r="Z283" s="125"/>
      <c r="AA283" s="260"/>
      <c r="AB283" s="25"/>
      <c r="AC283" s="25"/>
      <c r="AD283" s="25"/>
    </row>
    <row r="284" customFormat="false" ht="12.75" hidden="false" customHeight="false" outlineLevel="0" collapsed="false">
      <c r="A284" s="130"/>
      <c r="C284" s="309"/>
      <c r="D284" s="124" t="s">
        <v>43</v>
      </c>
      <c r="E284" s="93" t="n">
        <v>2690041349.81591</v>
      </c>
      <c r="F284" s="120"/>
      <c r="G284" s="256" t="n">
        <v>0.06038</v>
      </c>
      <c r="H284" s="314" t="n">
        <f aca="false">G284*E284</f>
        <v>162424696.701885</v>
      </c>
      <c r="I284" s="315"/>
      <c r="J284" s="256" t="n">
        <v>0.0284926321069047</v>
      </c>
      <c r="K284" s="129" t="n">
        <f aca="false">E284*J284</f>
        <v>76646358.532666</v>
      </c>
      <c r="L284" s="125" t="n">
        <f aca="false">H284+K284</f>
        <v>239071055.234551</v>
      </c>
      <c r="M284" s="76" t="n">
        <f aca="false">G284+J284</f>
        <v>0.0888726321069047</v>
      </c>
      <c r="N284" s="176"/>
      <c r="O284" s="176"/>
      <c r="P284" s="256"/>
      <c r="Q284" s="208"/>
      <c r="R284" s="176"/>
      <c r="S284" s="176"/>
      <c r="T284" s="176"/>
      <c r="U284" s="176"/>
      <c r="V284" s="268"/>
      <c r="W284" s="268"/>
      <c r="X284" s="162"/>
      <c r="Y284" s="25"/>
      <c r="Z284" s="162"/>
      <c r="AA284" s="260"/>
      <c r="AB284" s="25"/>
      <c r="AC284" s="25"/>
      <c r="AD284" s="25"/>
    </row>
    <row r="285" customFormat="false" ht="12.75" hidden="false" customHeight="false" outlineLevel="0" collapsed="false">
      <c r="A285" s="130"/>
      <c r="C285" s="309"/>
      <c r="D285" s="124"/>
      <c r="E285" s="93"/>
      <c r="F285" s="123"/>
      <c r="G285" s="207"/>
      <c r="H285" s="314"/>
      <c r="I285" s="315"/>
      <c r="J285" s="272"/>
      <c r="K285" s="293"/>
      <c r="L285" s="125"/>
      <c r="M285" s="248"/>
      <c r="N285" s="178"/>
      <c r="O285" s="178"/>
      <c r="P285" s="145"/>
      <c r="Q285" s="196"/>
      <c r="R285" s="311"/>
      <c r="S285" s="195"/>
      <c r="T285" s="129"/>
      <c r="U285" s="311"/>
      <c r="V285" s="263"/>
      <c r="W285" s="263"/>
      <c r="X285" s="264"/>
      <c r="Y285" s="25"/>
      <c r="Z285" s="162"/>
      <c r="AA285" s="260"/>
      <c r="AB285" s="25"/>
      <c r="AC285" s="25"/>
      <c r="AD285" s="25"/>
    </row>
    <row r="286" customFormat="false" ht="12.75" hidden="false" customHeight="false" outlineLevel="0" collapsed="false">
      <c r="A286" s="130"/>
      <c r="B286" s="2" t="s">
        <v>48</v>
      </c>
      <c r="C286" s="309" t="s">
        <v>23</v>
      </c>
      <c r="D286" s="124" t="s">
        <v>69</v>
      </c>
      <c r="E286" s="93" t="n">
        <v>11121.5</v>
      </c>
      <c r="F286" s="123"/>
      <c r="G286" s="249" t="n">
        <v>175</v>
      </c>
      <c r="H286" s="314" t="n">
        <f aca="false">G286*E286</f>
        <v>1946262.5</v>
      </c>
      <c r="I286" s="315"/>
      <c r="J286" s="272"/>
      <c r="K286" s="293"/>
      <c r="L286" s="125" t="n">
        <f aca="false">H286+K286</f>
        <v>1946262.5</v>
      </c>
      <c r="M286" s="250" t="n">
        <f aca="false">G286+J286</f>
        <v>175</v>
      </c>
      <c r="N286" s="178"/>
      <c r="O286" s="178"/>
      <c r="P286" s="178"/>
      <c r="Q286" s="208"/>
      <c r="R286" s="311"/>
      <c r="S286" s="195"/>
      <c r="T286" s="129"/>
      <c r="U286" s="311"/>
      <c r="V286" s="263"/>
      <c r="W286" s="263"/>
      <c r="X286" s="264"/>
      <c r="Y286" s="25"/>
      <c r="Z286" s="162"/>
      <c r="AA286" s="260"/>
      <c r="AB286" s="25"/>
      <c r="AC286" s="25"/>
      <c r="AD286" s="25"/>
    </row>
    <row r="287" customFormat="false" ht="12.75" hidden="false" customHeight="false" outlineLevel="0" collapsed="false">
      <c r="A287" s="130"/>
      <c r="C287" s="309" t="s">
        <v>26</v>
      </c>
      <c r="D287" s="124" t="s">
        <v>69</v>
      </c>
      <c r="E287" s="93" t="n">
        <v>10779.5</v>
      </c>
      <c r="F287" s="120"/>
      <c r="G287" s="249" t="n">
        <v>175</v>
      </c>
      <c r="H287" s="314" t="n">
        <f aca="false">G287*E287</f>
        <v>1886412.5</v>
      </c>
      <c r="I287" s="315"/>
      <c r="J287" s="256"/>
      <c r="K287" s="257"/>
      <c r="L287" s="125" t="n">
        <f aca="false">H287+K287</f>
        <v>1886412.5</v>
      </c>
      <c r="M287" s="250" t="n">
        <f aca="false">G287+J287</f>
        <v>175</v>
      </c>
      <c r="N287" s="178"/>
      <c r="O287" s="178"/>
      <c r="P287" s="178"/>
      <c r="Q287" s="196"/>
      <c r="R287" s="311"/>
      <c r="S287" s="195"/>
      <c r="T287" s="129"/>
      <c r="U287" s="311"/>
      <c r="V287" s="263"/>
      <c r="W287" s="263"/>
      <c r="X287" s="264"/>
      <c r="Y287" s="128"/>
      <c r="Z287" s="329"/>
      <c r="AA287" s="260"/>
      <c r="AB287" s="25"/>
      <c r="AC287" s="25"/>
      <c r="AD287" s="25"/>
    </row>
    <row r="288" customFormat="false" ht="12.75" hidden="false" customHeight="false" outlineLevel="0" collapsed="false">
      <c r="A288" s="130"/>
      <c r="C288" s="309" t="s">
        <v>23</v>
      </c>
      <c r="D288" s="124" t="s">
        <v>70</v>
      </c>
      <c r="E288" s="93" t="n">
        <v>52104</v>
      </c>
      <c r="F288" s="120"/>
      <c r="G288" s="249" t="n">
        <v>75</v>
      </c>
      <c r="H288" s="314" t="n">
        <f aca="false">G288*E288</f>
        <v>3907800</v>
      </c>
      <c r="I288" s="315"/>
      <c r="J288" s="272"/>
      <c r="K288" s="293"/>
      <c r="L288" s="125" t="n">
        <f aca="false">H288+K288</f>
        <v>3907800</v>
      </c>
      <c r="M288" s="250" t="n">
        <f aca="false">G288+J288</f>
        <v>75</v>
      </c>
      <c r="N288" s="178"/>
      <c r="O288" s="178"/>
      <c r="P288" s="178"/>
      <c r="Q288" s="196"/>
      <c r="R288" s="311"/>
      <c r="S288" s="195"/>
      <c r="T288" s="129"/>
      <c r="U288" s="311"/>
      <c r="V288" s="263"/>
      <c r="W288" s="263"/>
      <c r="X288" s="264"/>
      <c r="Y288" s="128"/>
      <c r="Z288" s="162"/>
      <c r="AA288" s="260"/>
      <c r="AB288" s="25"/>
      <c r="AC288" s="25"/>
      <c r="AD288" s="25"/>
    </row>
    <row r="289" customFormat="false" ht="12.75" hidden="false" customHeight="false" outlineLevel="0" collapsed="false">
      <c r="A289" s="130"/>
      <c r="C289" s="309" t="s">
        <v>26</v>
      </c>
      <c r="D289" s="124" t="s">
        <v>70</v>
      </c>
      <c r="E289" s="93" t="n">
        <v>52115</v>
      </c>
      <c r="F289" s="120"/>
      <c r="G289" s="249" t="n">
        <v>75</v>
      </c>
      <c r="H289" s="314" t="n">
        <f aca="false">G289*E289</f>
        <v>3908625</v>
      </c>
      <c r="I289" s="315"/>
      <c r="J289" s="256"/>
      <c r="K289" s="257"/>
      <c r="L289" s="125" t="n">
        <f aca="false">H289+K289</f>
        <v>3908625</v>
      </c>
      <c r="M289" s="250" t="n">
        <f aca="false">G289+J289</f>
        <v>75</v>
      </c>
      <c r="N289" s="178"/>
      <c r="O289" s="178"/>
      <c r="P289" s="178"/>
      <c r="Q289" s="196"/>
      <c r="R289" s="311"/>
      <c r="S289" s="195"/>
      <c r="T289" s="129"/>
      <c r="U289" s="311"/>
      <c r="V289" s="263"/>
      <c r="W289" s="263"/>
      <c r="X289" s="264"/>
      <c r="Y289" s="128"/>
      <c r="Z289" s="162"/>
      <c r="AA289" s="260"/>
      <c r="AB289" s="25"/>
      <c r="AC289" s="25"/>
      <c r="AD289" s="25"/>
    </row>
    <row r="290" customFormat="false" ht="12.75" hidden="false" customHeight="false" outlineLevel="0" collapsed="false">
      <c r="A290" s="130"/>
      <c r="C290" s="309"/>
      <c r="D290" s="124"/>
      <c r="E290" s="127"/>
      <c r="F290" s="120"/>
      <c r="G290" s="128"/>
      <c r="H290" s="125"/>
      <c r="I290" s="126"/>
      <c r="J290" s="256"/>
      <c r="K290" s="257"/>
      <c r="L290" s="125"/>
      <c r="M290" s="248"/>
      <c r="N290" s="311"/>
      <c r="O290" s="311"/>
      <c r="P290" s="311"/>
      <c r="Q290" s="247"/>
      <c r="R290" s="311"/>
      <c r="S290" s="311"/>
      <c r="T290" s="311"/>
      <c r="U290" s="311"/>
      <c r="V290" s="268"/>
      <c r="W290" s="268"/>
      <c r="X290" s="162"/>
      <c r="Y290" s="25"/>
      <c r="Z290" s="162"/>
      <c r="AA290" s="260"/>
      <c r="AB290" s="25"/>
      <c r="AC290" s="25"/>
      <c r="AD290" s="25"/>
    </row>
    <row r="291" customFormat="false" ht="12.75" hidden="false" customHeight="false" outlineLevel="0" collapsed="false">
      <c r="A291" s="130"/>
      <c r="B291" s="98" t="str">
        <f aca="false">B130</f>
        <v>Discounts, Credits &amp; Nonalloc. Revenue</v>
      </c>
      <c r="C291" s="309"/>
      <c r="D291" s="124"/>
      <c r="E291" s="127"/>
      <c r="F291" s="120"/>
      <c r="G291" s="128"/>
      <c r="H291" s="316" t="n">
        <f aca="false">H293-SUM(H274:H289)</f>
        <v>-7917151.85854805</v>
      </c>
      <c r="I291" s="317"/>
      <c r="J291" s="272"/>
      <c r="K291" s="293"/>
      <c r="L291" s="125" t="n">
        <f aca="false">H291+K291</f>
        <v>-7917151.85854805</v>
      </c>
      <c r="M291" s="248"/>
      <c r="N291" s="313"/>
      <c r="O291" s="313"/>
      <c r="P291" s="313"/>
      <c r="Q291" s="196"/>
      <c r="R291" s="311"/>
      <c r="S291" s="187"/>
      <c r="T291" s="129"/>
      <c r="U291" s="311"/>
      <c r="V291" s="268"/>
      <c r="W291" s="268"/>
      <c r="X291" s="264"/>
      <c r="Y291" s="25"/>
      <c r="Z291" s="125"/>
      <c r="AA291" s="260"/>
      <c r="AB291" s="25"/>
      <c r="AC291" s="25"/>
      <c r="AD291" s="25"/>
    </row>
    <row r="292" customFormat="false" ht="12.75" hidden="false" customHeight="false" outlineLevel="0" collapsed="false">
      <c r="A292" s="130"/>
      <c r="C292" s="309"/>
      <c r="D292" s="124"/>
      <c r="E292" s="127"/>
      <c r="F292" s="123"/>
      <c r="G292" s="128"/>
      <c r="H292" s="314"/>
      <c r="I292" s="315"/>
      <c r="J292" s="272"/>
      <c r="K292" s="302" t="n">
        <f aca="false">SUM(K274:K291)</f>
        <v>366852880.948037</v>
      </c>
      <c r="L292" s="302" t="n">
        <f aca="false">SUM(L274:L291)</f>
        <v>1364406027.66097</v>
      </c>
      <c r="M292" s="248"/>
      <c r="N292" s="178"/>
      <c r="O292" s="178"/>
      <c r="P292" s="178"/>
      <c r="Q292" s="208"/>
      <c r="R292" s="311"/>
      <c r="S292" s="195"/>
      <c r="T292" s="198"/>
      <c r="U292" s="311"/>
      <c r="V292" s="268"/>
      <c r="W292" s="268"/>
      <c r="X292" s="279"/>
      <c r="Y292" s="25"/>
      <c r="Z292" s="280"/>
      <c r="AA292" s="260"/>
      <c r="AB292" s="25"/>
      <c r="AC292" s="25"/>
      <c r="AD292" s="25"/>
    </row>
    <row r="293" customFormat="false" ht="13.5" hidden="false" customHeight="false" outlineLevel="0" collapsed="false">
      <c r="A293" s="130"/>
      <c r="B293" s="102" t="s">
        <v>36</v>
      </c>
      <c r="C293" s="323"/>
      <c r="D293" s="324"/>
      <c r="E293" s="104" t="n">
        <f aca="false">SUM(E280:E284)</f>
        <v>10174449647.9809</v>
      </c>
      <c r="F293" s="102" t="s">
        <v>37</v>
      </c>
      <c r="G293" s="106"/>
      <c r="H293" s="320" t="n">
        <v>997553146.712932</v>
      </c>
      <c r="I293" s="321"/>
      <c r="J293" s="325"/>
      <c r="K293" s="326" t="n">
        <v>366852880.948037</v>
      </c>
      <c r="L293" s="107" t="n">
        <f aca="false">SUM(H293:K293)</f>
        <v>1364406027.66097</v>
      </c>
      <c r="M293" s="327"/>
      <c r="N293" s="113" t="n">
        <f aca="false">(L293-H293)/H293</f>
        <v>0.367752717894646</v>
      </c>
      <c r="O293" s="311"/>
      <c r="P293" s="311"/>
      <c r="Q293" s="247"/>
      <c r="R293" s="311"/>
      <c r="S293" s="311"/>
      <c r="T293" s="147"/>
      <c r="U293" s="311"/>
      <c r="V293" s="268"/>
      <c r="W293" s="268"/>
      <c r="X293" s="125"/>
      <c r="Y293" s="25"/>
      <c r="Z293" s="125"/>
      <c r="AA293" s="260"/>
      <c r="AB293" s="25"/>
      <c r="AC293" s="25"/>
      <c r="AD293" s="25"/>
    </row>
    <row r="294" customFormat="false" ht="13.5" hidden="false" customHeight="false" outlineLevel="0" collapsed="false">
      <c r="A294" s="130"/>
      <c r="O294" s="178"/>
      <c r="P294" s="178"/>
      <c r="Q294" s="196"/>
      <c r="R294" s="311"/>
      <c r="S294" s="195"/>
      <c r="T294" s="129"/>
      <c r="U294" s="311"/>
      <c r="V294" s="263"/>
      <c r="W294" s="263"/>
      <c r="X294" s="264"/>
      <c r="Y294" s="25"/>
      <c r="Z294" s="162"/>
      <c r="AA294" s="260"/>
      <c r="AB294" s="25"/>
      <c r="AC294" s="25"/>
      <c r="AD294" s="25"/>
    </row>
    <row r="295" customFormat="false" ht="12.75" hidden="false" customHeight="false" outlineLevel="0" collapsed="false">
      <c r="A295" s="130" t="s">
        <v>73</v>
      </c>
      <c r="B295" s="2" t="s">
        <v>59</v>
      </c>
      <c r="C295" s="309" t="s">
        <v>23</v>
      </c>
      <c r="D295" s="124" t="s">
        <v>42</v>
      </c>
      <c r="E295" s="144" t="n">
        <v>6776527.23648602</v>
      </c>
      <c r="F295" s="120"/>
      <c r="G295" s="249" t="n">
        <v>7.5</v>
      </c>
      <c r="H295" s="314" t="n">
        <f aca="false">E295*G295</f>
        <v>50823954.2736452</v>
      </c>
      <c r="I295" s="315"/>
      <c r="J295" s="256"/>
      <c r="K295" s="257"/>
      <c r="L295" s="125" t="n">
        <f aca="false">H295+K295</f>
        <v>50823954.2736452</v>
      </c>
      <c r="M295" s="250" t="n">
        <f aca="false">G295+J295</f>
        <v>7.5</v>
      </c>
      <c r="N295" s="178"/>
      <c r="O295" s="178"/>
      <c r="P295" s="178"/>
      <c r="Q295" s="196"/>
      <c r="R295" s="311"/>
      <c r="S295" s="195"/>
      <c r="T295" s="129"/>
      <c r="U295" s="311"/>
      <c r="V295" s="263"/>
      <c r="W295" s="263"/>
      <c r="X295" s="264"/>
      <c r="Y295" s="128"/>
      <c r="Z295" s="162"/>
      <c r="AA295" s="260"/>
      <c r="AB295" s="25"/>
      <c r="AC295" s="25"/>
      <c r="AD295" s="25"/>
    </row>
    <row r="296" customFormat="false" ht="12.75" hidden="false" customHeight="false" outlineLevel="0" collapsed="false">
      <c r="A296" s="130"/>
      <c r="C296" s="309"/>
      <c r="D296" s="124" t="s">
        <v>44</v>
      </c>
      <c r="E296" s="144" t="n">
        <v>6903477.83954161</v>
      </c>
      <c r="F296" s="120"/>
      <c r="G296" s="249" t="n">
        <v>0.6</v>
      </c>
      <c r="H296" s="314" t="n">
        <f aca="false">E296*G296</f>
        <v>4142086.70372496</v>
      </c>
      <c r="I296" s="315"/>
      <c r="J296" s="272"/>
      <c r="K296" s="293"/>
      <c r="L296" s="125" t="n">
        <f aca="false">H296+K296</f>
        <v>4142086.70372496</v>
      </c>
      <c r="M296" s="250" t="n">
        <f aca="false">G296+J296</f>
        <v>0.6</v>
      </c>
      <c r="N296" s="178"/>
      <c r="O296" s="178"/>
      <c r="P296" s="178"/>
      <c r="Q296" s="196"/>
      <c r="R296" s="311"/>
      <c r="S296" s="195"/>
      <c r="T296" s="129"/>
      <c r="U296" s="311"/>
      <c r="V296" s="263"/>
      <c r="W296" s="263"/>
      <c r="X296" s="264"/>
      <c r="Y296" s="128"/>
      <c r="Z296" s="162"/>
      <c r="AA296" s="260"/>
      <c r="AB296" s="25"/>
      <c r="AC296" s="25"/>
      <c r="AD296" s="25"/>
    </row>
    <row r="297" customFormat="false" ht="12.75" hidden="false" customHeight="false" outlineLevel="0" collapsed="false">
      <c r="A297" s="137"/>
      <c r="B297" s="138"/>
      <c r="C297" s="309"/>
      <c r="D297" s="2" t="s">
        <v>65</v>
      </c>
      <c r="E297" s="144" t="n">
        <v>7255755.81954814</v>
      </c>
      <c r="F297" s="120"/>
      <c r="G297" s="249" t="n">
        <v>0.35</v>
      </c>
      <c r="H297" s="314" t="n">
        <f aca="false">E297*G297</f>
        <v>2539514.53684185</v>
      </c>
      <c r="I297" s="315"/>
      <c r="J297" s="256"/>
      <c r="K297" s="257"/>
      <c r="L297" s="125" t="n">
        <f aca="false">H297+K297</f>
        <v>2539514.53684185</v>
      </c>
      <c r="M297" s="250" t="n">
        <f aca="false">G297+J297</f>
        <v>0.35</v>
      </c>
      <c r="N297" s="178"/>
      <c r="O297" s="178"/>
      <c r="P297" s="178"/>
      <c r="Q297" s="196"/>
      <c r="R297" s="311"/>
      <c r="S297" s="195"/>
      <c r="T297" s="129"/>
      <c r="U297" s="311"/>
      <c r="V297" s="263"/>
      <c r="W297" s="263"/>
      <c r="X297" s="264"/>
      <c r="Y297" s="128"/>
      <c r="Z297" s="162"/>
      <c r="AA297" s="260"/>
      <c r="AB297" s="25"/>
      <c r="AC297" s="25"/>
      <c r="AD297" s="25"/>
    </row>
    <row r="298" customFormat="false" ht="12.75" hidden="false" customHeight="false" outlineLevel="0" collapsed="false">
      <c r="A298" s="137"/>
      <c r="B298" s="138"/>
      <c r="C298" s="309" t="s">
        <v>26</v>
      </c>
      <c r="D298" s="124" t="s">
        <v>44</v>
      </c>
      <c r="E298" s="144" t="n">
        <v>6597565.96625606</v>
      </c>
      <c r="F298" s="120"/>
      <c r="G298" s="249" t="n">
        <v>0.75</v>
      </c>
      <c r="H298" s="314" t="n">
        <f aca="false">E298*G298</f>
        <v>4948174.47469205</v>
      </c>
      <c r="I298" s="315"/>
      <c r="J298" s="256"/>
      <c r="K298" s="257"/>
      <c r="L298" s="125" t="n">
        <f aca="false">H298+K298</f>
        <v>4948174.47469205</v>
      </c>
      <c r="M298" s="250" t="n">
        <f aca="false">G298+J298</f>
        <v>0.75</v>
      </c>
      <c r="N298" s="311"/>
      <c r="O298" s="311"/>
      <c r="P298" s="311"/>
      <c r="Q298" s="247"/>
      <c r="R298" s="311"/>
      <c r="S298" s="311"/>
      <c r="T298" s="311"/>
      <c r="U298" s="311"/>
      <c r="V298" s="268"/>
      <c r="W298" s="268"/>
      <c r="X298" s="162"/>
      <c r="Y298" s="25"/>
      <c r="Z298" s="162"/>
      <c r="AA298" s="260"/>
      <c r="AB298" s="25"/>
      <c r="AC298" s="25"/>
      <c r="AD298" s="25"/>
    </row>
    <row r="299" customFormat="false" ht="12.75" hidden="false" customHeight="false" outlineLevel="0" collapsed="false">
      <c r="A299" s="137"/>
      <c r="B299" s="138"/>
      <c r="C299" s="139"/>
      <c r="D299" s="2" t="s">
        <v>65</v>
      </c>
      <c r="E299" s="144" t="n">
        <v>6818482.9018507</v>
      </c>
      <c r="F299" s="120"/>
      <c r="G299" s="249" t="n">
        <v>0.35</v>
      </c>
      <c r="H299" s="314" t="n">
        <f aca="false">E299*G299</f>
        <v>2386469.01564774</v>
      </c>
      <c r="I299" s="315"/>
      <c r="J299" s="272"/>
      <c r="K299" s="293"/>
      <c r="L299" s="125" t="n">
        <f aca="false">H299+K299</f>
        <v>2386469.01564774</v>
      </c>
      <c r="M299" s="250" t="n">
        <f aca="false">G299+J299</f>
        <v>0.35</v>
      </c>
      <c r="N299" s="313"/>
      <c r="O299" s="313"/>
      <c r="P299" s="313"/>
      <c r="Q299" s="196"/>
      <c r="R299" s="311"/>
      <c r="S299" s="187"/>
      <c r="T299" s="129"/>
      <c r="U299" s="311"/>
      <c r="V299" s="268"/>
      <c r="W299" s="268"/>
      <c r="X299" s="264"/>
      <c r="Y299" s="25"/>
      <c r="Z299" s="125"/>
      <c r="AA299" s="260"/>
      <c r="AB299" s="25"/>
      <c r="AC299" s="25"/>
      <c r="AD299" s="25"/>
    </row>
    <row r="300" customFormat="false" ht="12.75" hidden="false" customHeight="false" outlineLevel="0" collapsed="false">
      <c r="A300" s="137"/>
      <c r="B300" s="138"/>
      <c r="C300" s="139"/>
      <c r="E300" s="144"/>
      <c r="F300" s="120"/>
      <c r="G300" s="229"/>
      <c r="H300" s="314"/>
      <c r="I300" s="315"/>
      <c r="J300" s="272"/>
      <c r="K300" s="293"/>
      <c r="L300" s="125"/>
      <c r="M300" s="248"/>
      <c r="N300" s="313"/>
      <c r="O300" s="313"/>
      <c r="P300" s="330"/>
      <c r="Q300" s="196"/>
      <c r="R300" s="311"/>
      <c r="S300" s="187"/>
      <c r="T300" s="129"/>
      <c r="U300" s="311"/>
      <c r="V300" s="268"/>
      <c r="W300" s="268"/>
      <c r="X300" s="264"/>
      <c r="Y300" s="25"/>
      <c r="Z300" s="125"/>
      <c r="AA300" s="260"/>
      <c r="AB300" s="25"/>
      <c r="AC300" s="25"/>
      <c r="AD300" s="25"/>
    </row>
    <row r="301" customFormat="false" ht="12.75" hidden="false" customHeight="false" outlineLevel="0" collapsed="false">
      <c r="A301" s="137"/>
      <c r="B301" s="138" t="s">
        <v>22</v>
      </c>
      <c r="C301" s="309" t="s">
        <v>23</v>
      </c>
      <c r="D301" s="124" t="s">
        <v>42</v>
      </c>
      <c r="E301" s="144" t="n">
        <v>681229506.587647</v>
      </c>
      <c r="F301" s="123"/>
      <c r="G301" s="256" t="n">
        <v>0.0675</v>
      </c>
      <c r="H301" s="314" t="n">
        <f aca="false">E301*G301</f>
        <v>45982991.6946662</v>
      </c>
      <c r="I301" s="315"/>
      <c r="J301" s="272" t="n">
        <v>0.118941235001987</v>
      </c>
      <c r="K301" s="129" t="n">
        <f aca="false">E301*J301</f>
        <v>81026278.8333287</v>
      </c>
      <c r="L301" s="125" t="n">
        <f aca="false">H301+K301</f>
        <v>127009270.527995</v>
      </c>
      <c r="M301" s="76" t="n">
        <f aca="false">G301+J301</f>
        <v>0.186441235001987</v>
      </c>
      <c r="N301" s="313"/>
      <c r="O301" s="313"/>
      <c r="P301" s="256"/>
      <c r="Q301" s="170"/>
      <c r="R301" s="311"/>
      <c r="S301" s="187"/>
      <c r="T301" s="129"/>
      <c r="U301" s="311"/>
      <c r="V301" s="268"/>
      <c r="W301" s="268"/>
      <c r="X301" s="264"/>
      <c r="Y301" s="25"/>
      <c r="Z301" s="125"/>
      <c r="AA301" s="260"/>
      <c r="AB301" s="25"/>
      <c r="AC301" s="25"/>
      <c r="AD301" s="25"/>
    </row>
    <row r="302" customFormat="false" ht="12.75" hidden="false" customHeight="false" outlineLevel="0" collapsed="false">
      <c r="A302" s="137"/>
      <c r="B302" s="138"/>
      <c r="C302" s="309"/>
      <c r="D302" s="124" t="s">
        <v>44</v>
      </c>
      <c r="E302" s="144" t="n">
        <v>780382592.339261</v>
      </c>
      <c r="F302" s="123"/>
      <c r="G302" s="256" t="n">
        <v>0.05361</v>
      </c>
      <c r="H302" s="314" t="n">
        <f aca="false">E302*G302</f>
        <v>41836310.7753078</v>
      </c>
      <c r="I302" s="315"/>
      <c r="J302" s="272" t="n">
        <v>0.0271796094401091</v>
      </c>
      <c r="K302" s="129" t="n">
        <f aca="false">E302*J302</f>
        <v>21210494.073641</v>
      </c>
      <c r="L302" s="125" t="n">
        <f aca="false">H302+K302</f>
        <v>63046804.8489488</v>
      </c>
      <c r="M302" s="76" t="n">
        <f aca="false">G302+J302</f>
        <v>0.0807896094401091</v>
      </c>
      <c r="N302" s="313"/>
      <c r="O302" s="313"/>
      <c r="P302" s="256"/>
      <c r="Q302" s="170"/>
      <c r="R302" s="311"/>
      <c r="S302" s="187"/>
      <c r="T302" s="129"/>
      <c r="U302" s="311"/>
      <c r="V302" s="268"/>
      <c r="W302" s="268"/>
      <c r="X302" s="264"/>
      <c r="Y302" s="25"/>
      <c r="Z302" s="125"/>
      <c r="AA302" s="260"/>
      <c r="AB302" s="25"/>
      <c r="AC302" s="25"/>
      <c r="AD302" s="25"/>
    </row>
    <row r="303" customFormat="false" ht="12.75" hidden="false" customHeight="false" outlineLevel="0" collapsed="false">
      <c r="A303" s="130"/>
      <c r="C303" s="309"/>
      <c r="D303" s="124" t="s">
        <v>43</v>
      </c>
      <c r="E303" s="144" t="n">
        <v>2190963703.17596</v>
      </c>
      <c r="F303" s="123"/>
      <c r="G303" s="256" t="n">
        <v>0.05097</v>
      </c>
      <c r="H303" s="314" t="n">
        <f aca="false">E303*G303</f>
        <v>111673419.950878</v>
      </c>
      <c r="I303" s="315"/>
      <c r="J303" s="272" t="n">
        <v>0.0271796094401091</v>
      </c>
      <c r="K303" s="129" t="n">
        <f aca="false">E303*J303</f>
        <v>59549537.7497777</v>
      </c>
      <c r="L303" s="125" t="n">
        <f aca="false">H303+K303</f>
        <v>171222957.700656</v>
      </c>
      <c r="M303" s="76" t="n">
        <f aca="false">G303+J303</f>
        <v>0.0781496094401092</v>
      </c>
      <c r="N303" s="313"/>
      <c r="O303" s="313"/>
      <c r="P303" s="256"/>
      <c r="Q303" s="170"/>
      <c r="R303" s="311"/>
      <c r="S303" s="187"/>
      <c r="T303" s="129"/>
      <c r="U303" s="311"/>
      <c r="V303" s="268"/>
      <c r="W303" s="268"/>
      <c r="X303" s="279"/>
      <c r="Y303" s="25"/>
      <c r="Z303" s="280"/>
      <c r="AA303" s="260"/>
      <c r="AB303" s="25"/>
      <c r="AC303" s="25"/>
      <c r="AD303" s="25"/>
    </row>
    <row r="304" customFormat="false" ht="12.75" hidden="false" customHeight="false" outlineLevel="0" collapsed="false">
      <c r="A304" s="130"/>
      <c r="C304" s="309" t="s">
        <v>26</v>
      </c>
      <c r="D304" s="124" t="s">
        <v>44</v>
      </c>
      <c r="E304" s="144" t="n">
        <v>1366221500.70373</v>
      </c>
      <c r="F304" s="123"/>
      <c r="G304" s="256" t="n">
        <v>0.06369</v>
      </c>
      <c r="H304" s="314" t="n">
        <f aca="false">E304*G304</f>
        <v>87014647.3798206</v>
      </c>
      <c r="I304" s="315"/>
      <c r="J304" s="272" t="n">
        <v>0.0271796094401091</v>
      </c>
      <c r="K304" s="129" t="n">
        <f aca="false">E304*J304</f>
        <v>37133366.7978072</v>
      </c>
      <c r="L304" s="125" t="n">
        <f aca="false">H304+K304</f>
        <v>124148014.177628</v>
      </c>
      <c r="M304" s="76" t="n">
        <f aca="false">G304+J304</f>
        <v>0.0908696094401092</v>
      </c>
      <c r="N304" s="311"/>
      <c r="O304" s="311"/>
      <c r="P304" s="256"/>
      <c r="Q304" s="170"/>
      <c r="R304" s="311"/>
      <c r="S304" s="311"/>
      <c r="T304" s="311"/>
      <c r="U304" s="311"/>
      <c r="V304" s="268"/>
      <c r="W304" s="268"/>
      <c r="X304" s="279"/>
      <c r="Y304" s="25"/>
      <c r="Z304" s="280"/>
      <c r="AA304" s="260"/>
      <c r="AB304" s="25"/>
      <c r="AC304" s="25"/>
      <c r="AD304" s="25"/>
    </row>
    <row r="305" customFormat="false" ht="15" hidden="false" customHeight="false" outlineLevel="0" collapsed="false">
      <c r="A305" s="130"/>
      <c r="C305" s="309"/>
      <c r="D305" s="124" t="s">
        <v>43</v>
      </c>
      <c r="E305" s="144" t="n">
        <v>2023333433.2089</v>
      </c>
      <c r="F305" s="123"/>
      <c r="G305" s="256" t="n">
        <v>0.0542</v>
      </c>
      <c r="H305" s="314" t="n">
        <f aca="false">E305*G305</f>
        <v>109664672.079922</v>
      </c>
      <c r="I305" s="315"/>
      <c r="J305" s="272" t="n">
        <v>0.0271796094401091</v>
      </c>
      <c r="K305" s="129" t="n">
        <f aca="false">E305*J305</f>
        <v>54993412.481733</v>
      </c>
      <c r="L305" s="125" t="n">
        <f aca="false">H305+K305</f>
        <v>164658084.561655</v>
      </c>
      <c r="M305" s="76" t="n">
        <f aca="false">G305+J305</f>
        <v>0.0813796094401092</v>
      </c>
      <c r="N305" s="178"/>
      <c r="O305" s="178"/>
      <c r="P305" s="256"/>
      <c r="Q305" s="193"/>
      <c r="R305" s="311"/>
      <c r="S305" s="195"/>
      <c r="T305" s="129"/>
      <c r="U305" s="311"/>
      <c r="V305" s="268"/>
      <c r="W305" s="268"/>
      <c r="X305" s="279"/>
      <c r="Y305" s="25"/>
      <c r="Z305" s="280"/>
      <c r="AA305" s="260"/>
      <c r="AB305" s="25"/>
      <c r="AC305" s="25"/>
      <c r="AD305" s="25"/>
    </row>
    <row r="306" customFormat="false" ht="12.75" hidden="false" customHeight="false" outlineLevel="0" collapsed="false">
      <c r="A306" s="130"/>
      <c r="C306" s="309"/>
      <c r="D306" s="124"/>
      <c r="E306" s="144"/>
      <c r="F306" s="123"/>
      <c r="G306" s="229"/>
      <c r="H306" s="314"/>
      <c r="I306" s="315"/>
      <c r="J306" s="272"/>
      <c r="K306" s="293"/>
      <c r="L306" s="125"/>
      <c r="M306" s="248"/>
      <c r="N306" s="178"/>
      <c r="O306" s="178"/>
      <c r="P306" s="145"/>
      <c r="Q306" s="196"/>
      <c r="R306" s="311"/>
      <c r="S306" s="195"/>
      <c r="T306" s="198"/>
      <c r="U306" s="311"/>
      <c r="V306" s="268"/>
      <c r="W306" s="268"/>
      <c r="X306" s="279"/>
      <c r="Y306" s="25"/>
      <c r="Z306" s="280"/>
      <c r="AA306" s="260"/>
      <c r="AB306" s="25"/>
      <c r="AC306" s="25"/>
      <c r="AD306" s="25"/>
    </row>
    <row r="307" customFormat="false" ht="12.75" hidden="false" customHeight="false" outlineLevel="0" collapsed="false">
      <c r="A307" s="130"/>
      <c r="B307" s="2" t="s">
        <v>48</v>
      </c>
      <c r="C307" s="309" t="s">
        <v>23</v>
      </c>
      <c r="D307" s="124"/>
      <c r="E307" s="144" t="n">
        <v>947</v>
      </c>
      <c r="F307" s="123"/>
      <c r="G307" s="249" t="n">
        <v>715</v>
      </c>
      <c r="H307" s="314" t="n">
        <f aca="false">E307*G307</f>
        <v>677105</v>
      </c>
      <c r="I307" s="315"/>
      <c r="J307" s="272"/>
      <c r="K307" s="293"/>
      <c r="L307" s="125" t="n">
        <f aca="false">H307+K307</f>
        <v>677105</v>
      </c>
      <c r="M307" s="250" t="n">
        <f aca="false">G307+J307</f>
        <v>715</v>
      </c>
      <c r="N307" s="176"/>
      <c r="O307" s="176"/>
      <c r="P307" s="178"/>
      <c r="Q307" s="312"/>
      <c r="R307" s="176"/>
      <c r="S307" s="176"/>
      <c r="T307" s="176"/>
      <c r="U307" s="176"/>
      <c r="V307" s="268"/>
      <c r="W307" s="268"/>
      <c r="X307" s="162"/>
      <c r="Y307" s="25"/>
      <c r="Z307" s="162"/>
      <c r="AA307" s="260"/>
      <c r="AB307" s="25"/>
      <c r="AC307" s="25"/>
      <c r="AD307" s="25"/>
    </row>
    <row r="308" customFormat="false" ht="12.75" hidden="false" customHeight="false" outlineLevel="0" collapsed="false">
      <c r="A308" s="130"/>
      <c r="C308" s="309" t="s">
        <v>26</v>
      </c>
      <c r="D308" s="124"/>
      <c r="E308" s="144" t="n">
        <v>944</v>
      </c>
      <c r="F308" s="123"/>
      <c r="G308" s="249" t="n">
        <v>715</v>
      </c>
      <c r="H308" s="314" t="n">
        <f aca="false">E308*G308</f>
        <v>674960</v>
      </c>
      <c r="I308" s="315"/>
      <c r="J308" s="282"/>
      <c r="K308" s="283"/>
      <c r="L308" s="125" t="n">
        <f aca="false">H308+K308</f>
        <v>674960</v>
      </c>
      <c r="M308" s="250" t="n">
        <f aca="false">G308+J308</f>
        <v>715</v>
      </c>
      <c r="N308" s="311"/>
      <c r="O308" s="311"/>
      <c r="P308" s="178"/>
      <c r="Q308" s="259"/>
      <c r="R308" s="311"/>
      <c r="S308" s="311"/>
      <c r="T308" s="147"/>
      <c r="U308" s="311"/>
      <c r="V308" s="268"/>
      <c r="W308" s="268"/>
      <c r="X308" s="125"/>
      <c r="Y308" s="25"/>
      <c r="Z308" s="125"/>
      <c r="AA308" s="260"/>
      <c r="AB308" s="25"/>
      <c r="AC308" s="25"/>
      <c r="AD308" s="25"/>
    </row>
    <row r="309" customFormat="false" ht="12.75" hidden="false" customHeight="false" outlineLevel="0" collapsed="false">
      <c r="A309" s="130"/>
      <c r="C309" s="309"/>
      <c r="D309" s="124"/>
      <c r="E309" s="127"/>
      <c r="F309" s="120"/>
      <c r="G309" s="128"/>
      <c r="H309" s="125"/>
      <c r="I309" s="126"/>
      <c r="J309" s="256"/>
      <c r="K309" s="257"/>
      <c r="L309" s="147"/>
      <c r="M309" s="286"/>
      <c r="N309" s="176"/>
      <c r="O309" s="176"/>
      <c r="P309" s="176"/>
      <c r="Q309" s="247"/>
      <c r="R309" s="176"/>
      <c r="S309" s="176"/>
      <c r="T309" s="176"/>
      <c r="U309" s="176"/>
      <c r="V309" s="268"/>
      <c r="W309" s="268"/>
      <c r="X309" s="162"/>
      <c r="Y309" s="25"/>
      <c r="Z309" s="162"/>
      <c r="AA309" s="260"/>
      <c r="AB309" s="25"/>
      <c r="AC309" s="25"/>
      <c r="AD309" s="25"/>
    </row>
    <row r="310" customFormat="false" ht="12.75" hidden="false" customHeight="false" outlineLevel="0" collapsed="false">
      <c r="A310" s="130"/>
      <c r="B310" s="98" t="str">
        <f aca="false">B130</f>
        <v>Discounts, Credits &amp; Nonalloc. Revenue</v>
      </c>
      <c r="C310" s="309"/>
      <c r="D310" s="124"/>
      <c r="E310" s="127"/>
      <c r="F310" s="123"/>
      <c r="G310" s="128"/>
      <c r="H310" s="20" t="n">
        <f aca="false">H312-SUM(H295:H308)</f>
        <v>-61276178.7771413</v>
      </c>
      <c r="I310" s="21"/>
      <c r="J310" s="272"/>
      <c r="K310" s="293"/>
      <c r="L310" s="125" t="n">
        <f aca="false">H310+K310</f>
        <v>-61276178.7771413</v>
      </c>
      <c r="M310" s="146"/>
      <c r="N310" s="331"/>
      <c r="O310" s="331"/>
      <c r="P310" s="331"/>
      <c r="Q310" s="196"/>
      <c r="R310" s="332"/>
      <c r="S310" s="195"/>
      <c r="T310" s="129"/>
      <c r="U310" s="332"/>
      <c r="V310" s="263"/>
      <c r="W310" s="333"/>
      <c r="X310" s="264"/>
      <c r="Y310" s="25"/>
      <c r="Z310" s="25"/>
      <c r="AA310" s="334"/>
      <c r="AB310" s="25"/>
      <c r="AC310" s="25"/>
      <c r="AD310" s="25"/>
    </row>
    <row r="311" customFormat="false" ht="12.75" hidden="false" customHeight="false" outlineLevel="0" collapsed="false">
      <c r="A311" s="130"/>
      <c r="C311" s="309"/>
      <c r="D311" s="124"/>
      <c r="E311" s="127"/>
      <c r="F311" s="120"/>
      <c r="G311" s="128"/>
      <c r="H311" s="314"/>
      <c r="I311" s="315"/>
      <c r="J311" s="272"/>
      <c r="K311" s="302" t="n">
        <f aca="false">SUM(K295:K310)</f>
        <v>253913089.936288</v>
      </c>
      <c r="L311" s="302" t="n">
        <f aca="false">SUM(L295:L310)</f>
        <v>655001217.044293</v>
      </c>
      <c r="M311" s="151"/>
      <c r="N311" s="335"/>
      <c r="O311" s="335"/>
      <c r="P311" s="335"/>
      <c r="Q311" s="196"/>
      <c r="R311" s="336"/>
      <c r="S311" s="187"/>
      <c r="T311" s="129"/>
      <c r="U311" s="336"/>
      <c r="V311" s="275"/>
      <c r="W311" s="268"/>
      <c r="X311" s="264"/>
      <c r="Y311" s="25"/>
      <c r="Z311" s="264"/>
      <c r="AA311" s="334"/>
      <c r="AB311" s="25"/>
      <c r="AC311" s="25"/>
      <c r="AD311" s="25"/>
    </row>
    <row r="312" customFormat="false" ht="13.5" hidden="false" customHeight="false" outlineLevel="0" collapsed="false">
      <c r="A312" s="130"/>
      <c r="B312" s="102" t="s">
        <v>36</v>
      </c>
      <c r="C312" s="323"/>
      <c r="D312" s="324"/>
      <c r="E312" s="104" t="n">
        <f aca="false">SUM(E301:E305)</f>
        <v>7042130736.01549</v>
      </c>
      <c r="F312" s="102" t="s">
        <v>37</v>
      </c>
      <c r="G312" s="106"/>
      <c r="H312" s="320" t="n">
        <v>401088127.108006</v>
      </c>
      <c r="I312" s="321"/>
      <c r="J312" s="325"/>
      <c r="K312" s="326" t="n">
        <v>253913089.936288</v>
      </c>
      <c r="L312" s="111" t="n">
        <f aca="false">SUM(H312:K312)</f>
        <v>655001217.044293</v>
      </c>
      <c r="M312" s="112"/>
      <c r="N312" s="113" t="n">
        <f aca="false">(L312-H312)/H312</f>
        <v>0.633060598844188</v>
      </c>
      <c r="O312" s="336"/>
      <c r="P312" s="335"/>
      <c r="Q312" s="196"/>
      <c r="R312" s="336"/>
      <c r="S312" s="187"/>
      <c r="T312" s="129"/>
      <c r="U312" s="336"/>
      <c r="V312" s="275"/>
      <c r="W312" s="268"/>
      <c r="X312" s="264"/>
      <c r="Y312" s="25"/>
      <c r="Z312" s="264"/>
      <c r="AA312" s="334"/>
      <c r="AB312" s="25"/>
      <c r="AC312" s="25"/>
      <c r="AD312" s="25"/>
    </row>
    <row r="313" customFormat="false" ht="13.5" hidden="false" customHeight="false" outlineLevel="0" collapsed="false">
      <c r="A313" s="137"/>
      <c r="B313" s="138"/>
      <c r="C313" s="139"/>
      <c r="E313" s="127"/>
      <c r="F313" s="123"/>
      <c r="G313" s="128"/>
      <c r="H313" s="314"/>
      <c r="I313" s="315"/>
      <c r="J313" s="272"/>
      <c r="K313" s="293"/>
      <c r="L313" s="129"/>
      <c r="M313" s="151"/>
      <c r="N313" s="331"/>
      <c r="O313" s="331"/>
      <c r="P313" s="331"/>
      <c r="Q313" s="196"/>
      <c r="R313" s="336"/>
      <c r="S313" s="195"/>
      <c r="T313" s="129"/>
      <c r="U313" s="336"/>
      <c r="V313" s="275"/>
      <c r="W313" s="275"/>
      <c r="X313" s="279"/>
      <c r="Y313" s="25"/>
      <c r="Z313" s="279"/>
      <c r="AA313" s="334"/>
      <c r="AB313" s="25"/>
      <c r="AC313" s="25"/>
      <c r="AD313" s="25"/>
    </row>
    <row r="314" customFormat="false" ht="12.75" hidden="false" customHeight="false" outlineLevel="0" collapsed="false">
      <c r="A314" s="130" t="s">
        <v>74</v>
      </c>
      <c r="B314" s="2" t="s">
        <v>59</v>
      </c>
      <c r="C314" s="309" t="s">
        <v>23</v>
      </c>
      <c r="D314" s="124" t="s">
        <v>42</v>
      </c>
      <c r="E314" s="93" t="n">
        <v>6604340.47641162</v>
      </c>
      <c r="F314" s="123"/>
      <c r="G314" s="249" t="n">
        <v>11.8</v>
      </c>
      <c r="H314" s="314" t="n">
        <f aca="false">E314*G314</f>
        <v>77931217.6216572</v>
      </c>
      <c r="I314" s="315"/>
      <c r="J314" s="272"/>
      <c r="K314" s="293"/>
      <c r="L314" s="125" t="n">
        <f aca="false">H314+K314</f>
        <v>77931217.6216572</v>
      </c>
      <c r="M314" s="250" t="n">
        <f aca="false">G314+J314</f>
        <v>11.8</v>
      </c>
      <c r="N314" s="331"/>
      <c r="O314" s="331"/>
      <c r="P314" s="331"/>
      <c r="Q314" s="208"/>
      <c r="R314" s="336"/>
      <c r="S314" s="195"/>
      <c r="T314" s="198"/>
      <c r="U314" s="336"/>
      <c r="V314" s="275"/>
      <c r="W314" s="275"/>
      <c r="X314" s="279"/>
      <c r="Y314" s="25"/>
      <c r="Z314" s="279"/>
      <c r="AA314" s="334"/>
      <c r="AB314" s="25"/>
      <c r="AC314" s="25"/>
      <c r="AD314" s="25"/>
    </row>
    <row r="315" customFormat="false" ht="12.75" hidden="false" customHeight="false" outlineLevel="0" collapsed="false">
      <c r="A315" s="130"/>
      <c r="C315" s="309"/>
      <c r="D315" s="124" t="s">
        <v>44</v>
      </c>
      <c r="E315" s="93" t="n">
        <v>6720974.15370941</v>
      </c>
      <c r="F315" s="123"/>
      <c r="G315" s="249" t="n">
        <v>2.65</v>
      </c>
      <c r="H315" s="314" t="n">
        <f aca="false">E315*G315</f>
        <v>17810581.5073299</v>
      </c>
      <c r="I315" s="315"/>
      <c r="J315" s="272"/>
      <c r="K315" s="293"/>
      <c r="L315" s="125" t="n">
        <f aca="false">H315+K315</f>
        <v>17810581.5073299</v>
      </c>
      <c r="M315" s="250" t="n">
        <f aca="false">G315+J315</f>
        <v>2.65</v>
      </c>
      <c r="N315" s="336"/>
      <c r="O315" s="336"/>
      <c r="P315" s="336"/>
      <c r="Q315" s="337"/>
      <c r="R315" s="336"/>
      <c r="S315" s="336"/>
      <c r="T315" s="336"/>
      <c r="U315" s="336"/>
      <c r="V315" s="275"/>
      <c r="W315" s="275"/>
      <c r="X315" s="264"/>
      <c r="Y315" s="25"/>
      <c r="Z315" s="264"/>
      <c r="AA315" s="334"/>
      <c r="AB315" s="25"/>
      <c r="AC315" s="25"/>
      <c r="AD315" s="25"/>
    </row>
    <row r="316" customFormat="false" ht="12.75" hidden="false" customHeight="false" outlineLevel="0" collapsed="false">
      <c r="A316" s="137"/>
      <c r="B316" s="138"/>
      <c r="C316" s="309"/>
      <c r="D316" s="2" t="s">
        <v>65</v>
      </c>
      <c r="E316" s="93" t="n">
        <v>7009063.29923642</v>
      </c>
      <c r="F316" s="123"/>
      <c r="G316" s="249" t="n">
        <v>2.55</v>
      </c>
      <c r="H316" s="314" t="n">
        <f aca="false">E316*G316</f>
        <v>17873111.4130529</v>
      </c>
      <c r="I316" s="315"/>
      <c r="J316" s="282"/>
      <c r="K316" s="283"/>
      <c r="L316" s="125" t="n">
        <f aca="false">H316+K316</f>
        <v>17873111.4130529</v>
      </c>
      <c r="M316" s="250" t="n">
        <f aca="false">G316+J316</f>
        <v>2.55</v>
      </c>
      <c r="N316" s="311"/>
      <c r="O316" s="311"/>
      <c r="P316" s="311"/>
      <c r="Q316" s="247"/>
      <c r="R316" s="311"/>
      <c r="S316" s="311"/>
      <c r="T316" s="147"/>
      <c r="U316" s="311"/>
      <c r="V316" s="268"/>
      <c r="W316" s="268"/>
      <c r="X316" s="125"/>
      <c r="Y316" s="25"/>
      <c r="Z316" s="264"/>
      <c r="AA316" s="334"/>
      <c r="AB316" s="25"/>
      <c r="AC316" s="25"/>
      <c r="AD316" s="25"/>
    </row>
    <row r="317" customFormat="false" ht="12.75" hidden="false" customHeight="false" outlineLevel="0" collapsed="false">
      <c r="A317" s="137"/>
      <c r="B317" s="138"/>
      <c r="C317" s="309" t="s">
        <v>26</v>
      </c>
      <c r="D317" s="124" t="s">
        <v>44</v>
      </c>
      <c r="E317" s="93" t="n">
        <v>6412672.78254408</v>
      </c>
      <c r="F317" s="120"/>
      <c r="G317" s="249" t="n">
        <v>2.65</v>
      </c>
      <c r="H317" s="314" t="n">
        <f aca="false">E317*G317</f>
        <v>16993582.8737418</v>
      </c>
      <c r="I317" s="315"/>
      <c r="J317" s="256"/>
      <c r="K317" s="257"/>
      <c r="L317" s="125" t="n">
        <f aca="false">H317+K317</f>
        <v>16993582.8737418</v>
      </c>
      <c r="M317" s="250" t="n">
        <f aca="false">G317+J317</f>
        <v>2.65</v>
      </c>
      <c r="N317" s="123"/>
      <c r="O317" s="123"/>
      <c r="P317" s="123"/>
      <c r="Q317" s="328"/>
      <c r="R317" s="123"/>
      <c r="S317" s="123"/>
      <c r="T317" s="123"/>
      <c r="U317" s="123"/>
      <c r="V317" s="275"/>
      <c r="W317" s="275"/>
      <c r="X317" s="25"/>
      <c r="Y317" s="25"/>
      <c r="Z317" s="25"/>
      <c r="AA317" s="334"/>
      <c r="AB317" s="25"/>
      <c r="AC317" s="25"/>
      <c r="AD317" s="25"/>
    </row>
    <row r="318" customFormat="false" ht="12.75" hidden="false" customHeight="false" outlineLevel="0" collapsed="false">
      <c r="A318" s="137"/>
      <c r="B318" s="138"/>
      <c r="C318" s="139"/>
      <c r="D318" s="2" t="s">
        <v>65</v>
      </c>
      <c r="E318" s="93" t="n">
        <v>6522043.23562898</v>
      </c>
      <c r="F318" s="120"/>
      <c r="G318" s="249" t="n">
        <v>2.55</v>
      </c>
      <c r="H318" s="314" t="n">
        <f aca="false">E318*G318</f>
        <v>16631210.2508539</v>
      </c>
      <c r="I318" s="315"/>
      <c r="J318" s="256"/>
      <c r="K318" s="257"/>
      <c r="L318" s="125" t="n">
        <f aca="false">H318+K318</f>
        <v>16631210.2508539</v>
      </c>
      <c r="M318" s="250" t="n">
        <f aca="false">G318+J318</f>
        <v>2.55</v>
      </c>
      <c r="N318" s="195"/>
      <c r="O318" s="195"/>
      <c r="P318" s="195"/>
      <c r="Q318" s="196"/>
      <c r="R318" s="170"/>
      <c r="S318" s="195"/>
      <c r="T318" s="129"/>
      <c r="U318" s="170"/>
      <c r="V318" s="333"/>
      <c r="W318" s="263"/>
      <c r="X318" s="264"/>
      <c r="Y318" s="128"/>
      <c r="Z318" s="25"/>
      <c r="AA318" s="334"/>
      <c r="AB318" s="25"/>
      <c r="AC318" s="25"/>
      <c r="AD318" s="25"/>
    </row>
    <row r="319" customFormat="false" ht="12.75" hidden="false" customHeight="false" outlineLevel="0" collapsed="false">
      <c r="A319" s="137"/>
      <c r="B319" s="138"/>
      <c r="C319" s="139"/>
      <c r="E319" s="93"/>
      <c r="F319" s="120"/>
      <c r="G319" s="229"/>
      <c r="H319" s="314"/>
      <c r="I319" s="315"/>
      <c r="J319" s="256"/>
      <c r="K319" s="257"/>
      <c r="L319" s="129"/>
      <c r="M319" s="89"/>
      <c r="N319" s="195"/>
      <c r="O319" s="195"/>
      <c r="P319" s="338"/>
      <c r="Q319" s="196"/>
      <c r="R319" s="170"/>
      <c r="S319" s="195"/>
      <c r="T319" s="129"/>
      <c r="U319" s="170"/>
      <c r="V319" s="333"/>
      <c r="W319" s="263"/>
      <c r="X319" s="264"/>
      <c r="Y319" s="128"/>
      <c r="Z319" s="25"/>
      <c r="AA319" s="334"/>
      <c r="AB319" s="25"/>
      <c r="AC319" s="25"/>
      <c r="AD319" s="25"/>
    </row>
    <row r="320" customFormat="false" ht="12.75" hidden="false" customHeight="false" outlineLevel="0" collapsed="false">
      <c r="A320" s="137"/>
      <c r="B320" s="138" t="s">
        <v>22</v>
      </c>
      <c r="C320" s="309" t="s">
        <v>23</v>
      </c>
      <c r="D320" s="124" t="s">
        <v>42</v>
      </c>
      <c r="E320" s="93" t="n">
        <v>655585168.069521</v>
      </c>
      <c r="F320" s="120"/>
      <c r="G320" s="282" t="n">
        <v>0.0721</v>
      </c>
      <c r="H320" s="314" t="n">
        <f aca="false">E320*G320</f>
        <v>47267690.6178124</v>
      </c>
      <c r="I320" s="315"/>
      <c r="J320" s="256" t="n">
        <v>0.0989416604675492</v>
      </c>
      <c r="K320" s="129" t="n">
        <f aca="false">E320*J320</f>
        <v>64864685.1066957</v>
      </c>
      <c r="L320" s="125" t="n">
        <f aca="false">H320+K320</f>
        <v>112132375.724508</v>
      </c>
      <c r="M320" s="76" t="n">
        <f aca="false">G320+J320</f>
        <v>0.171041660467549</v>
      </c>
      <c r="N320" s="123"/>
      <c r="O320" s="123"/>
      <c r="P320" s="282"/>
      <c r="Q320" s="172"/>
      <c r="R320" s="123"/>
      <c r="S320" s="123"/>
      <c r="T320" s="123"/>
      <c r="U320" s="123"/>
      <c r="V320" s="275"/>
      <c r="W320" s="275"/>
      <c r="X320" s="25"/>
      <c r="Y320" s="25"/>
      <c r="Z320" s="25"/>
      <c r="AA320" s="334"/>
      <c r="AB320" s="25"/>
      <c r="AC320" s="25"/>
      <c r="AD320" s="25"/>
    </row>
    <row r="321" customFormat="false" ht="12.75" hidden="false" customHeight="false" outlineLevel="0" collapsed="false">
      <c r="A321" s="137"/>
      <c r="B321" s="138"/>
      <c r="C321" s="309"/>
      <c r="D321" s="124" t="s">
        <v>44</v>
      </c>
      <c r="E321" s="93" t="n">
        <v>732993808.79462</v>
      </c>
      <c r="F321" s="120"/>
      <c r="G321" s="282" t="n">
        <v>0.05821</v>
      </c>
      <c r="H321" s="314" t="n">
        <f aca="false">E321*G321</f>
        <v>42667569.6099348</v>
      </c>
      <c r="I321" s="315"/>
      <c r="J321" s="272" t="n">
        <v>0.0287014145098359</v>
      </c>
      <c r="K321" s="129" t="n">
        <f aca="false">E321*J321</f>
        <v>21037959.1393578</v>
      </c>
      <c r="L321" s="125" t="n">
        <f aca="false">H321+K321</f>
        <v>63705528.7492927</v>
      </c>
      <c r="M321" s="76" t="n">
        <f aca="false">G321+J321</f>
        <v>0.0869114145098359</v>
      </c>
      <c r="N321" s="339"/>
      <c r="O321" s="339"/>
      <c r="P321" s="282"/>
      <c r="Q321" s="172"/>
      <c r="R321" s="170"/>
      <c r="S321" s="187"/>
      <c r="T321" s="129"/>
      <c r="U321" s="170"/>
      <c r="V321" s="275"/>
      <c r="W321" s="268"/>
      <c r="X321" s="264"/>
      <c r="Y321" s="25"/>
      <c r="Z321" s="264"/>
      <c r="AA321" s="334"/>
      <c r="AB321" s="25"/>
      <c r="AC321" s="25"/>
      <c r="AD321" s="25"/>
    </row>
    <row r="322" customFormat="false" ht="12.75" hidden="false" customHeight="false" outlineLevel="0" collapsed="false">
      <c r="A322" s="130"/>
      <c r="C322" s="309"/>
      <c r="D322" s="124" t="s">
        <v>43</v>
      </c>
      <c r="E322" s="93" t="n">
        <v>1859065764.41484</v>
      </c>
      <c r="F322" s="120"/>
      <c r="G322" s="282" t="n">
        <v>0.05637</v>
      </c>
      <c r="H322" s="314" t="n">
        <f aca="false">E322*G322</f>
        <v>104795537.140065</v>
      </c>
      <c r="I322" s="315"/>
      <c r="J322" s="272" t="n">
        <v>0.0287014145098359</v>
      </c>
      <c r="K322" s="129" t="n">
        <f aca="false">E322*J322</f>
        <v>53357817.1055154</v>
      </c>
      <c r="L322" s="125" t="n">
        <f aca="false">H322+K322</f>
        <v>158153354.24558</v>
      </c>
      <c r="M322" s="76" t="n">
        <f aca="false">G322+J322</f>
        <v>0.0850714145098359</v>
      </c>
      <c r="N322" s="339"/>
      <c r="O322" s="339"/>
      <c r="P322" s="282"/>
      <c r="Q322" s="172"/>
      <c r="R322" s="170"/>
      <c r="S322" s="187"/>
      <c r="T322" s="129"/>
      <c r="U322" s="170"/>
      <c r="V322" s="275"/>
      <c r="W322" s="268"/>
      <c r="X322" s="264"/>
      <c r="Y322" s="25"/>
      <c r="Z322" s="264"/>
      <c r="AA322" s="334"/>
      <c r="AB322" s="25"/>
      <c r="AC322" s="25"/>
      <c r="AD322" s="25"/>
    </row>
    <row r="323" customFormat="false" ht="12.75" hidden="false" customHeight="false" outlineLevel="0" collapsed="false">
      <c r="A323" s="130"/>
      <c r="C323" s="309" t="s">
        <v>26</v>
      </c>
      <c r="D323" s="124" t="s">
        <v>44</v>
      </c>
      <c r="E323" s="93" t="n">
        <v>1296019225.92302</v>
      </c>
      <c r="F323" s="120"/>
      <c r="G323" s="282" t="n">
        <v>0.06624</v>
      </c>
      <c r="H323" s="314" t="n">
        <f aca="false">E323*G323</f>
        <v>85848313.5251412</v>
      </c>
      <c r="I323" s="315"/>
      <c r="J323" s="272" t="n">
        <v>0.0287014145098359</v>
      </c>
      <c r="K323" s="129" t="n">
        <f aca="false">E323*J323</f>
        <v>37197585.0159334</v>
      </c>
      <c r="L323" s="125" t="n">
        <f aca="false">H323+K323</f>
        <v>123045898.541075</v>
      </c>
      <c r="M323" s="76" t="n">
        <f aca="false">G323+J323</f>
        <v>0.0949414145098359</v>
      </c>
      <c r="N323" s="339"/>
      <c r="O323" s="339"/>
      <c r="P323" s="282"/>
      <c r="Q323" s="172"/>
      <c r="R323" s="170"/>
      <c r="S323" s="187"/>
      <c r="T323" s="129"/>
      <c r="U323" s="170"/>
      <c r="V323" s="275"/>
      <c r="W323" s="268"/>
      <c r="X323" s="264"/>
      <c r="Y323" s="25"/>
      <c r="Z323" s="264"/>
      <c r="AA323" s="334"/>
      <c r="AB323" s="25"/>
      <c r="AC323" s="25"/>
      <c r="AD323" s="25"/>
    </row>
    <row r="324" customFormat="false" ht="12.75" hidden="false" customHeight="false" outlineLevel="0" collapsed="false">
      <c r="A324" s="130"/>
      <c r="C324" s="309"/>
      <c r="D324" s="124" t="s">
        <v>43</v>
      </c>
      <c r="E324" s="93" t="n">
        <v>1717282204.4423</v>
      </c>
      <c r="F324" s="120"/>
      <c r="G324" s="282" t="n">
        <v>0.05719</v>
      </c>
      <c r="H324" s="314" t="n">
        <f aca="false">E324*G324</f>
        <v>98211369.2720549</v>
      </c>
      <c r="I324" s="315"/>
      <c r="J324" s="272" t="n">
        <v>0.0287014145098359</v>
      </c>
      <c r="K324" s="129" t="n">
        <f aca="false">E324*J324</f>
        <v>49288428.3800632</v>
      </c>
      <c r="L324" s="125" t="n">
        <f aca="false">H324+K324</f>
        <v>147499797.652118</v>
      </c>
      <c r="M324" s="76" t="n">
        <f aca="false">G324+J324</f>
        <v>0.0858914145098359</v>
      </c>
      <c r="N324" s="339"/>
      <c r="O324" s="339"/>
      <c r="P324" s="282"/>
      <c r="Q324" s="175"/>
      <c r="R324" s="170"/>
      <c r="S324" s="187"/>
      <c r="T324" s="129"/>
      <c r="U324" s="170"/>
      <c r="V324" s="275"/>
      <c r="W324" s="268"/>
      <c r="X324" s="264"/>
      <c r="Y324" s="25"/>
      <c r="Z324" s="264"/>
      <c r="AA324" s="334"/>
      <c r="AB324" s="25"/>
      <c r="AC324" s="25"/>
      <c r="AD324" s="25"/>
    </row>
    <row r="325" customFormat="false" ht="12.75" hidden="false" customHeight="false" outlineLevel="0" collapsed="false">
      <c r="A325" s="130"/>
      <c r="C325" s="309"/>
      <c r="D325" s="124"/>
      <c r="E325" s="93"/>
      <c r="F325" s="120"/>
      <c r="G325" s="229"/>
      <c r="H325" s="314"/>
      <c r="I325" s="315"/>
      <c r="J325" s="272"/>
      <c r="K325" s="293"/>
      <c r="L325" s="129"/>
      <c r="M325" s="89"/>
      <c r="N325" s="339"/>
      <c r="O325" s="339"/>
      <c r="P325" s="145"/>
      <c r="Q325" s="196"/>
      <c r="R325" s="170"/>
      <c r="S325" s="187"/>
      <c r="T325" s="129"/>
      <c r="U325" s="170"/>
      <c r="V325" s="275"/>
      <c r="W325" s="268"/>
      <c r="X325" s="279"/>
      <c r="Y325" s="25"/>
      <c r="Z325" s="279"/>
      <c r="AA325" s="334"/>
      <c r="AB325" s="25"/>
      <c r="AC325" s="25"/>
      <c r="AD325" s="25"/>
    </row>
    <row r="326" customFormat="false" ht="12.75" hidden="false" customHeight="false" outlineLevel="0" collapsed="false">
      <c r="A326" s="130"/>
      <c r="B326" s="2" t="s">
        <v>48</v>
      </c>
      <c r="C326" s="309" t="s">
        <v>23</v>
      </c>
      <c r="D326" s="124"/>
      <c r="E326" s="93" t="n">
        <v>2879.23370361328</v>
      </c>
      <c r="F326" s="120"/>
      <c r="G326" s="249" t="n">
        <v>310</v>
      </c>
      <c r="H326" s="314" t="n">
        <f aca="false">E326*G326</f>
        <v>892562.448120117</v>
      </c>
      <c r="I326" s="315"/>
      <c r="J326" s="272"/>
      <c r="K326" s="293"/>
      <c r="L326" s="125" t="n">
        <f aca="false">H326+K326</f>
        <v>892562.448120117</v>
      </c>
      <c r="M326" s="250" t="n">
        <f aca="false">G326+J326</f>
        <v>310</v>
      </c>
      <c r="N326" s="339"/>
      <c r="O326" s="339"/>
      <c r="P326" s="178"/>
      <c r="Q326" s="208"/>
      <c r="R326" s="170"/>
      <c r="S326" s="170"/>
      <c r="T326" s="170"/>
      <c r="U326" s="170"/>
      <c r="V326" s="275"/>
      <c r="W326" s="268"/>
      <c r="X326" s="279"/>
      <c r="Y326" s="25"/>
      <c r="Z326" s="279"/>
      <c r="AA326" s="334"/>
      <c r="AB326" s="25"/>
      <c r="AC326" s="25"/>
      <c r="AD326" s="25"/>
    </row>
    <row r="327" customFormat="false" ht="12.75" hidden="false" customHeight="false" outlineLevel="0" collapsed="false">
      <c r="A327" s="130"/>
      <c r="C327" s="309" t="s">
        <v>26</v>
      </c>
      <c r="D327" s="124"/>
      <c r="E327" s="93" t="n">
        <v>2867.87677001953</v>
      </c>
      <c r="F327" s="120"/>
      <c r="G327" s="249" t="n">
        <v>310</v>
      </c>
      <c r="H327" s="314" t="n">
        <f aca="false">E327*G327</f>
        <v>889041.798706055</v>
      </c>
      <c r="I327" s="315"/>
      <c r="J327" s="272"/>
      <c r="K327" s="293"/>
      <c r="L327" s="125" t="n">
        <f aca="false">H327+K327</f>
        <v>889041.798706055</v>
      </c>
      <c r="M327" s="250" t="n">
        <f aca="false">G327+J327</f>
        <v>310</v>
      </c>
      <c r="N327" s="340"/>
      <c r="O327" s="340"/>
      <c r="P327" s="178"/>
      <c r="Q327" s="196"/>
      <c r="R327" s="170"/>
      <c r="S327" s="195"/>
      <c r="T327" s="129"/>
      <c r="U327" s="170"/>
      <c r="V327" s="275"/>
      <c r="W327" s="268"/>
      <c r="X327" s="279"/>
      <c r="Y327" s="25"/>
      <c r="Z327" s="279"/>
      <c r="AA327" s="334"/>
      <c r="AB327" s="25"/>
      <c r="AC327" s="25"/>
      <c r="AD327" s="25"/>
    </row>
    <row r="328" customFormat="false" ht="12.75" hidden="false" customHeight="false" outlineLevel="0" collapsed="false">
      <c r="A328" s="130"/>
      <c r="C328" s="309"/>
      <c r="D328" s="124"/>
      <c r="E328" s="127"/>
      <c r="F328" s="120"/>
      <c r="G328" s="128"/>
      <c r="H328" s="125"/>
      <c r="I328" s="126"/>
      <c r="J328" s="272"/>
      <c r="K328" s="293"/>
      <c r="L328" s="129"/>
      <c r="M328" s="89"/>
      <c r="N328" s="340"/>
      <c r="O328" s="340"/>
      <c r="P328" s="340"/>
      <c r="Q328" s="196"/>
      <c r="R328" s="170"/>
      <c r="S328" s="195"/>
      <c r="T328" s="129"/>
      <c r="U328" s="170"/>
      <c r="V328" s="275"/>
      <c r="W328" s="268"/>
      <c r="X328" s="279"/>
      <c r="Y328" s="25"/>
      <c r="Z328" s="279"/>
      <c r="AA328" s="334"/>
      <c r="AB328" s="25"/>
      <c r="AC328" s="25"/>
      <c r="AD328" s="25"/>
    </row>
    <row r="329" customFormat="false" ht="12.75" hidden="false" customHeight="false" outlineLevel="0" collapsed="false">
      <c r="A329" s="130"/>
      <c r="B329" s="98" t="str">
        <f aca="false">B130</f>
        <v>Discounts, Credits &amp; Nonalloc. Revenue</v>
      </c>
      <c r="C329" s="309"/>
      <c r="D329" s="124"/>
      <c r="E329" s="127"/>
      <c r="F329" s="120"/>
      <c r="G329" s="128"/>
      <c r="H329" s="20" t="n">
        <f aca="false">H331-SUM(H314:H327)</f>
        <v>-40243495.9472864</v>
      </c>
      <c r="I329" s="21"/>
      <c r="J329" s="272"/>
      <c r="K329" s="293"/>
      <c r="L329" s="125" t="n">
        <f aca="false">H329+K329</f>
        <v>-40243495.9472864</v>
      </c>
      <c r="M329" s="89"/>
      <c r="N329" s="340"/>
      <c r="O329" s="340"/>
      <c r="P329" s="340"/>
      <c r="Q329" s="129"/>
      <c r="R329" s="170"/>
      <c r="S329" s="195"/>
      <c r="T329" s="129"/>
      <c r="U329" s="170"/>
      <c r="V329" s="275"/>
      <c r="W329" s="268"/>
      <c r="X329" s="279"/>
      <c r="Y329" s="25"/>
      <c r="Z329" s="279"/>
      <c r="AA329" s="334"/>
      <c r="AB329" s="25"/>
      <c r="AC329" s="25"/>
      <c r="AD329" s="25"/>
    </row>
    <row r="330" customFormat="false" ht="12.75" hidden="false" customHeight="false" outlineLevel="0" collapsed="false">
      <c r="A330" s="130"/>
      <c r="C330" s="309"/>
      <c r="D330" s="124"/>
      <c r="E330" s="127"/>
      <c r="F330" s="120"/>
      <c r="G330" s="128"/>
      <c r="H330" s="125"/>
      <c r="I330" s="126"/>
      <c r="J330" s="341"/>
      <c r="K330" s="100" t="n">
        <f aca="false">SUM(K314:K329)</f>
        <v>225746474.747565</v>
      </c>
      <c r="L330" s="100" t="n">
        <f aca="false">SUM(L314:L329)</f>
        <v>713314766.878749</v>
      </c>
      <c r="M330" s="89"/>
      <c r="N330" s="340"/>
      <c r="O330" s="340"/>
      <c r="P330" s="340"/>
      <c r="Q330" s="129"/>
      <c r="R330" s="170"/>
      <c r="S330" s="195"/>
      <c r="T330" s="129"/>
      <c r="U330" s="170"/>
      <c r="V330" s="275"/>
      <c r="W330" s="268"/>
      <c r="X330" s="279"/>
      <c r="Y330" s="25"/>
      <c r="Z330" s="279"/>
      <c r="AA330" s="334"/>
      <c r="AB330" s="25"/>
      <c r="AC330" s="25"/>
      <c r="AD330" s="25"/>
    </row>
    <row r="331" customFormat="false" ht="13.5" hidden="false" customHeight="false" outlineLevel="0" collapsed="false">
      <c r="A331" s="130"/>
      <c r="B331" s="102" t="s">
        <v>36</v>
      </c>
      <c r="C331" s="323"/>
      <c r="D331" s="324"/>
      <c r="E331" s="104" t="n">
        <f aca="false">SUM(E320:E324)</f>
        <v>6260946171.6443</v>
      </c>
      <c r="F331" s="105" t="s">
        <v>37</v>
      </c>
      <c r="G331" s="106"/>
      <c r="H331" s="244" t="n">
        <v>487568292.131183</v>
      </c>
      <c r="I331" s="342"/>
      <c r="J331" s="225"/>
      <c r="K331" s="200" t="n">
        <v>225746474.747565</v>
      </c>
      <c r="L331" s="111" t="n">
        <f aca="false">SUM(H331:K331)</f>
        <v>713314766.878749</v>
      </c>
      <c r="M331" s="112"/>
      <c r="N331" s="113" t="n">
        <f aca="false">(L331-H331)/H331</f>
        <v>0.463004831099285</v>
      </c>
      <c r="O331" s="340"/>
      <c r="P331" s="340"/>
      <c r="Q331" s="198"/>
      <c r="R331" s="170"/>
      <c r="S331" s="195"/>
      <c r="T331" s="198"/>
      <c r="U331" s="170"/>
      <c r="V331" s="275"/>
      <c r="W331" s="268"/>
      <c r="X331" s="279"/>
      <c r="Y331" s="25"/>
      <c r="Z331" s="279"/>
      <c r="AA331" s="334"/>
      <c r="AB331" s="25"/>
      <c r="AC331" s="25"/>
      <c r="AD331" s="25"/>
    </row>
    <row r="332" customFormat="false" ht="13.5" hidden="false" customHeight="false" outlineLevel="0" collapsed="false">
      <c r="A332" s="130"/>
      <c r="L332" s="129"/>
      <c r="M332" s="89"/>
      <c r="N332" s="343"/>
      <c r="O332" s="343"/>
      <c r="P332" s="343"/>
      <c r="Q332" s="170"/>
      <c r="R332" s="170"/>
      <c r="S332" s="343"/>
      <c r="T332" s="170"/>
      <c r="U332" s="170"/>
      <c r="V332" s="275"/>
      <c r="W332" s="268"/>
      <c r="X332" s="279"/>
      <c r="Y332" s="25"/>
      <c r="Z332" s="279"/>
      <c r="AA332" s="334"/>
      <c r="AB332" s="25"/>
      <c r="AC332" s="25"/>
      <c r="AD332" s="25"/>
    </row>
    <row r="333" customFormat="false" ht="12.75" hidden="false" customHeight="false" outlineLevel="0" collapsed="false">
      <c r="A333" s="130"/>
      <c r="C333" s="309"/>
      <c r="D333" s="124"/>
      <c r="E333" s="127"/>
      <c r="F333" s="120"/>
      <c r="G333" s="146"/>
      <c r="H333" s="125"/>
      <c r="I333" s="126"/>
      <c r="J333" s="282"/>
      <c r="K333" s="283"/>
      <c r="L333" s="287"/>
      <c r="M333" s="297"/>
      <c r="N333" s="344"/>
      <c r="O333" s="344"/>
      <c r="P333" s="344"/>
      <c r="Q333" s="147"/>
      <c r="R333" s="344"/>
      <c r="S333" s="344"/>
      <c r="T333" s="147"/>
      <c r="U333" s="344"/>
      <c r="V333" s="275"/>
      <c r="W333" s="275"/>
      <c r="X333" s="264"/>
      <c r="Y333" s="25"/>
      <c r="Z333" s="264"/>
      <c r="AA333" s="334"/>
      <c r="AB333" s="25"/>
      <c r="AC333" s="25"/>
      <c r="AD333" s="25"/>
    </row>
    <row r="334" customFormat="false" ht="12.75" hidden="false" customHeight="false" outlineLevel="0" collapsed="false">
      <c r="A334" s="130" t="s">
        <v>75</v>
      </c>
      <c r="B334" s="2" t="s">
        <v>59</v>
      </c>
      <c r="C334" s="309" t="s">
        <v>23</v>
      </c>
      <c r="D334" s="124" t="s">
        <v>42</v>
      </c>
      <c r="E334" s="4" t="n">
        <v>3605262.90343783</v>
      </c>
      <c r="G334" s="285" t="n">
        <v>13.35</v>
      </c>
      <c r="H334" s="7" t="n">
        <f aca="false">E334*G334</f>
        <v>48130259.7608951</v>
      </c>
      <c r="L334" s="125" t="n">
        <f aca="false">H334+K334</f>
        <v>48130259.7608951</v>
      </c>
      <c r="M334" s="250" t="n">
        <f aca="false">G334+J334</f>
        <v>13.35</v>
      </c>
      <c r="N334" s="344"/>
      <c r="O334" s="344"/>
      <c r="P334" s="344"/>
      <c r="Q334" s="344"/>
      <c r="R334" s="344"/>
      <c r="S334" s="344"/>
      <c r="T334" s="344"/>
      <c r="U334" s="344"/>
      <c r="V334" s="275"/>
      <c r="W334" s="275"/>
      <c r="X334" s="264"/>
      <c r="Y334" s="25"/>
      <c r="Z334" s="264"/>
      <c r="AA334" s="334"/>
      <c r="AB334" s="25"/>
      <c r="AC334" s="25"/>
      <c r="AD334" s="25"/>
    </row>
    <row r="335" customFormat="false" ht="12.75" hidden="false" customHeight="false" outlineLevel="0" collapsed="false">
      <c r="A335" s="130"/>
      <c r="C335" s="309"/>
      <c r="D335" s="124" t="s">
        <v>44</v>
      </c>
      <c r="E335" s="4" t="n">
        <v>3588720.47330997</v>
      </c>
      <c r="F335" s="120"/>
      <c r="G335" s="285" t="n">
        <v>3.7</v>
      </c>
      <c r="H335" s="7" t="n">
        <f aca="false">E335*G335</f>
        <v>13278265.7512469</v>
      </c>
      <c r="J335" s="256"/>
      <c r="K335" s="257"/>
      <c r="L335" s="125" t="n">
        <f aca="false">H335+K335</f>
        <v>13278265.7512469</v>
      </c>
      <c r="M335" s="250" t="n">
        <f aca="false">G335+J335</f>
        <v>3.7</v>
      </c>
      <c r="N335" s="123"/>
      <c r="O335" s="123"/>
      <c r="P335" s="123"/>
      <c r="Q335" s="123"/>
      <c r="R335" s="123"/>
      <c r="S335" s="123"/>
      <c r="T335" s="123"/>
      <c r="U335" s="123"/>
      <c r="V335" s="275"/>
      <c r="W335" s="275"/>
      <c r="X335" s="25"/>
      <c r="Y335" s="25"/>
      <c r="Z335" s="25"/>
      <c r="AA335" s="334"/>
      <c r="AB335" s="25"/>
      <c r="AC335" s="25"/>
      <c r="AD335" s="25"/>
    </row>
    <row r="336" customFormat="false" ht="12.75" hidden="false" customHeight="false" outlineLevel="0" collapsed="false">
      <c r="A336" s="137"/>
      <c r="B336" s="138"/>
      <c r="C336" s="309"/>
      <c r="D336" s="2" t="s">
        <v>65</v>
      </c>
      <c r="E336" s="4" t="n">
        <v>3732260.77171636</v>
      </c>
      <c r="F336" s="120"/>
      <c r="G336" s="285" t="n">
        <v>2.55</v>
      </c>
      <c r="H336" s="7" t="n">
        <f aca="false">E336*G336</f>
        <v>9517264.96787672</v>
      </c>
      <c r="J336" s="256"/>
      <c r="K336" s="257"/>
      <c r="L336" s="125" t="n">
        <f aca="false">H336+K336</f>
        <v>9517264.96787672</v>
      </c>
      <c r="M336" s="250" t="n">
        <f aca="false">G336+J336</f>
        <v>2.55</v>
      </c>
      <c r="N336" s="195"/>
      <c r="O336" s="195"/>
      <c r="P336" s="195"/>
      <c r="Q336" s="129"/>
      <c r="R336" s="170"/>
      <c r="S336" s="195"/>
      <c r="T336" s="129"/>
      <c r="U336" s="170"/>
      <c r="V336" s="333"/>
      <c r="W336" s="263"/>
      <c r="X336" s="264"/>
      <c r="Y336" s="128"/>
      <c r="Z336" s="25"/>
      <c r="AA336" s="334"/>
      <c r="AB336" s="25"/>
      <c r="AC336" s="25"/>
      <c r="AD336" s="25"/>
    </row>
    <row r="337" customFormat="false" ht="12.75" hidden="false" customHeight="false" outlineLevel="0" collapsed="false">
      <c r="A337" s="137"/>
      <c r="B337" s="138"/>
      <c r="C337" s="309" t="s">
        <v>26</v>
      </c>
      <c r="D337" s="124" t="s">
        <v>44</v>
      </c>
      <c r="E337" s="4" t="n">
        <v>3414885.13799274</v>
      </c>
      <c r="F337" s="120"/>
      <c r="G337" s="285" t="n">
        <v>3.65</v>
      </c>
      <c r="H337" s="7" t="n">
        <f aca="false">E337*G337</f>
        <v>12464330.7536735</v>
      </c>
      <c r="J337" s="256"/>
      <c r="K337" s="257"/>
      <c r="L337" s="125" t="n">
        <f aca="false">H337+K337</f>
        <v>12464330.7536735</v>
      </c>
      <c r="M337" s="250" t="n">
        <f aca="false">G337+J337</f>
        <v>3.65</v>
      </c>
      <c r="N337" s="195"/>
      <c r="O337" s="195"/>
      <c r="P337" s="195"/>
      <c r="Q337" s="129"/>
      <c r="R337" s="170"/>
      <c r="S337" s="195"/>
      <c r="T337" s="129"/>
      <c r="U337" s="170"/>
      <c r="V337" s="333"/>
      <c r="W337" s="263"/>
      <c r="X337" s="264"/>
      <c r="Y337" s="128"/>
      <c r="Z337" s="25"/>
      <c r="AA337" s="334"/>
      <c r="AB337" s="25"/>
      <c r="AC337" s="25"/>
      <c r="AD337" s="25"/>
    </row>
    <row r="338" customFormat="false" ht="12.75" hidden="false" customHeight="false" outlineLevel="0" collapsed="false">
      <c r="A338" s="137"/>
      <c r="B338" s="138"/>
      <c r="C338" s="139"/>
      <c r="D338" s="2" t="s">
        <v>65</v>
      </c>
      <c r="E338" s="4" t="n">
        <v>3460870.48798938</v>
      </c>
      <c r="F338" s="120"/>
      <c r="G338" s="285" t="n">
        <v>2.55</v>
      </c>
      <c r="H338" s="7" t="n">
        <f aca="false">E338*G338</f>
        <v>8825219.74437293</v>
      </c>
      <c r="J338" s="256"/>
      <c r="K338" s="257"/>
      <c r="L338" s="125" t="n">
        <f aca="false">H338+K338</f>
        <v>8825219.74437293</v>
      </c>
      <c r="M338" s="250" t="n">
        <f aca="false">G338+J338</f>
        <v>2.55</v>
      </c>
      <c r="N338" s="123"/>
      <c r="O338" s="123"/>
      <c r="P338" s="123"/>
      <c r="Q338" s="123"/>
      <c r="R338" s="123"/>
      <c r="S338" s="123"/>
      <c r="T338" s="123"/>
      <c r="U338" s="123"/>
      <c r="V338" s="275"/>
      <c r="W338" s="275"/>
      <c r="X338" s="25"/>
      <c r="Y338" s="25"/>
      <c r="Z338" s="25"/>
      <c r="AA338" s="334"/>
      <c r="AB338" s="25"/>
      <c r="AC338" s="25"/>
      <c r="AD338" s="25"/>
    </row>
    <row r="339" customFormat="false" ht="12.75" hidden="false" customHeight="false" outlineLevel="0" collapsed="false">
      <c r="A339" s="137"/>
      <c r="B339" s="138"/>
      <c r="C339" s="139"/>
      <c r="E339" s="345"/>
      <c r="F339" s="120"/>
      <c r="G339" s="346"/>
      <c r="J339" s="272"/>
      <c r="K339" s="293"/>
      <c r="L339" s="129"/>
      <c r="M339" s="89"/>
      <c r="N339" s="339"/>
      <c r="O339" s="339"/>
      <c r="P339" s="339"/>
      <c r="Q339" s="129"/>
      <c r="R339" s="170"/>
      <c r="S339" s="187"/>
      <c r="T339" s="129"/>
      <c r="U339" s="170"/>
      <c r="V339" s="275"/>
      <c r="W339" s="268"/>
      <c r="X339" s="264"/>
      <c r="Y339" s="25"/>
      <c r="Z339" s="264"/>
      <c r="AA339" s="334"/>
      <c r="AB339" s="25"/>
      <c r="AC339" s="25"/>
      <c r="AD339" s="25"/>
    </row>
    <row r="340" customFormat="false" ht="12.75" hidden="false" customHeight="false" outlineLevel="0" collapsed="false">
      <c r="A340" s="137"/>
      <c r="B340" s="138" t="s">
        <v>22</v>
      </c>
      <c r="C340" s="309" t="s">
        <v>23</v>
      </c>
      <c r="D340" s="124" t="s">
        <v>42</v>
      </c>
      <c r="E340" s="93" t="n">
        <v>368025399.603286</v>
      </c>
      <c r="F340" s="120"/>
      <c r="G340" s="256" t="n">
        <v>0.09708</v>
      </c>
      <c r="H340" s="7" t="n">
        <f aca="false">E340*G340</f>
        <v>35727905.793487</v>
      </c>
      <c r="J340" s="272" t="n">
        <v>0.085620549421932</v>
      </c>
      <c r="K340" s="129" t="n">
        <f aca="false">E340*J340</f>
        <v>31510536.9152595</v>
      </c>
      <c r="L340" s="125" t="n">
        <f aca="false">H340+K340</f>
        <v>67238442.7087465</v>
      </c>
      <c r="M340" s="76" t="n">
        <f aca="false">G340+J340</f>
        <v>0.182700549421932</v>
      </c>
      <c r="N340" s="339"/>
      <c r="O340" s="339"/>
      <c r="P340" s="173"/>
      <c r="Q340" s="129"/>
      <c r="R340" s="170"/>
      <c r="S340" s="187"/>
      <c r="T340" s="129"/>
      <c r="U340" s="170"/>
      <c r="V340" s="275"/>
      <c r="W340" s="268"/>
      <c r="X340" s="264"/>
      <c r="Y340" s="25"/>
      <c r="Z340" s="264"/>
      <c r="AA340" s="334"/>
      <c r="AB340" s="25"/>
      <c r="AC340" s="25"/>
      <c r="AD340" s="25"/>
    </row>
    <row r="341" customFormat="false" ht="12.75" hidden="false" customHeight="false" outlineLevel="0" collapsed="false">
      <c r="A341" s="137"/>
      <c r="B341" s="138"/>
      <c r="C341" s="309"/>
      <c r="D341" s="124" t="s">
        <v>44</v>
      </c>
      <c r="E341" s="93" t="n">
        <v>382867303.510652</v>
      </c>
      <c r="F341" s="120"/>
      <c r="G341" s="256" t="n">
        <v>0.06767</v>
      </c>
      <c r="H341" s="7" t="n">
        <f aca="false">E341*G341</f>
        <v>25908630.4285658</v>
      </c>
      <c r="J341" s="272" t="n">
        <v>0.0295868888871856</v>
      </c>
      <c r="K341" s="129" t="n">
        <f aca="false">E341*J341</f>
        <v>11327852.367506</v>
      </c>
      <c r="L341" s="125" t="n">
        <f aca="false">H341+K341</f>
        <v>37236482.7960719</v>
      </c>
      <c r="M341" s="76" t="n">
        <f aca="false">G341+J341</f>
        <v>0.0972568888871856</v>
      </c>
      <c r="N341" s="339"/>
      <c r="O341" s="339"/>
      <c r="P341" s="173"/>
      <c r="Q341" s="129"/>
      <c r="R341" s="170"/>
      <c r="S341" s="187"/>
      <c r="T341" s="129"/>
      <c r="U341" s="170"/>
      <c r="V341" s="275"/>
      <c r="W341" s="268"/>
      <c r="X341" s="264"/>
      <c r="Y341" s="25"/>
      <c r="Z341" s="264"/>
      <c r="AA341" s="334"/>
      <c r="AB341" s="25"/>
      <c r="AC341" s="25"/>
      <c r="AD341" s="25"/>
    </row>
    <row r="342" customFormat="false" ht="12.75" hidden="false" customHeight="false" outlineLevel="0" collapsed="false">
      <c r="A342" s="130"/>
      <c r="C342" s="309"/>
      <c r="D342" s="124" t="s">
        <v>43</v>
      </c>
      <c r="E342" s="93" t="n">
        <v>903092036.438311</v>
      </c>
      <c r="F342" s="120"/>
      <c r="G342" s="256" t="n">
        <v>0.06022</v>
      </c>
      <c r="H342" s="7" t="n">
        <f aca="false">E342*G342</f>
        <v>54384202.4343151</v>
      </c>
      <c r="J342" s="272" t="n">
        <v>0.0295868888871856</v>
      </c>
      <c r="K342" s="129" t="n">
        <f aca="false">E342*J342</f>
        <v>26719683.7370025</v>
      </c>
      <c r="L342" s="125" t="n">
        <f aca="false">H342+K342</f>
        <v>81103886.1713176</v>
      </c>
      <c r="M342" s="76" t="n">
        <f aca="false">G342+J342</f>
        <v>0.0898068888871857</v>
      </c>
      <c r="N342" s="339"/>
      <c r="O342" s="339"/>
      <c r="P342" s="173"/>
      <c r="Q342" s="129"/>
      <c r="R342" s="170"/>
      <c r="S342" s="187"/>
      <c r="T342" s="129"/>
      <c r="U342" s="170"/>
      <c r="V342" s="275"/>
      <c r="W342" s="268"/>
      <c r="X342" s="264"/>
      <c r="Y342" s="25"/>
      <c r="Z342" s="264"/>
      <c r="AA342" s="334"/>
      <c r="AB342" s="25"/>
      <c r="AC342" s="25"/>
      <c r="AD342" s="25"/>
    </row>
    <row r="343" customFormat="false" ht="12.75" hidden="false" customHeight="false" outlineLevel="0" collapsed="false">
      <c r="A343" s="130"/>
      <c r="C343" s="309" t="s">
        <v>26</v>
      </c>
      <c r="D343" s="124" t="s">
        <v>44</v>
      </c>
      <c r="E343" s="93" t="n">
        <v>701553359.905618</v>
      </c>
      <c r="F343" s="120"/>
      <c r="G343" s="256" t="n">
        <v>0.07344</v>
      </c>
      <c r="H343" s="7" t="n">
        <f aca="false">E343*G343</f>
        <v>51522078.7514686</v>
      </c>
      <c r="J343" s="272" t="n">
        <v>0.0295868888871856</v>
      </c>
      <c r="K343" s="129" t="n">
        <f aca="false">E343*J343</f>
        <v>20756781.3079593</v>
      </c>
      <c r="L343" s="125" t="n">
        <f aca="false">H343+K343</f>
        <v>72278860.0594279</v>
      </c>
      <c r="M343" s="76" t="n">
        <f aca="false">G343+J343</f>
        <v>0.103026888887186</v>
      </c>
      <c r="N343" s="339"/>
      <c r="O343" s="339"/>
      <c r="P343" s="173"/>
      <c r="Q343" s="129"/>
      <c r="R343" s="170"/>
      <c r="S343" s="187"/>
      <c r="T343" s="129"/>
      <c r="U343" s="170"/>
      <c r="V343" s="275"/>
      <c r="W343" s="268"/>
      <c r="X343" s="279"/>
      <c r="Y343" s="25"/>
      <c r="Z343" s="279"/>
      <c r="AA343" s="334"/>
      <c r="AB343" s="25"/>
      <c r="AC343" s="25"/>
      <c r="AD343" s="25"/>
    </row>
    <row r="344" customFormat="false" ht="12.75" hidden="false" customHeight="false" outlineLevel="0" collapsed="false">
      <c r="A344" s="130"/>
      <c r="C344" s="309"/>
      <c r="D344" s="124" t="s">
        <v>43</v>
      </c>
      <c r="E344" s="93" t="n">
        <v>832055024.318496</v>
      </c>
      <c r="F344" s="120"/>
      <c r="G344" s="256" t="n">
        <v>0.06001</v>
      </c>
      <c r="H344" s="7" t="n">
        <f aca="false">E344*G344</f>
        <v>49931622.0093529</v>
      </c>
      <c r="J344" s="272" t="n">
        <v>0.0295868888871856</v>
      </c>
      <c r="K344" s="129" t="n">
        <f aca="false">E344*J344</f>
        <v>24617919.5525359</v>
      </c>
      <c r="L344" s="125" t="n">
        <f aca="false">H344+K344</f>
        <v>74549541.5618888</v>
      </c>
      <c r="M344" s="76" t="n">
        <f aca="false">G344+J344</f>
        <v>0.0895968888871856</v>
      </c>
      <c r="N344" s="339"/>
      <c r="O344" s="339"/>
      <c r="P344" s="173"/>
      <c r="Q344" s="198"/>
      <c r="R344" s="170"/>
      <c r="S344" s="170"/>
      <c r="T344" s="170"/>
      <c r="U344" s="170"/>
      <c r="V344" s="275"/>
      <c r="W344" s="268"/>
      <c r="X344" s="279"/>
      <c r="Y344" s="25"/>
      <c r="Z344" s="279"/>
      <c r="AA344" s="334"/>
      <c r="AB344" s="25"/>
      <c r="AC344" s="25"/>
      <c r="AD344" s="25"/>
    </row>
    <row r="345" customFormat="false" ht="12.75" hidden="false" customHeight="false" outlineLevel="0" collapsed="false">
      <c r="A345" s="130"/>
      <c r="C345" s="309"/>
      <c r="D345" s="124"/>
      <c r="E345" s="347"/>
      <c r="F345" s="120"/>
      <c r="G345" s="149"/>
      <c r="J345" s="272"/>
      <c r="K345" s="293"/>
      <c r="L345" s="129"/>
      <c r="M345" s="146"/>
      <c r="N345" s="348"/>
      <c r="O345" s="348"/>
      <c r="P345" s="145"/>
      <c r="Q345" s="129"/>
      <c r="R345" s="123"/>
      <c r="S345" s="195"/>
      <c r="T345" s="129"/>
      <c r="U345" s="123"/>
      <c r="V345" s="275"/>
      <c r="W345" s="275"/>
      <c r="X345" s="25"/>
      <c r="Y345" s="25"/>
      <c r="Z345" s="25"/>
      <c r="AA345" s="334"/>
      <c r="AB345" s="25"/>
      <c r="AC345" s="25"/>
      <c r="AD345" s="25"/>
    </row>
    <row r="346" customFormat="false" ht="12.75" hidden="false" customHeight="false" outlineLevel="0" collapsed="false">
      <c r="A346" s="130"/>
      <c r="B346" s="2" t="s">
        <v>48</v>
      </c>
      <c r="C346" s="309" t="s">
        <v>23</v>
      </c>
      <c r="D346" s="124"/>
      <c r="E346" s="93" t="n">
        <v>2381.5</v>
      </c>
      <c r="F346" s="120"/>
      <c r="G346" s="285" t="n">
        <v>385</v>
      </c>
      <c r="H346" s="7" t="n">
        <f aca="false">E346*G346</f>
        <v>916877.5</v>
      </c>
      <c r="J346" s="272"/>
      <c r="K346" s="293"/>
      <c r="L346" s="125" t="n">
        <f aca="false">H346+K346</f>
        <v>916877.5</v>
      </c>
      <c r="M346" s="250" t="n">
        <f aca="false">G346+J346</f>
        <v>385</v>
      </c>
      <c r="N346" s="348"/>
      <c r="O346" s="348"/>
      <c r="P346" s="178"/>
      <c r="Q346" s="198"/>
      <c r="R346" s="123"/>
      <c r="S346" s="195"/>
      <c r="T346" s="129"/>
      <c r="U346" s="123"/>
      <c r="V346" s="275"/>
      <c r="W346" s="275"/>
      <c r="X346" s="25"/>
      <c r="Y346" s="25"/>
      <c r="Z346" s="25"/>
      <c r="AA346" s="334"/>
      <c r="AB346" s="25"/>
      <c r="AC346" s="25"/>
      <c r="AD346" s="25"/>
    </row>
    <row r="347" customFormat="false" ht="12.75" hidden="false" customHeight="false" outlineLevel="0" collapsed="false">
      <c r="A347" s="130"/>
      <c r="C347" s="309" t="s">
        <v>26</v>
      </c>
      <c r="D347" s="124"/>
      <c r="E347" s="93" t="n">
        <v>2371.5</v>
      </c>
      <c r="F347" s="120"/>
      <c r="G347" s="285" t="n">
        <v>385</v>
      </c>
      <c r="H347" s="7" t="n">
        <f aca="false">E347*G347</f>
        <v>913027.5</v>
      </c>
      <c r="J347" s="272"/>
      <c r="K347" s="293"/>
      <c r="L347" s="125" t="n">
        <f aca="false">H347+K347</f>
        <v>913027.5</v>
      </c>
      <c r="M347" s="250" t="n">
        <f aca="false">G347+J347</f>
        <v>385</v>
      </c>
      <c r="N347" s="348"/>
      <c r="O347" s="348"/>
      <c r="P347" s="178"/>
      <c r="Q347" s="129"/>
      <c r="R347" s="123"/>
      <c r="S347" s="195"/>
      <c r="T347" s="129"/>
      <c r="U347" s="123"/>
      <c r="V347" s="275"/>
      <c r="W347" s="275"/>
      <c r="X347" s="25"/>
      <c r="Y347" s="25"/>
      <c r="Z347" s="25"/>
      <c r="AA347" s="334"/>
      <c r="AB347" s="25"/>
      <c r="AC347" s="25"/>
      <c r="AD347" s="25"/>
    </row>
    <row r="348" customFormat="false" ht="12.75" hidden="false" customHeight="false" outlineLevel="0" collapsed="false">
      <c r="A348" s="130"/>
      <c r="C348" s="309"/>
      <c r="D348" s="124"/>
      <c r="E348" s="127"/>
      <c r="F348" s="120"/>
      <c r="G348" s="128"/>
      <c r="H348" s="314"/>
      <c r="I348" s="315"/>
      <c r="J348" s="341"/>
      <c r="K348" s="349"/>
      <c r="L348" s="129"/>
      <c r="M348" s="146"/>
      <c r="N348" s="348"/>
      <c r="O348" s="348"/>
      <c r="P348" s="348"/>
      <c r="Q348" s="129"/>
      <c r="R348" s="123"/>
      <c r="S348" s="195"/>
      <c r="T348" s="129"/>
      <c r="U348" s="123"/>
      <c r="V348" s="275"/>
      <c r="W348" s="275"/>
      <c r="X348" s="25"/>
      <c r="Y348" s="25"/>
      <c r="Z348" s="25"/>
      <c r="AA348" s="334"/>
      <c r="AB348" s="25"/>
      <c r="AC348" s="25"/>
      <c r="AD348" s="25"/>
    </row>
    <row r="349" customFormat="false" ht="12.75" hidden="false" customHeight="false" outlineLevel="0" collapsed="false">
      <c r="A349" s="130"/>
      <c r="B349" s="98" t="str">
        <f aca="false">B130</f>
        <v>Discounts, Credits &amp; Nonalloc. Revenue</v>
      </c>
      <c r="C349" s="309"/>
      <c r="D349" s="124"/>
      <c r="E349" s="127"/>
      <c r="F349" s="120"/>
      <c r="G349" s="128"/>
      <c r="H349" s="20" t="n">
        <f aca="false">H351-SUM(H334:H347)</f>
        <v>-16850911.5103661</v>
      </c>
      <c r="I349" s="21"/>
      <c r="J349" s="341"/>
      <c r="K349" s="349"/>
      <c r="L349" s="125" t="n">
        <f aca="false">H349+K349</f>
        <v>-16850911.5103661</v>
      </c>
      <c r="M349" s="146"/>
      <c r="N349" s="348"/>
      <c r="O349" s="348"/>
      <c r="P349" s="348"/>
      <c r="Q349" s="129"/>
      <c r="R349" s="123"/>
      <c r="S349" s="195"/>
      <c r="T349" s="129"/>
      <c r="U349" s="123"/>
      <c r="V349" s="275"/>
      <c r="W349" s="275"/>
      <c r="X349" s="25"/>
      <c r="Y349" s="25"/>
      <c r="Z349" s="25"/>
      <c r="AA349" s="334"/>
      <c r="AB349" s="25"/>
      <c r="AC349" s="25"/>
      <c r="AD349" s="25"/>
    </row>
    <row r="350" customFormat="false" ht="12.75" hidden="false" customHeight="false" outlineLevel="0" collapsed="false">
      <c r="A350" s="130"/>
      <c r="C350" s="309"/>
      <c r="D350" s="124"/>
      <c r="E350" s="127"/>
      <c r="F350" s="120"/>
      <c r="G350" s="128"/>
      <c r="H350" s="125"/>
      <c r="I350" s="126"/>
      <c r="J350" s="256"/>
      <c r="K350" s="287" t="n">
        <f aca="false">SUM(K334:K349)</f>
        <v>114932773.880263</v>
      </c>
      <c r="L350" s="287" t="n">
        <f aca="false">SUM(L334:L349)</f>
        <v>409601547.765152</v>
      </c>
      <c r="M350" s="146"/>
      <c r="N350" s="123"/>
      <c r="O350" s="123"/>
      <c r="P350" s="123"/>
      <c r="Q350" s="123"/>
      <c r="R350" s="123"/>
      <c r="S350" s="123"/>
      <c r="T350" s="123"/>
      <c r="U350" s="123"/>
      <c r="V350" s="275"/>
      <c r="W350" s="275"/>
      <c r="X350" s="25"/>
      <c r="Y350" s="25"/>
      <c r="Z350" s="25"/>
      <c r="AA350" s="334"/>
      <c r="AB350" s="25"/>
      <c r="AC350" s="25"/>
      <c r="AD350" s="25"/>
    </row>
    <row r="351" customFormat="false" ht="13.5" hidden="false" customHeight="false" outlineLevel="0" collapsed="false">
      <c r="B351" s="102" t="s">
        <v>36</v>
      </c>
      <c r="C351" s="323"/>
      <c r="D351" s="350"/>
      <c r="E351" s="104" t="n">
        <f aca="false">SUM(E340:E344)</f>
        <v>3187593123.77636</v>
      </c>
      <c r="F351" s="105" t="s">
        <v>37</v>
      </c>
      <c r="G351" s="106"/>
      <c r="H351" s="244" t="n">
        <v>294668773.884888</v>
      </c>
      <c r="I351" s="342"/>
      <c r="J351" s="243"/>
      <c r="K351" s="244" t="n">
        <v>114932773.880263</v>
      </c>
      <c r="L351" s="111" t="n">
        <f aca="false">SUM(H351:K351)</f>
        <v>409601547.765152</v>
      </c>
      <c r="M351" s="112"/>
      <c r="N351" s="113" t="n">
        <f aca="false">(L351-H351)/H351</f>
        <v>0.390040561017033</v>
      </c>
      <c r="O351" s="344"/>
      <c r="P351" s="344"/>
      <c r="Q351" s="147"/>
      <c r="R351" s="344"/>
      <c r="S351" s="344"/>
      <c r="T351" s="147"/>
      <c r="U351" s="344"/>
      <c r="V351" s="275"/>
      <c r="W351" s="275"/>
      <c r="X351" s="264"/>
      <c r="Y351" s="25"/>
      <c r="Z351" s="264"/>
      <c r="AA351" s="334"/>
      <c r="AB351" s="25"/>
      <c r="AC351" s="25"/>
      <c r="AD351" s="25"/>
    </row>
    <row r="352" customFormat="false" ht="13.5" hidden="false" customHeight="false" outlineLevel="0" collapsed="false">
      <c r="E352" s="127"/>
      <c r="F352" s="120"/>
      <c r="G352" s="146"/>
      <c r="H352" s="125"/>
      <c r="I352" s="126"/>
      <c r="J352" s="282"/>
      <c r="K352" s="283"/>
      <c r="L352" s="287"/>
      <c r="M352" s="297"/>
      <c r="N352" s="344"/>
      <c r="O352" s="344"/>
      <c r="P352" s="344"/>
      <c r="Q352" s="344"/>
      <c r="R352" s="344"/>
      <c r="S352" s="344"/>
      <c r="T352" s="344"/>
      <c r="U352" s="344"/>
      <c r="V352" s="275"/>
      <c r="W352" s="275"/>
      <c r="X352" s="264"/>
      <c r="Y352" s="25"/>
      <c r="Z352" s="264"/>
      <c r="AA352" s="334"/>
      <c r="AB352" s="25"/>
      <c r="AC352" s="25"/>
      <c r="AD352" s="25"/>
    </row>
    <row r="353" customFormat="false" ht="12.75" hidden="false" customHeight="false" outlineLevel="0" collapsed="false">
      <c r="A353" s="137"/>
      <c r="B353" s="138"/>
      <c r="C353" s="139"/>
      <c r="E353" s="127"/>
      <c r="F353" s="120"/>
      <c r="G353" s="128"/>
      <c r="H353" s="314"/>
      <c r="I353" s="315"/>
      <c r="J353" s="272"/>
      <c r="K353" s="293"/>
      <c r="L353" s="129"/>
      <c r="M353" s="89"/>
      <c r="N353" s="339"/>
      <c r="O353" s="339"/>
      <c r="P353" s="339"/>
      <c r="Q353" s="129"/>
      <c r="R353" s="170"/>
      <c r="S353" s="187"/>
      <c r="T353" s="129"/>
      <c r="U353" s="170"/>
      <c r="V353" s="275"/>
      <c r="W353" s="268"/>
      <c r="X353" s="264"/>
      <c r="Y353" s="25"/>
      <c r="Z353" s="264"/>
      <c r="AA353" s="334"/>
      <c r="AB353" s="25"/>
      <c r="AC353" s="25"/>
      <c r="AD353" s="25"/>
    </row>
    <row r="354" customFormat="false" ht="12.75" hidden="false" customHeight="false" outlineLevel="0" collapsed="false">
      <c r="A354" s="137" t="s">
        <v>76</v>
      </c>
      <c r="B354" s="138" t="s">
        <v>59</v>
      </c>
      <c r="C354" s="139" t="s">
        <v>23</v>
      </c>
      <c r="D354" s="2" t="s">
        <v>77</v>
      </c>
      <c r="E354" s="93" t="n">
        <v>3290574.5</v>
      </c>
      <c r="F354" s="120"/>
      <c r="G354" s="141" t="n">
        <v>0.3</v>
      </c>
      <c r="H354" s="314" t="n">
        <f aca="false">E354*G354</f>
        <v>987172.35</v>
      </c>
      <c r="I354" s="315"/>
      <c r="J354" s="272"/>
      <c r="K354" s="293"/>
      <c r="L354" s="125" t="n">
        <f aca="false">H354+K354</f>
        <v>987172.35</v>
      </c>
      <c r="M354" s="250" t="n">
        <f aca="false">G354+J354</f>
        <v>0.3</v>
      </c>
      <c r="N354" s="339"/>
      <c r="O354" s="339"/>
      <c r="P354" s="339"/>
      <c r="Q354" s="129"/>
      <c r="R354" s="170"/>
      <c r="S354" s="187"/>
      <c r="T354" s="129"/>
      <c r="U354" s="170"/>
      <c r="V354" s="275"/>
      <c r="W354" s="268"/>
      <c r="X354" s="264"/>
      <c r="Y354" s="25"/>
      <c r="Z354" s="264"/>
      <c r="AA354" s="334"/>
      <c r="AB354" s="25"/>
      <c r="AC354" s="25"/>
      <c r="AD354" s="25"/>
    </row>
    <row r="355" customFormat="false" ht="12.75" hidden="false" customHeight="false" outlineLevel="0" collapsed="false">
      <c r="A355" s="137" t="s">
        <v>78</v>
      </c>
      <c r="B355" s="138"/>
      <c r="C355" s="139" t="s">
        <v>26</v>
      </c>
      <c r="D355" s="2" t="s">
        <v>77</v>
      </c>
      <c r="E355" s="93" t="n">
        <v>3290574.5</v>
      </c>
      <c r="F355" s="120"/>
      <c r="G355" s="141" t="n">
        <v>0.3</v>
      </c>
      <c r="H355" s="314" t="n">
        <f aca="false">E355*G355</f>
        <v>987172.35</v>
      </c>
      <c r="I355" s="315"/>
      <c r="J355" s="272"/>
      <c r="K355" s="293"/>
      <c r="L355" s="125" t="n">
        <f aca="false">H355+K355</f>
        <v>987172.35</v>
      </c>
      <c r="M355" s="250" t="n">
        <f aca="false">G355+J355</f>
        <v>0.3</v>
      </c>
      <c r="N355" s="339"/>
      <c r="O355" s="339"/>
      <c r="P355" s="339"/>
      <c r="Q355" s="129"/>
      <c r="R355" s="170"/>
      <c r="S355" s="187"/>
      <c r="T355" s="129"/>
      <c r="U355" s="170"/>
      <c r="V355" s="275"/>
      <c r="W355" s="268"/>
      <c r="X355" s="264"/>
      <c r="Y355" s="25"/>
      <c r="Z355" s="264"/>
      <c r="AA355" s="334"/>
      <c r="AB355" s="25"/>
      <c r="AC355" s="25"/>
      <c r="AD355" s="25"/>
    </row>
    <row r="356" customFormat="false" ht="12.75" hidden="false" customHeight="false" outlineLevel="0" collapsed="false">
      <c r="A356" s="137"/>
      <c r="B356" s="138"/>
      <c r="C356" s="139"/>
      <c r="E356" s="93"/>
      <c r="F356" s="120"/>
      <c r="G356" s="300"/>
      <c r="H356" s="314"/>
      <c r="I356" s="315"/>
      <c r="J356" s="272"/>
      <c r="K356" s="293"/>
      <c r="L356" s="129"/>
      <c r="M356" s="89"/>
      <c r="N356" s="339"/>
      <c r="O356" s="339"/>
      <c r="P356" s="351"/>
      <c r="Q356" s="129"/>
      <c r="R356" s="170"/>
      <c r="S356" s="187"/>
      <c r="T356" s="129"/>
      <c r="U356" s="170"/>
      <c r="V356" s="275"/>
      <c r="W356" s="268"/>
      <c r="X356" s="264"/>
      <c r="Y356" s="25"/>
      <c r="Z356" s="264"/>
      <c r="AA356" s="334"/>
      <c r="AB356" s="25"/>
      <c r="AC356" s="25"/>
      <c r="AD356" s="25"/>
    </row>
    <row r="357" customFormat="false" ht="12.75" hidden="false" customHeight="false" outlineLevel="0" collapsed="false">
      <c r="A357" s="137"/>
      <c r="B357" s="138" t="s">
        <v>22</v>
      </c>
      <c r="C357" s="309" t="s">
        <v>23</v>
      </c>
      <c r="D357" s="124" t="s">
        <v>42</v>
      </c>
      <c r="E357" s="93" t="n">
        <v>5797421.77036667</v>
      </c>
      <c r="F357" s="120"/>
      <c r="G357" s="256" t="n">
        <v>0.31168</v>
      </c>
      <c r="H357" s="314" t="n">
        <f aca="false">E357*G357</f>
        <v>1806940.41738788</v>
      </c>
      <c r="I357" s="315"/>
      <c r="J357" s="272" t="n">
        <v>0.0346221081586286</v>
      </c>
      <c r="K357" s="129" t="n">
        <f aca="false">E357*J357</f>
        <v>200718.963574823</v>
      </c>
      <c r="L357" s="125" t="n">
        <f aca="false">H357+K357</f>
        <v>2007659.38096271</v>
      </c>
      <c r="M357" s="76" t="n">
        <f aca="false">G357+J357</f>
        <v>0.346302108158629</v>
      </c>
      <c r="N357" s="339"/>
      <c r="O357" s="339"/>
      <c r="P357" s="173"/>
      <c r="Q357" s="129"/>
      <c r="R357" s="170"/>
      <c r="S357" s="187"/>
      <c r="T357" s="129"/>
      <c r="U357" s="170"/>
      <c r="V357" s="275"/>
      <c r="W357" s="268"/>
      <c r="X357" s="279"/>
      <c r="Y357" s="25"/>
      <c r="Z357" s="279"/>
      <c r="AA357" s="334"/>
      <c r="AB357" s="25"/>
      <c r="AC357" s="25"/>
      <c r="AD357" s="25"/>
    </row>
    <row r="358" customFormat="false" ht="12.75" hidden="false" customHeight="false" outlineLevel="0" collapsed="false">
      <c r="A358" s="137"/>
      <c r="B358" s="138"/>
      <c r="C358" s="309"/>
      <c r="D358" s="124" t="s">
        <v>44</v>
      </c>
      <c r="E358" s="93" t="n">
        <v>7543843.95226667</v>
      </c>
      <c r="F358" s="120"/>
      <c r="G358" s="256" t="n">
        <v>0.06954</v>
      </c>
      <c r="H358" s="314" t="n">
        <f aca="false">E358*G358</f>
        <v>524598.908440624</v>
      </c>
      <c r="I358" s="315"/>
      <c r="J358" s="272" t="n">
        <v>0.0361236178780548</v>
      </c>
      <c r="K358" s="129" t="n">
        <f aca="false">E358*J358</f>
        <v>272510.936263356</v>
      </c>
      <c r="L358" s="125" t="n">
        <f aca="false">H358+K358</f>
        <v>797109.84470398</v>
      </c>
      <c r="M358" s="76" t="n">
        <f aca="false">G358+J358</f>
        <v>0.105663617878055</v>
      </c>
      <c r="N358" s="339"/>
      <c r="O358" s="339"/>
      <c r="P358" s="173"/>
      <c r="Q358" s="129"/>
      <c r="R358" s="170"/>
      <c r="S358" s="170"/>
      <c r="T358" s="170"/>
      <c r="U358" s="170"/>
      <c r="V358" s="275"/>
      <c r="W358" s="268"/>
      <c r="X358" s="279"/>
      <c r="Y358" s="25"/>
      <c r="Z358" s="279"/>
      <c r="AA358" s="334"/>
      <c r="AB358" s="25"/>
      <c r="AC358" s="25"/>
      <c r="AD358" s="25"/>
    </row>
    <row r="359" customFormat="false" ht="12.75" hidden="false" customHeight="false" outlineLevel="0" collapsed="false">
      <c r="A359" s="137"/>
      <c r="B359" s="138"/>
      <c r="C359" s="309"/>
      <c r="D359" s="124" t="s">
        <v>43</v>
      </c>
      <c r="E359" s="93" t="n">
        <v>35757741.9440333</v>
      </c>
      <c r="F359" s="120"/>
      <c r="G359" s="256" t="n">
        <v>0.05014</v>
      </c>
      <c r="H359" s="314" t="n">
        <f aca="false">E359*G359</f>
        <v>1792893.18107383</v>
      </c>
      <c r="I359" s="315"/>
      <c r="J359" s="272" t="n">
        <v>0.0361236178780548</v>
      </c>
      <c r="K359" s="129" t="n">
        <f aca="false">E359*J359</f>
        <v>1291699.00616835</v>
      </c>
      <c r="L359" s="125" t="n">
        <f aca="false">H359+K359</f>
        <v>3084592.18724218</v>
      </c>
      <c r="M359" s="76" t="n">
        <f aca="false">G359+J359</f>
        <v>0.0862636178780548</v>
      </c>
      <c r="N359" s="340"/>
      <c r="O359" s="340"/>
      <c r="P359" s="173"/>
      <c r="Q359" s="129"/>
      <c r="R359" s="170"/>
      <c r="S359" s="195"/>
      <c r="T359" s="129"/>
      <c r="U359" s="170"/>
      <c r="V359" s="275"/>
      <c r="W359" s="268"/>
      <c r="X359" s="279"/>
      <c r="Y359" s="25"/>
      <c r="Z359" s="279"/>
      <c r="AA359" s="334"/>
      <c r="AB359" s="25"/>
      <c r="AC359" s="25"/>
      <c r="AD359" s="25"/>
    </row>
    <row r="360" customFormat="false" ht="12.75" hidden="false" customHeight="false" outlineLevel="0" collapsed="false">
      <c r="A360" s="137"/>
      <c r="B360" s="138"/>
      <c r="C360" s="309" t="s">
        <v>26</v>
      </c>
      <c r="D360" s="124" t="s">
        <v>44</v>
      </c>
      <c r="E360" s="93" t="n">
        <v>31391299.53925</v>
      </c>
      <c r="F360" s="120"/>
      <c r="G360" s="256" t="n">
        <v>0.08136</v>
      </c>
      <c r="H360" s="314" t="n">
        <f aca="false">E360*G360</f>
        <v>2553996.13051338</v>
      </c>
      <c r="I360" s="315"/>
      <c r="J360" s="272" t="n">
        <v>0.0361236178780548</v>
      </c>
      <c r="K360" s="129" t="n">
        <f aca="false">E360*J360</f>
        <v>1133967.30925142</v>
      </c>
      <c r="L360" s="125" t="n">
        <f aca="false">H360+K360</f>
        <v>3687963.4397648</v>
      </c>
      <c r="M360" s="76" t="n">
        <f aca="false">G360+J360</f>
        <v>0.117483617878055</v>
      </c>
      <c r="N360" s="340"/>
      <c r="O360" s="340"/>
      <c r="P360" s="173"/>
      <c r="Q360" s="129"/>
      <c r="R360" s="170"/>
      <c r="S360" s="195"/>
      <c r="T360" s="129"/>
      <c r="U360" s="170"/>
      <c r="V360" s="275"/>
      <c r="W360" s="268"/>
      <c r="X360" s="279"/>
      <c r="Y360" s="25"/>
      <c r="Z360" s="279"/>
      <c r="AA360" s="334"/>
      <c r="AB360" s="25"/>
      <c r="AC360" s="25"/>
      <c r="AD360" s="25"/>
    </row>
    <row r="361" customFormat="false" ht="12.75" hidden="false" customHeight="false" outlineLevel="0" collapsed="false">
      <c r="A361" s="137"/>
      <c r="B361" s="138"/>
      <c r="C361" s="309"/>
      <c r="D361" s="124" t="s">
        <v>43</v>
      </c>
      <c r="E361" s="93" t="n">
        <v>48795704.7940833</v>
      </c>
      <c r="F361" s="120"/>
      <c r="G361" s="256" t="n">
        <v>0.05994</v>
      </c>
      <c r="H361" s="314" t="n">
        <f aca="false">E361*G361</f>
        <v>2924814.54535736</v>
      </c>
      <c r="I361" s="315"/>
      <c r="J361" s="272" t="n">
        <v>0.0361236178780548</v>
      </c>
      <c r="K361" s="129" t="n">
        <f aca="false">E361*J361</f>
        <v>1762677.39407183</v>
      </c>
      <c r="L361" s="125" t="n">
        <f aca="false">H361+K361</f>
        <v>4687491.93942919</v>
      </c>
      <c r="M361" s="76" t="n">
        <f aca="false">G361+J361</f>
        <v>0.0960636178780548</v>
      </c>
      <c r="N361" s="340"/>
      <c r="O361" s="340"/>
      <c r="P361" s="173"/>
      <c r="Q361" s="198"/>
      <c r="R361" s="170"/>
      <c r="S361" s="195"/>
      <c r="T361" s="129"/>
      <c r="U361" s="170"/>
      <c r="V361" s="275"/>
      <c r="W361" s="268"/>
      <c r="X361" s="279"/>
      <c r="Y361" s="25"/>
      <c r="Z361" s="279"/>
      <c r="AA361" s="334"/>
      <c r="AB361" s="25"/>
      <c r="AC361" s="25"/>
      <c r="AD361" s="25"/>
    </row>
    <row r="362" customFormat="false" ht="12.75" hidden="false" customHeight="false" outlineLevel="0" collapsed="false">
      <c r="A362" s="137"/>
      <c r="B362" s="138"/>
      <c r="C362" s="309"/>
      <c r="D362" s="124"/>
      <c r="E362" s="127"/>
      <c r="F362" s="120"/>
      <c r="G362" s="81"/>
      <c r="H362" s="314"/>
      <c r="I362" s="315"/>
      <c r="J362" s="341"/>
      <c r="K362" s="349"/>
      <c r="L362" s="129"/>
      <c r="M362" s="89"/>
      <c r="N362" s="340"/>
      <c r="O362" s="340"/>
      <c r="P362" s="145"/>
      <c r="Q362" s="129"/>
      <c r="R362" s="170"/>
      <c r="S362" s="195"/>
      <c r="T362" s="129"/>
      <c r="U362" s="170"/>
      <c r="V362" s="275"/>
      <c r="W362" s="268"/>
      <c r="X362" s="279"/>
      <c r="Y362" s="25"/>
      <c r="Z362" s="279"/>
      <c r="AA362" s="334"/>
      <c r="AB362" s="25"/>
      <c r="AC362" s="25"/>
      <c r="AD362" s="25"/>
    </row>
    <row r="363" customFormat="false" ht="12.75" hidden="false" customHeight="false" outlineLevel="0" collapsed="false">
      <c r="A363" s="137"/>
      <c r="B363" s="138" t="s">
        <v>48</v>
      </c>
      <c r="C363" s="139"/>
      <c r="D363" s="352" t="s">
        <v>79</v>
      </c>
      <c r="E363" s="93" t="n">
        <v>0</v>
      </c>
      <c r="F363" s="120"/>
      <c r="G363" s="266" t="n">
        <v>5</v>
      </c>
      <c r="H363" s="314" t="n">
        <f aca="false">E363*G363</f>
        <v>0</v>
      </c>
      <c r="I363" s="315"/>
      <c r="J363" s="341"/>
      <c r="K363" s="349"/>
      <c r="L363" s="125" t="n">
        <f aca="false">H363+K363</f>
        <v>0</v>
      </c>
      <c r="M363" s="250" t="n">
        <f aca="false">G363+J363</f>
        <v>5</v>
      </c>
      <c r="N363" s="340"/>
      <c r="O363" s="340"/>
      <c r="P363" s="178"/>
      <c r="Q363" s="198"/>
      <c r="R363" s="170"/>
      <c r="S363" s="195"/>
      <c r="T363" s="129"/>
      <c r="U363" s="170"/>
      <c r="V363" s="275"/>
      <c r="W363" s="268"/>
      <c r="X363" s="279"/>
      <c r="Y363" s="25"/>
      <c r="Z363" s="279"/>
      <c r="AA363" s="334"/>
      <c r="AB363" s="25"/>
      <c r="AC363" s="25"/>
      <c r="AD363" s="25"/>
    </row>
    <row r="364" customFormat="false" ht="12.75" hidden="false" customHeight="false" outlineLevel="0" collapsed="false">
      <c r="A364" s="137"/>
      <c r="B364" s="138"/>
      <c r="C364" s="139"/>
      <c r="D364" s="352" t="s">
        <v>80</v>
      </c>
      <c r="E364" s="93" t="n">
        <v>0</v>
      </c>
      <c r="F364" s="120"/>
      <c r="G364" s="266" t="n">
        <v>8.1</v>
      </c>
      <c r="H364" s="314" t="n">
        <f aca="false">E364*G364</f>
        <v>0</v>
      </c>
      <c r="I364" s="315"/>
      <c r="J364" s="341"/>
      <c r="K364" s="349"/>
      <c r="L364" s="125" t="n">
        <f aca="false">H364+K364</f>
        <v>0</v>
      </c>
      <c r="M364" s="250" t="n">
        <f aca="false">G364+J364</f>
        <v>8.1</v>
      </c>
      <c r="N364" s="340"/>
      <c r="O364" s="340"/>
      <c r="P364" s="178"/>
      <c r="Q364" s="129"/>
      <c r="R364" s="170"/>
      <c r="S364" s="195"/>
      <c r="T364" s="129"/>
      <c r="U364" s="170"/>
      <c r="V364" s="275"/>
      <c r="W364" s="268"/>
      <c r="X364" s="279"/>
      <c r="Y364" s="25"/>
      <c r="Z364" s="279"/>
      <c r="AA364" s="334"/>
      <c r="AB364" s="25"/>
      <c r="AC364" s="25"/>
      <c r="AD364" s="25"/>
    </row>
    <row r="365" customFormat="false" ht="12.75" hidden="false" customHeight="false" outlineLevel="0" collapsed="false">
      <c r="A365" s="137"/>
      <c r="B365" s="138"/>
      <c r="C365" s="139"/>
      <c r="D365" s="352" t="s">
        <v>81</v>
      </c>
      <c r="E365" s="93" t="n">
        <v>134.4</v>
      </c>
      <c r="F365" s="120"/>
      <c r="G365" s="266" t="n">
        <v>12</v>
      </c>
      <c r="H365" s="314" t="n">
        <f aca="false">E365*G365</f>
        <v>1612.8</v>
      </c>
      <c r="I365" s="315"/>
      <c r="J365" s="272"/>
      <c r="K365" s="293"/>
      <c r="L365" s="125" t="n">
        <f aca="false">H365+K365</f>
        <v>1612.8</v>
      </c>
      <c r="M365" s="250" t="n">
        <f aca="false">G365+J365</f>
        <v>12</v>
      </c>
      <c r="N365" s="340"/>
      <c r="O365" s="340"/>
      <c r="P365" s="340"/>
      <c r="Q365" s="129"/>
      <c r="R365" s="170"/>
      <c r="S365" s="195"/>
      <c r="T365" s="129"/>
      <c r="U365" s="170"/>
      <c r="V365" s="275"/>
      <c r="W365" s="268"/>
      <c r="X365" s="279"/>
      <c r="Y365" s="25"/>
      <c r="Z365" s="279"/>
      <c r="AA365" s="334"/>
      <c r="AB365" s="25"/>
      <c r="AC365" s="25"/>
      <c r="AD365" s="25"/>
    </row>
    <row r="366" customFormat="false" ht="12.75" hidden="false" customHeight="false" outlineLevel="0" collapsed="false">
      <c r="A366" s="137"/>
      <c r="B366" s="138"/>
      <c r="C366" s="139"/>
      <c r="D366" s="353" t="s">
        <v>82</v>
      </c>
      <c r="E366" s="93" t="n">
        <v>7.2</v>
      </c>
      <c r="F366" s="120"/>
      <c r="G366" s="266" t="n">
        <v>75</v>
      </c>
      <c r="H366" s="314" t="n">
        <f aca="false">E366*G366</f>
        <v>540</v>
      </c>
      <c r="I366" s="315"/>
      <c r="J366" s="272"/>
      <c r="K366" s="293"/>
      <c r="L366" s="125" t="n">
        <f aca="false">H366+K366</f>
        <v>540</v>
      </c>
      <c r="M366" s="250" t="n">
        <f aca="false">G366+J366</f>
        <v>75</v>
      </c>
      <c r="N366" s="340"/>
      <c r="O366" s="340"/>
      <c r="P366" s="340"/>
      <c r="Q366" s="129"/>
      <c r="R366" s="170"/>
      <c r="S366" s="195"/>
      <c r="T366" s="129"/>
      <c r="U366" s="170"/>
      <c r="V366" s="275"/>
      <c r="W366" s="268"/>
      <c r="X366" s="279"/>
      <c r="Y366" s="25"/>
      <c r="Z366" s="279"/>
      <c r="AA366" s="334"/>
      <c r="AB366" s="25"/>
      <c r="AC366" s="25"/>
      <c r="AD366" s="25"/>
    </row>
    <row r="367" customFormat="false" ht="12.75" hidden="false" customHeight="false" outlineLevel="0" collapsed="false">
      <c r="A367" s="137"/>
      <c r="B367" s="138"/>
      <c r="C367" s="139"/>
      <c r="D367" s="353" t="s">
        <v>83</v>
      </c>
      <c r="E367" s="93" t="n">
        <v>312</v>
      </c>
      <c r="F367" s="120"/>
      <c r="G367" s="266" t="n">
        <v>610</v>
      </c>
      <c r="H367" s="314" t="n">
        <f aca="false">E367*G367</f>
        <v>190320</v>
      </c>
      <c r="I367" s="315"/>
      <c r="J367" s="341"/>
      <c r="K367" s="349"/>
      <c r="L367" s="125" t="n">
        <f aca="false">H367+K367</f>
        <v>190320</v>
      </c>
      <c r="M367" s="250" t="n">
        <f aca="false">G367+J367</f>
        <v>610</v>
      </c>
      <c r="N367" s="340"/>
      <c r="O367" s="340"/>
      <c r="P367" s="340"/>
      <c r="Q367" s="129"/>
      <c r="R367" s="170"/>
      <c r="S367" s="195"/>
      <c r="T367" s="129"/>
      <c r="U367" s="170"/>
      <c r="V367" s="275"/>
      <c r="W367" s="268"/>
      <c r="X367" s="279"/>
      <c r="Y367" s="25"/>
      <c r="Z367" s="279"/>
      <c r="AA367" s="334"/>
      <c r="AB367" s="25"/>
      <c r="AC367" s="25"/>
      <c r="AD367" s="25"/>
    </row>
    <row r="368" customFormat="false" ht="12.75" hidden="false" customHeight="false" outlineLevel="0" collapsed="false">
      <c r="A368" s="137"/>
      <c r="B368" s="138"/>
      <c r="C368" s="139"/>
      <c r="D368" s="353" t="s">
        <v>84</v>
      </c>
      <c r="E368" s="93" t="n">
        <v>840</v>
      </c>
      <c r="F368" s="120"/>
      <c r="G368" s="266" t="n">
        <v>715</v>
      </c>
      <c r="H368" s="314" t="n">
        <f aca="false">E368*G368</f>
        <v>600600</v>
      </c>
      <c r="I368" s="315"/>
      <c r="J368" s="341"/>
      <c r="K368" s="349"/>
      <c r="L368" s="125" t="n">
        <f aca="false">H368+K368</f>
        <v>600600</v>
      </c>
      <c r="M368" s="250" t="n">
        <f aca="false">G368+J368</f>
        <v>715</v>
      </c>
      <c r="N368" s="340"/>
      <c r="O368" s="340"/>
      <c r="P368" s="340"/>
      <c r="Q368" s="198"/>
      <c r="R368" s="170"/>
      <c r="S368" s="195"/>
      <c r="T368" s="198"/>
      <c r="U368" s="170"/>
      <c r="V368" s="275"/>
      <c r="W368" s="268"/>
      <c r="X368" s="279"/>
      <c r="Y368" s="25"/>
      <c r="Z368" s="279"/>
      <c r="AA368" s="334"/>
      <c r="AB368" s="25"/>
      <c r="AC368" s="25"/>
      <c r="AD368" s="25"/>
    </row>
    <row r="369" customFormat="false" ht="12.75" hidden="false" customHeight="false" outlineLevel="0" collapsed="false">
      <c r="A369" s="137"/>
      <c r="B369" s="138" t="s">
        <v>85</v>
      </c>
      <c r="C369" s="139"/>
      <c r="D369" s="352" t="s">
        <v>80</v>
      </c>
      <c r="E369" s="93" t="n">
        <v>0</v>
      </c>
      <c r="F369" s="120"/>
      <c r="G369" s="266" t="n">
        <v>6.6</v>
      </c>
      <c r="H369" s="314" t="n">
        <f aca="false">E369*G369</f>
        <v>0</v>
      </c>
      <c r="I369" s="315"/>
      <c r="J369" s="256"/>
      <c r="K369" s="257"/>
      <c r="L369" s="125" t="n">
        <f aca="false">H369+K369</f>
        <v>0</v>
      </c>
      <c r="M369" s="250" t="n">
        <f aca="false">G369+J369</f>
        <v>6.6</v>
      </c>
      <c r="N369" s="123"/>
      <c r="O369" s="123"/>
      <c r="P369" s="123"/>
      <c r="Q369" s="123"/>
      <c r="R369" s="123"/>
      <c r="S369" s="123"/>
      <c r="T369" s="123"/>
      <c r="U369" s="123"/>
      <c r="V369" s="275"/>
      <c r="W369" s="275"/>
      <c r="X369" s="25"/>
      <c r="Y369" s="25"/>
      <c r="Z369" s="25"/>
      <c r="AA369" s="334"/>
      <c r="AB369" s="25"/>
      <c r="AC369" s="25"/>
      <c r="AD369" s="25"/>
    </row>
    <row r="370" customFormat="false" ht="12.75" hidden="false" customHeight="false" outlineLevel="0" collapsed="false">
      <c r="A370" s="137"/>
      <c r="B370" s="138" t="s">
        <v>48</v>
      </c>
      <c r="C370" s="139"/>
      <c r="D370" s="352" t="s">
        <v>81</v>
      </c>
      <c r="E370" s="93" t="n">
        <v>201.6</v>
      </c>
      <c r="F370" s="120"/>
      <c r="G370" s="266" t="n">
        <v>6.6</v>
      </c>
      <c r="H370" s="314" t="n">
        <f aca="false">E370*G370</f>
        <v>1330.56</v>
      </c>
      <c r="I370" s="315"/>
      <c r="J370" s="282"/>
      <c r="K370" s="283"/>
      <c r="L370" s="125" t="n">
        <f aca="false">H370+K370</f>
        <v>1330.56</v>
      </c>
      <c r="M370" s="250" t="n">
        <f aca="false">G370+J370</f>
        <v>6.6</v>
      </c>
      <c r="N370" s="344"/>
      <c r="O370" s="344"/>
      <c r="P370" s="344"/>
      <c r="Q370" s="147"/>
      <c r="R370" s="344"/>
      <c r="S370" s="344"/>
      <c r="T370" s="147"/>
      <c r="U370" s="344"/>
      <c r="V370" s="275"/>
      <c r="W370" s="275"/>
      <c r="X370" s="264"/>
      <c r="Y370" s="25"/>
      <c r="Z370" s="264"/>
      <c r="AA370" s="334"/>
      <c r="AB370" s="25"/>
      <c r="AC370" s="25"/>
      <c r="AD370" s="25"/>
    </row>
    <row r="371" customFormat="false" ht="12.75" hidden="false" customHeight="false" outlineLevel="0" collapsed="false">
      <c r="A371" s="137"/>
      <c r="B371" s="138"/>
      <c r="C371" s="139"/>
      <c r="D371" s="353" t="s">
        <v>82</v>
      </c>
      <c r="E371" s="93" t="n">
        <v>28.8</v>
      </c>
      <c r="F371" s="120"/>
      <c r="G371" s="266" t="n">
        <v>56.6</v>
      </c>
      <c r="H371" s="314" t="n">
        <f aca="false">E371*G371</f>
        <v>1630.08</v>
      </c>
      <c r="I371" s="315"/>
      <c r="J371" s="282"/>
      <c r="K371" s="283"/>
      <c r="L371" s="125" t="n">
        <f aca="false">H371+K371</f>
        <v>1630.08</v>
      </c>
      <c r="M371" s="250" t="n">
        <f aca="false">G371+J371</f>
        <v>56.6</v>
      </c>
      <c r="N371" s="344"/>
      <c r="O371" s="344"/>
      <c r="P371" s="344"/>
      <c r="Q371" s="344"/>
      <c r="R371" s="344"/>
      <c r="S371" s="344"/>
      <c r="T371" s="344"/>
      <c r="U371" s="344"/>
      <c r="V371" s="275"/>
      <c r="W371" s="275"/>
      <c r="X371" s="264"/>
      <c r="Y371" s="25"/>
      <c r="Z371" s="264"/>
      <c r="AA371" s="334"/>
      <c r="AB371" s="25"/>
      <c r="AC371" s="25"/>
      <c r="AD371" s="25"/>
    </row>
    <row r="372" customFormat="false" ht="12.75" hidden="false" customHeight="false" outlineLevel="0" collapsed="false">
      <c r="A372" s="137"/>
      <c r="B372" s="138"/>
      <c r="C372" s="139"/>
      <c r="D372" s="353" t="s">
        <v>83</v>
      </c>
      <c r="E372" s="93" t="n">
        <v>0</v>
      </c>
      <c r="F372" s="120"/>
      <c r="G372" s="266" t="n">
        <v>56.6</v>
      </c>
      <c r="H372" s="314" t="n">
        <f aca="false">E372*G372</f>
        <v>0</v>
      </c>
      <c r="I372" s="315"/>
      <c r="J372" s="256"/>
      <c r="K372" s="257"/>
      <c r="L372" s="125" t="n">
        <f aca="false">H372+K372</f>
        <v>0</v>
      </c>
      <c r="M372" s="250" t="n">
        <f aca="false">G372+J372</f>
        <v>56.6</v>
      </c>
      <c r="N372" s="123"/>
      <c r="O372" s="123"/>
      <c r="P372" s="123"/>
      <c r="Q372" s="123"/>
      <c r="R372" s="123"/>
      <c r="S372" s="123"/>
      <c r="T372" s="123"/>
      <c r="U372" s="123"/>
      <c r="V372" s="275"/>
      <c r="W372" s="275"/>
      <c r="X372" s="25"/>
      <c r="Y372" s="25"/>
      <c r="Z372" s="25"/>
      <c r="AA372" s="334"/>
      <c r="AB372" s="25"/>
      <c r="AC372" s="25"/>
      <c r="AD372" s="25"/>
    </row>
    <row r="373" customFormat="false" ht="12.75" hidden="false" customHeight="false" outlineLevel="0" collapsed="false">
      <c r="A373" s="137"/>
      <c r="B373" s="138"/>
      <c r="C373" s="139"/>
      <c r="D373" s="353"/>
      <c r="E373" s="127"/>
      <c r="F373" s="123"/>
      <c r="G373" s="128"/>
      <c r="H373" s="125"/>
      <c r="I373" s="126"/>
      <c r="J373" s="256"/>
      <c r="K373" s="257"/>
      <c r="L373" s="129"/>
      <c r="M373" s="89"/>
      <c r="N373" s="339"/>
      <c r="O373" s="339"/>
      <c r="P373" s="339"/>
      <c r="Q373" s="129"/>
      <c r="R373" s="170"/>
      <c r="S373" s="187"/>
      <c r="T373" s="129"/>
      <c r="U373" s="170"/>
      <c r="V373" s="275"/>
      <c r="W373" s="268"/>
      <c r="X373" s="264"/>
      <c r="Y373" s="25"/>
      <c r="Z373" s="264"/>
      <c r="AA373" s="334"/>
      <c r="AB373" s="25"/>
      <c r="AC373" s="25"/>
      <c r="AD373" s="25"/>
    </row>
    <row r="374" customFormat="false" ht="12.75" hidden="false" customHeight="false" outlineLevel="0" collapsed="false">
      <c r="A374" s="137"/>
      <c r="B374" s="98" t="str">
        <f aca="false">B130</f>
        <v>Discounts, Credits &amp; Nonalloc. Revenue</v>
      </c>
      <c r="C374" s="139"/>
      <c r="D374" s="353"/>
      <c r="E374" s="127"/>
      <c r="F374" s="120"/>
      <c r="G374" s="128"/>
      <c r="H374" s="20" t="n">
        <f aca="false">H376-SUM(H354:H372)</f>
        <v>868966.039177019</v>
      </c>
      <c r="I374" s="21"/>
      <c r="J374" s="256"/>
      <c r="K374" s="257"/>
      <c r="L374" s="125" t="n">
        <f aca="false">H374+K374</f>
        <v>868966.039177019</v>
      </c>
      <c r="M374" s="89"/>
      <c r="N374" s="339"/>
      <c r="O374" s="339"/>
      <c r="P374" s="339"/>
      <c r="Q374" s="129"/>
      <c r="R374" s="170"/>
      <c r="S374" s="187"/>
      <c r="T374" s="129"/>
      <c r="U374" s="170"/>
      <c r="V374" s="275"/>
      <c r="W374" s="268"/>
      <c r="X374" s="25"/>
      <c r="Y374" s="25"/>
      <c r="Z374" s="25"/>
      <c r="AA374" s="334"/>
      <c r="AB374" s="25"/>
      <c r="AC374" s="25"/>
      <c r="AD374" s="25"/>
    </row>
    <row r="375" customFormat="false" ht="12.75" hidden="false" customHeight="false" outlineLevel="0" collapsed="false">
      <c r="A375" s="137"/>
      <c r="B375" s="138"/>
      <c r="C375" s="139"/>
      <c r="D375" s="353"/>
      <c r="E375" s="127"/>
      <c r="F375" s="123"/>
      <c r="G375" s="128"/>
      <c r="H375" s="125"/>
      <c r="I375" s="126"/>
      <c r="J375" s="256"/>
      <c r="K375" s="287" t="n">
        <f aca="false">SUM(K354:K374)</f>
        <v>4661573.60932979</v>
      </c>
      <c r="L375" s="287" t="n">
        <f aca="false">SUM(L354:L374)</f>
        <v>17904160.9712799</v>
      </c>
      <c r="M375" s="89"/>
      <c r="N375" s="170"/>
      <c r="O375" s="170"/>
      <c r="P375" s="170"/>
      <c r="Q375" s="170"/>
      <c r="R375" s="170"/>
      <c r="S375" s="170"/>
      <c r="T375" s="170"/>
      <c r="U375" s="170"/>
      <c r="V375" s="275"/>
      <c r="W375" s="268"/>
      <c r="X375" s="279"/>
      <c r="Y375" s="25"/>
      <c r="Z375" s="279"/>
      <c r="AA375" s="334"/>
      <c r="AB375" s="25"/>
      <c r="AC375" s="25"/>
      <c r="AD375" s="25"/>
    </row>
    <row r="376" customFormat="false" ht="13.5" hidden="false" customHeight="false" outlineLevel="0" collapsed="false">
      <c r="A376" s="137"/>
      <c r="B376" s="102" t="s">
        <v>36</v>
      </c>
      <c r="C376" s="103"/>
      <c r="D376" s="324"/>
      <c r="E376" s="104" t="n">
        <f aca="false">SUM(E357:E361)</f>
        <v>129286012</v>
      </c>
      <c r="F376" s="102" t="s">
        <v>37</v>
      </c>
      <c r="G376" s="106"/>
      <c r="H376" s="244" t="n">
        <v>13242587.3619501</v>
      </c>
      <c r="I376" s="342"/>
      <c r="J376" s="243"/>
      <c r="K376" s="244" t="n">
        <v>4661573.60932979</v>
      </c>
      <c r="L376" s="111" t="n">
        <f aca="false">SUM(H376:K376)</f>
        <v>17904160.9712799</v>
      </c>
      <c r="M376" s="112"/>
      <c r="N376" s="113" t="n">
        <f aca="false">(L376-H376)/H376</f>
        <v>0.352013808322978</v>
      </c>
      <c r="O376" s="170"/>
      <c r="P376" s="339"/>
      <c r="Q376" s="129"/>
      <c r="R376" s="170"/>
      <c r="S376" s="187"/>
      <c r="T376" s="129"/>
      <c r="U376" s="170"/>
      <c r="V376" s="275"/>
      <c r="W376" s="268"/>
      <c r="X376" s="264"/>
      <c r="Y376" s="25"/>
      <c r="Z376" s="264"/>
      <c r="AA376" s="334"/>
      <c r="AB376" s="25"/>
      <c r="AC376" s="25"/>
      <c r="AD376" s="25"/>
    </row>
    <row r="377" customFormat="false" ht="13.5" hidden="false" customHeight="false" outlineLevel="0" collapsed="false">
      <c r="A377" s="137"/>
      <c r="B377" s="138"/>
      <c r="C377" s="139"/>
      <c r="D377" s="353"/>
      <c r="E377" s="127"/>
      <c r="F377" s="123"/>
      <c r="G377" s="128"/>
      <c r="H377" s="125"/>
      <c r="I377" s="126"/>
      <c r="J377" s="256"/>
      <c r="K377" s="257"/>
      <c r="L377" s="129"/>
      <c r="M377" s="89"/>
      <c r="N377" s="339"/>
      <c r="O377" s="339"/>
      <c r="P377" s="339"/>
      <c r="Q377" s="129"/>
      <c r="R377" s="170"/>
      <c r="S377" s="187"/>
      <c r="T377" s="129"/>
      <c r="U377" s="170"/>
      <c r="V377" s="275"/>
      <c r="W377" s="268"/>
      <c r="X377" s="264"/>
      <c r="Y377" s="25"/>
      <c r="Z377" s="264"/>
      <c r="AA377" s="334"/>
      <c r="AB377" s="25"/>
      <c r="AC377" s="25"/>
      <c r="AD377" s="25"/>
    </row>
    <row r="378" customFormat="false" ht="12.75" hidden="false" customHeight="false" outlineLevel="0" collapsed="false">
      <c r="A378" s="137" t="s">
        <v>76</v>
      </c>
      <c r="B378" s="138" t="s">
        <v>59</v>
      </c>
      <c r="C378" s="139" t="s">
        <v>23</v>
      </c>
      <c r="D378" s="2" t="s">
        <v>77</v>
      </c>
      <c r="E378" s="93" t="n">
        <v>340410.5</v>
      </c>
      <c r="F378" s="354"/>
      <c r="G378" s="141" t="n">
        <v>2.17</v>
      </c>
      <c r="H378" s="125" t="n">
        <f aca="false">E378*G378</f>
        <v>738690.785</v>
      </c>
      <c r="I378" s="126"/>
      <c r="J378" s="256"/>
      <c r="K378" s="257"/>
      <c r="L378" s="125" t="n">
        <f aca="false">H378+K378</f>
        <v>738690.785</v>
      </c>
      <c r="M378" s="250" t="n">
        <f aca="false">G378+J378</f>
        <v>2.17</v>
      </c>
      <c r="N378" s="123"/>
      <c r="O378" s="123"/>
      <c r="P378" s="123"/>
      <c r="Q378" s="123"/>
      <c r="R378" s="123"/>
      <c r="S378" s="123"/>
      <c r="T378" s="123"/>
      <c r="U378" s="123"/>
      <c r="V378" s="275"/>
      <c r="W378" s="275"/>
      <c r="X378" s="25"/>
      <c r="Y378" s="25"/>
      <c r="Z378" s="25"/>
      <c r="AA378" s="334"/>
      <c r="AB378" s="25"/>
      <c r="AC378" s="25"/>
      <c r="AD378" s="25"/>
    </row>
    <row r="379" customFormat="false" ht="12.75" hidden="false" customHeight="false" outlineLevel="0" collapsed="false">
      <c r="A379" s="137" t="s">
        <v>86</v>
      </c>
      <c r="B379" s="138"/>
      <c r="C379" s="139" t="s">
        <v>26</v>
      </c>
      <c r="D379" s="2" t="s">
        <v>77</v>
      </c>
      <c r="E379" s="93" t="n">
        <v>340410.5</v>
      </c>
      <c r="F379" s="354"/>
      <c r="G379" s="141" t="n">
        <v>2.17</v>
      </c>
      <c r="H379" s="125" t="n">
        <f aca="false">E379*G379</f>
        <v>738690.785</v>
      </c>
      <c r="I379" s="126"/>
      <c r="J379" s="282"/>
      <c r="K379" s="283"/>
      <c r="L379" s="125" t="n">
        <f aca="false">H379+K379</f>
        <v>738690.785</v>
      </c>
      <c r="M379" s="250" t="n">
        <f aca="false">G379+J379</f>
        <v>2.17</v>
      </c>
      <c r="N379" s="344"/>
      <c r="O379" s="344"/>
      <c r="P379" s="344"/>
      <c r="Q379" s="147"/>
      <c r="R379" s="344"/>
      <c r="S379" s="344"/>
      <c r="T379" s="147"/>
      <c r="U379" s="344"/>
      <c r="V379" s="275"/>
      <c r="W379" s="275"/>
      <c r="X379" s="264"/>
      <c r="Y379" s="25"/>
      <c r="Z379" s="264"/>
      <c r="AA379" s="334"/>
      <c r="AB379" s="25"/>
      <c r="AC379" s="25"/>
      <c r="AD379" s="25"/>
    </row>
    <row r="380" customFormat="false" ht="12.75" hidden="false" customHeight="false" outlineLevel="0" collapsed="false">
      <c r="A380" s="137"/>
      <c r="B380" s="138"/>
      <c r="C380" s="139"/>
      <c r="E380" s="42"/>
      <c r="F380" s="354"/>
      <c r="G380" s="300"/>
      <c r="H380" s="125"/>
      <c r="I380" s="126"/>
      <c r="J380" s="256"/>
      <c r="K380" s="257"/>
      <c r="L380" s="287"/>
      <c r="M380" s="146"/>
      <c r="N380" s="123"/>
      <c r="O380" s="123"/>
      <c r="P380" s="123"/>
      <c r="Q380" s="123"/>
      <c r="R380" s="123"/>
      <c r="S380" s="123"/>
      <c r="T380" s="123"/>
      <c r="U380" s="123"/>
      <c r="V380" s="275"/>
      <c r="W380" s="275"/>
      <c r="X380" s="25"/>
      <c r="Y380" s="25"/>
      <c r="Z380" s="25"/>
      <c r="AA380" s="334"/>
      <c r="AB380" s="25"/>
      <c r="AC380" s="25"/>
      <c r="AD380" s="25"/>
    </row>
    <row r="381" customFormat="false" ht="12.75" hidden="false" customHeight="false" outlineLevel="0" collapsed="false">
      <c r="A381" s="137"/>
      <c r="B381" s="138" t="s">
        <v>22</v>
      </c>
      <c r="C381" s="309" t="s">
        <v>23</v>
      </c>
      <c r="D381" s="124" t="s">
        <v>42</v>
      </c>
      <c r="E381" s="93" t="n">
        <v>2088517.69456667</v>
      </c>
      <c r="F381" s="354"/>
      <c r="G381" s="256" t="n">
        <v>0.37632</v>
      </c>
      <c r="H381" s="125" t="n">
        <f aca="false">E381*G381</f>
        <v>785950.978819328</v>
      </c>
      <c r="I381" s="126"/>
      <c r="J381" s="256" t="n">
        <v>0</v>
      </c>
      <c r="K381" s="129" t="n">
        <f aca="false">E381*J381</f>
        <v>0</v>
      </c>
      <c r="L381" s="125" t="n">
        <f aca="false">H381+K381</f>
        <v>785950.978819328</v>
      </c>
      <c r="M381" s="76" t="n">
        <f aca="false">G381+J381</f>
        <v>0.37632</v>
      </c>
      <c r="N381" s="123"/>
      <c r="O381" s="123"/>
      <c r="P381" s="173"/>
      <c r="Q381" s="172"/>
      <c r="R381" s="123"/>
      <c r="S381" s="123"/>
      <c r="T381" s="123"/>
      <c r="U381" s="123"/>
      <c r="V381" s="275"/>
      <c r="W381" s="275"/>
      <c r="X381" s="25"/>
      <c r="Y381" s="25"/>
      <c r="Z381" s="25"/>
      <c r="AA381" s="334"/>
      <c r="AB381" s="25"/>
      <c r="AC381" s="25"/>
      <c r="AD381" s="25"/>
    </row>
    <row r="382" customFormat="false" ht="12.75" hidden="false" customHeight="false" outlineLevel="0" collapsed="false">
      <c r="A382" s="137"/>
      <c r="B382" s="138"/>
      <c r="C382" s="309"/>
      <c r="D382" s="124" t="s">
        <v>44</v>
      </c>
      <c r="E382" s="93" t="n">
        <v>3360498.41538333</v>
      </c>
      <c r="F382" s="354"/>
      <c r="G382" s="256" t="n">
        <v>0.11814</v>
      </c>
      <c r="H382" s="125" t="n">
        <f aca="false">E382*G382</f>
        <v>397009.282793387</v>
      </c>
      <c r="I382" s="126"/>
      <c r="J382" s="256" t="n">
        <v>0.0387807591303047</v>
      </c>
      <c r="K382" s="129" t="n">
        <f aca="false">E382*J382</f>
        <v>130322.679604752</v>
      </c>
      <c r="L382" s="125" t="n">
        <f aca="false">H382+K382</f>
        <v>527331.962398139</v>
      </c>
      <c r="M382" s="76" t="n">
        <f aca="false">G382+J382</f>
        <v>0.156920759130305</v>
      </c>
      <c r="N382" s="123"/>
      <c r="O382" s="123"/>
      <c r="P382" s="173"/>
      <c r="Q382" s="172"/>
      <c r="R382" s="123"/>
      <c r="S382" s="123"/>
      <c r="T382" s="123"/>
      <c r="U382" s="123"/>
      <c r="V382" s="275"/>
      <c r="W382" s="275"/>
      <c r="X382" s="25"/>
      <c r="Y382" s="25"/>
      <c r="Z382" s="25"/>
      <c r="AA382" s="334"/>
      <c r="AB382" s="25"/>
      <c r="AC382" s="25"/>
      <c r="AD382" s="25"/>
    </row>
    <row r="383" customFormat="false" ht="12.75" hidden="false" customHeight="false" outlineLevel="0" collapsed="false">
      <c r="A383" s="137"/>
      <c r="B383" s="138"/>
      <c r="C383" s="309"/>
      <c r="D383" s="124" t="s">
        <v>43</v>
      </c>
      <c r="E383" s="93" t="n">
        <v>10633181.64005</v>
      </c>
      <c r="F383" s="354"/>
      <c r="G383" s="256" t="n">
        <v>0.04912</v>
      </c>
      <c r="H383" s="125" t="n">
        <f aca="false">E383*G383</f>
        <v>522301.882159256</v>
      </c>
      <c r="I383" s="126"/>
      <c r="J383" s="256" t="n">
        <v>0.0387807591303047</v>
      </c>
      <c r="K383" s="129" t="n">
        <f aca="false">E383*J383</f>
        <v>412362.855971558</v>
      </c>
      <c r="L383" s="125" t="n">
        <f aca="false">H383+K383</f>
        <v>934664.738130814</v>
      </c>
      <c r="M383" s="76" t="n">
        <f aca="false">G383+J383</f>
        <v>0.0879007591303047</v>
      </c>
      <c r="N383" s="123"/>
      <c r="O383" s="123"/>
      <c r="P383" s="173"/>
      <c r="Q383" s="172"/>
      <c r="R383" s="123"/>
      <c r="S383" s="123"/>
      <c r="T383" s="123"/>
      <c r="U383" s="123"/>
      <c r="V383" s="275"/>
      <c r="W383" s="275"/>
      <c r="X383" s="25"/>
      <c r="Y383" s="25"/>
      <c r="Z383" s="25"/>
      <c r="AA383" s="334"/>
      <c r="AB383" s="25"/>
      <c r="AC383" s="25"/>
      <c r="AD383" s="25"/>
    </row>
    <row r="384" customFormat="false" ht="12.75" hidden="false" customHeight="false" outlineLevel="0" collapsed="false">
      <c r="A384" s="137"/>
      <c r="B384" s="138"/>
      <c r="C384" s="309" t="s">
        <v>26</v>
      </c>
      <c r="D384" s="124" t="s">
        <v>44</v>
      </c>
      <c r="E384" s="93" t="n">
        <v>5499662.00743333</v>
      </c>
      <c r="F384" s="354"/>
      <c r="G384" s="256" t="n">
        <v>0.10473</v>
      </c>
      <c r="H384" s="125" t="n">
        <f aca="false">E384*G384</f>
        <v>575979.602038493</v>
      </c>
      <c r="I384" s="126"/>
      <c r="J384" s="256" t="n">
        <v>0.0387807591303047</v>
      </c>
      <c r="K384" s="129" t="n">
        <f aca="false">E384*J384</f>
        <v>213281.06760836</v>
      </c>
      <c r="L384" s="125" t="n">
        <f aca="false">H384+K384</f>
        <v>789260.669646853</v>
      </c>
      <c r="M384" s="76" t="n">
        <f aca="false">G384+J384</f>
        <v>0.143510759130305</v>
      </c>
      <c r="N384" s="123"/>
      <c r="O384" s="123"/>
      <c r="P384" s="173"/>
      <c r="Q384" s="172"/>
      <c r="R384" s="123"/>
      <c r="S384" s="123"/>
      <c r="T384" s="123"/>
      <c r="U384" s="123"/>
      <c r="V384" s="275"/>
      <c r="W384" s="275"/>
      <c r="X384" s="25"/>
      <c r="Y384" s="25"/>
      <c r="Z384" s="25"/>
      <c r="AA384" s="334"/>
      <c r="AB384" s="25"/>
      <c r="AC384" s="25"/>
      <c r="AD384" s="25"/>
    </row>
    <row r="385" customFormat="false" ht="15" hidden="false" customHeight="false" outlineLevel="0" collapsed="false">
      <c r="A385" s="137"/>
      <c r="B385" s="138"/>
      <c r="C385" s="309"/>
      <c r="D385" s="124" t="s">
        <v>43</v>
      </c>
      <c r="E385" s="93" t="n">
        <v>8146583.24256667</v>
      </c>
      <c r="F385" s="354"/>
      <c r="G385" s="256" t="n">
        <v>0.05996</v>
      </c>
      <c r="H385" s="125" t="n">
        <f aca="false">E385*G385</f>
        <v>488469.131224297</v>
      </c>
      <c r="I385" s="126"/>
      <c r="J385" s="256" t="n">
        <v>0.0387807591303047</v>
      </c>
      <c r="K385" s="129" t="n">
        <f aca="false">E385*J385</f>
        <v>315930.682464955</v>
      </c>
      <c r="L385" s="125" t="n">
        <f aca="false">H385+K385</f>
        <v>804399.813689252</v>
      </c>
      <c r="M385" s="76" t="n">
        <f aca="false">G385+J385</f>
        <v>0.0987407591303048</v>
      </c>
      <c r="N385" s="123"/>
      <c r="O385" s="123"/>
      <c r="P385" s="173"/>
      <c r="Q385" s="175"/>
      <c r="R385" s="123"/>
      <c r="S385" s="123"/>
      <c r="T385" s="123"/>
      <c r="U385" s="123"/>
      <c r="V385" s="275"/>
      <c r="W385" s="275"/>
      <c r="X385" s="25"/>
      <c r="Y385" s="25"/>
      <c r="Z385" s="25"/>
      <c r="AA385" s="334"/>
      <c r="AB385" s="25"/>
      <c r="AC385" s="25"/>
      <c r="AD385" s="25"/>
    </row>
    <row r="386" customFormat="false" ht="12.75" hidden="false" customHeight="false" outlineLevel="0" collapsed="false">
      <c r="A386" s="137"/>
      <c r="B386" s="138"/>
      <c r="C386" s="309"/>
      <c r="D386" s="124"/>
      <c r="E386" s="93"/>
      <c r="F386" s="354"/>
      <c r="G386" s="81"/>
      <c r="H386" s="125"/>
      <c r="I386" s="126"/>
      <c r="J386" s="256"/>
      <c r="K386" s="257"/>
      <c r="L386" s="287"/>
      <c r="M386" s="146"/>
      <c r="N386" s="123"/>
      <c r="O386" s="123"/>
      <c r="P386" s="145"/>
      <c r="Q386" s="172"/>
      <c r="R386" s="123"/>
      <c r="S386" s="123"/>
      <c r="T386" s="123"/>
      <c r="U386" s="123"/>
      <c r="V386" s="275"/>
      <c r="W386" s="275"/>
      <c r="X386" s="25"/>
      <c r="Y386" s="25"/>
      <c r="Z386" s="25"/>
      <c r="AA386" s="334"/>
      <c r="AB386" s="25"/>
      <c r="AC386" s="25"/>
      <c r="AD386" s="25"/>
    </row>
    <row r="387" customFormat="false" ht="12.75" hidden="false" customHeight="false" outlineLevel="0" collapsed="false">
      <c r="A387" s="137"/>
      <c r="B387" s="138" t="s">
        <v>48</v>
      </c>
      <c r="C387" s="309"/>
      <c r="D387" s="352" t="s">
        <v>79</v>
      </c>
      <c r="E387" s="93" t="n">
        <v>0</v>
      </c>
      <c r="F387" s="354"/>
      <c r="G387" s="285" t="n">
        <v>5</v>
      </c>
      <c r="H387" s="125" t="n">
        <f aca="false">E387*G387</f>
        <v>0</v>
      </c>
      <c r="I387" s="126"/>
      <c r="J387" s="256"/>
      <c r="K387" s="257"/>
      <c r="L387" s="125" t="n">
        <f aca="false">H387+K387</f>
        <v>0</v>
      </c>
      <c r="M387" s="250" t="n">
        <f aca="false">G387+J387</f>
        <v>5</v>
      </c>
      <c r="N387" s="123"/>
      <c r="O387" s="123"/>
      <c r="P387" s="178"/>
      <c r="Q387" s="175"/>
      <c r="R387" s="123"/>
      <c r="S387" s="123"/>
      <c r="T387" s="123"/>
      <c r="U387" s="123"/>
      <c r="V387" s="275"/>
      <c r="W387" s="275"/>
      <c r="X387" s="25"/>
      <c r="Y387" s="25"/>
      <c r="Z387" s="25"/>
      <c r="AA387" s="334"/>
      <c r="AB387" s="25"/>
      <c r="AC387" s="25"/>
      <c r="AD387" s="25"/>
    </row>
    <row r="388" customFormat="false" ht="12.75" hidden="false" customHeight="false" outlineLevel="0" collapsed="false">
      <c r="A388" s="137"/>
      <c r="B388" s="138"/>
      <c r="C388" s="309"/>
      <c r="D388" s="352" t="s">
        <v>80</v>
      </c>
      <c r="E388" s="93" t="n">
        <v>11.4816</v>
      </c>
      <c r="F388" s="354"/>
      <c r="G388" s="285" t="n">
        <v>8.1</v>
      </c>
      <c r="H388" s="125" t="n">
        <f aca="false">E388*G388</f>
        <v>93.00096</v>
      </c>
      <c r="I388" s="126"/>
      <c r="J388" s="256"/>
      <c r="K388" s="257"/>
      <c r="L388" s="125" t="n">
        <f aca="false">H388+K388</f>
        <v>93.00096</v>
      </c>
      <c r="M388" s="250" t="n">
        <f aca="false">G388+J388</f>
        <v>8.1</v>
      </c>
      <c r="N388" s="123"/>
      <c r="O388" s="123"/>
      <c r="P388" s="178"/>
      <c r="Q388" s="172"/>
      <c r="R388" s="123"/>
      <c r="S388" s="123"/>
      <c r="T388" s="123"/>
      <c r="U388" s="123"/>
      <c r="V388" s="275"/>
      <c r="W388" s="275"/>
      <c r="X388" s="25"/>
      <c r="Y388" s="25"/>
      <c r="Z388" s="25"/>
      <c r="AA388" s="334"/>
      <c r="AB388" s="25"/>
      <c r="AC388" s="25"/>
      <c r="AD388" s="25"/>
    </row>
    <row r="389" customFormat="false" ht="12.75" hidden="false" customHeight="false" outlineLevel="0" collapsed="false">
      <c r="A389" s="137"/>
      <c r="B389" s="138"/>
      <c r="C389" s="309"/>
      <c r="D389" s="352" t="s">
        <v>81</v>
      </c>
      <c r="E389" s="93" t="n">
        <v>306.7584</v>
      </c>
      <c r="F389" s="354"/>
      <c r="G389" s="285" t="n">
        <v>12</v>
      </c>
      <c r="H389" s="125" t="n">
        <f aca="false">E389*G389</f>
        <v>3681.1008</v>
      </c>
      <c r="I389" s="126"/>
      <c r="J389" s="256"/>
      <c r="K389" s="257"/>
      <c r="L389" s="125" t="n">
        <f aca="false">H389+K389</f>
        <v>3681.1008</v>
      </c>
      <c r="M389" s="250" t="n">
        <f aca="false">G389+J389</f>
        <v>12</v>
      </c>
      <c r="N389" s="123"/>
      <c r="O389" s="123"/>
      <c r="P389" s="123"/>
      <c r="Q389" s="123"/>
      <c r="R389" s="123"/>
      <c r="S389" s="123"/>
      <c r="T389" s="123"/>
      <c r="U389" s="123"/>
      <c r="V389" s="275"/>
      <c r="W389" s="275"/>
      <c r="X389" s="25"/>
      <c r="Y389" s="25"/>
      <c r="Z389" s="25"/>
      <c r="AA389" s="334"/>
      <c r="AB389" s="25"/>
      <c r="AC389" s="25"/>
      <c r="AD389" s="25"/>
    </row>
    <row r="390" customFormat="false" ht="12.75" hidden="false" customHeight="false" outlineLevel="0" collapsed="false">
      <c r="A390" s="137"/>
      <c r="B390" s="138"/>
      <c r="C390" s="309"/>
      <c r="D390" s="353" t="s">
        <v>82</v>
      </c>
      <c r="E390" s="93" t="n">
        <v>48.0024</v>
      </c>
      <c r="F390" s="354"/>
      <c r="G390" s="285" t="n">
        <v>75</v>
      </c>
      <c r="H390" s="125" t="n">
        <f aca="false">E390*G390</f>
        <v>3600.18</v>
      </c>
      <c r="I390" s="126"/>
      <c r="J390" s="256"/>
      <c r="K390" s="257"/>
      <c r="L390" s="125" t="n">
        <f aca="false">H390+K390</f>
        <v>3600.18</v>
      </c>
      <c r="M390" s="250" t="n">
        <f aca="false">G390+J390</f>
        <v>75</v>
      </c>
      <c r="N390" s="123"/>
      <c r="O390" s="123"/>
      <c r="P390" s="123"/>
      <c r="Q390" s="123"/>
      <c r="R390" s="123"/>
      <c r="S390" s="123"/>
      <c r="T390" s="123"/>
      <c r="U390" s="123"/>
      <c r="V390" s="275"/>
      <c r="W390" s="275"/>
      <c r="X390" s="25"/>
      <c r="Y390" s="25"/>
      <c r="Z390" s="25"/>
      <c r="AA390" s="334"/>
      <c r="AB390" s="25"/>
      <c r="AC390" s="25"/>
      <c r="AD390" s="25"/>
    </row>
    <row r="391" customFormat="false" ht="12.75" hidden="false" customHeight="false" outlineLevel="0" collapsed="false">
      <c r="A391" s="137"/>
      <c r="B391" s="138"/>
      <c r="C391" s="309"/>
      <c r="D391" s="353" t="s">
        <v>83</v>
      </c>
      <c r="E391" s="93" t="n">
        <v>84</v>
      </c>
      <c r="F391" s="354"/>
      <c r="G391" s="285" t="n">
        <v>140</v>
      </c>
      <c r="H391" s="125" t="n">
        <f aca="false">E391*G391</f>
        <v>11760</v>
      </c>
      <c r="I391" s="126"/>
      <c r="J391" s="256"/>
      <c r="K391" s="257"/>
      <c r="L391" s="125" t="n">
        <f aca="false">H391+K391</f>
        <v>11760</v>
      </c>
      <c r="M391" s="250" t="n">
        <f aca="false">G391+J391</f>
        <v>140</v>
      </c>
      <c r="N391" s="123"/>
      <c r="O391" s="123"/>
      <c r="P391" s="123"/>
      <c r="Q391" s="123"/>
      <c r="R391" s="123"/>
      <c r="S391" s="123"/>
      <c r="T391" s="123"/>
      <c r="U391" s="123"/>
      <c r="V391" s="275"/>
      <c r="W391" s="275"/>
      <c r="X391" s="25"/>
      <c r="Y391" s="25"/>
      <c r="Z391" s="25"/>
      <c r="AA391" s="334"/>
      <c r="AB391" s="25"/>
      <c r="AC391" s="25"/>
      <c r="AD391" s="25"/>
    </row>
    <row r="392" customFormat="false" ht="12.75" hidden="false" customHeight="false" outlineLevel="0" collapsed="false">
      <c r="A392" s="137"/>
      <c r="B392" s="138"/>
      <c r="C392" s="309"/>
      <c r="D392" s="353" t="s">
        <v>84</v>
      </c>
      <c r="E392" s="93" t="n">
        <v>72</v>
      </c>
      <c r="F392" s="354"/>
      <c r="G392" s="285" t="n">
        <v>310</v>
      </c>
      <c r="H392" s="125" t="n">
        <f aca="false">E392*G392</f>
        <v>22320</v>
      </c>
      <c r="I392" s="126"/>
      <c r="J392" s="256"/>
      <c r="K392" s="257"/>
      <c r="L392" s="125" t="n">
        <f aca="false">H392+K392</f>
        <v>22320</v>
      </c>
      <c r="M392" s="250" t="n">
        <f aca="false">G392+J392</f>
        <v>310</v>
      </c>
      <c r="N392" s="123"/>
      <c r="O392" s="123"/>
      <c r="P392" s="123"/>
      <c r="Q392" s="123"/>
      <c r="R392" s="123"/>
      <c r="S392" s="123"/>
      <c r="T392" s="123"/>
      <c r="U392" s="123"/>
      <c r="V392" s="275"/>
      <c r="W392" s="275"/>
      <c r="X392" s="25"/>
      <c r="Y392" s="25"/>
      <c r="Z392" s="25"/>
      <c r="AA392" s="334"/>
      <c r="AB392" s="25"/>
      <c r="AC392" s="25"/>
      <c r="AD392" s="25"/>
    </row>
    <row r="393" customFormat="false" ht="12.75" hidden="false" customHeight="false" outlineLevel="0" collapsed="false">
      <c r="A393" s="137"/>
      <c r="B393" s="138" t="s">
        <v>85</v>
      </c>
      <c r="C393" s="309"/>
      <c r="D393" s="352" t="s">
        <v>80</v>
      </c>
      <c r="E393" s="93" t="n">
        <v>11.4816</v>
      </c>
      <c r="F393" s="354"/>
      <c r="G393" s="285" t="n">
        <v>6.6</v>
      </c>
      <c r="H393" s="125" t="n">
        <f aca="false">E393*G393</f>
        <v>75.77856</v>
      </c>
      <c r="I393" s="126"/>
      <c r="J393" s="256"/>
      <c r="K393" s="257"/>
      <c r="L393" s="125" t="n">
        <f aca="false">H393+K393</f>
        <v>75.77856</v>
      </c>
      <c r="M393" s="250" t="n">
        <f aca="false">G393+J393</f>
        <v>6.6</v>
      </c>
      <c r="N393" s="123"/>
      <c r="O393" s="123"/>
      <c r="P393" s="123"/>
      <c r="Q393" s="123"/>
      <c r="R393" s="123"/>
      <c r="S393" s="123"/>
      <c r="T393" s="123"/>
      <c r="U393" s="123"/>
      <c r="V393" s="275"/>
      <c r="W393" s="275"/>
      <c r="X393" s="25"/>
      <c r="Y393" s="25"/>
      <c r="Z393" s="25"/>
      <c r="AA393" s="334"/>
      <c r="AB393" s="25"/>
      <c r="AC393" s="25"/>
      <c r="AD393" s="25"/>
    </row>
    <row r="394" customFormat="false" ht="12.75" hidden="false" customHeight="false" outlineLevel="0" collapsed="false">
      <c r="A394" s="137"/>
      <c r="B394" s="138" t="s">
        <v>48</v>
      </c>
      <c r="C394" s="309"/>
      <c r="D394" s="352" t="s">
        <v>81</v>
      </c>
      <c r="E394" s="93" t="n">
        <v>294.2784</v>
      </c>
      <c r="F394" s="354"/>
      <c r="G394" s="285" t="n">
        <v>6.6</v>
      </c>
      <c r="H394" s="125" t="n">
        <f aca="false">E394*G394</f>
        <v>1942.23744</v>
      </c>
      <c r="I394" s="126"/>
      <c r="J394" s="256"/>
      <c r="K394" s="257"/>
      <c r="L394" s="125" t="n">
        <f aca="false">H394+K394</f>
        <v>1942.23744</v>
      </c>
      <c r="M394" s="250" t="n">
        <f aca="false">G394+J394</f>
        <v>6.6</v>
      </c>
      <c r="N394" s="123"/>
      <c r="O394" s="123"/>
      <c r="P394" s="123"/>
      <c r="Q394" s="123"/>
      <c r="R394" s="123"/>
      <c r="S394" s="123"/>
      <c r="T394" s="123"/>
      <c r="U394" s="123"/>
      <c r="V394" s="275"/>
      <c r="W394" s="275"/>
      <c r="X394" s="25"/>
      <c r="Y394" s="25"/>
      <c r="Z394" s="25"/>
      <c r="AA394" s="334"/>
      <c r="AB394" s="25"/>
      <c r="AC394" s="25"/>
      <c r="AD394" s="25"/>
    </row>
    <row r="395" customFormat="false" ht="12.75" hidden="false" customHeight="false" outlineLevel="0" collapsed="false">
      <c r="A395" s="137"/>
      <c r="B395" s="138"/>
      <c r="C395" s="309"/>
      <c r="D395" s="353" t="s">
        <v>82</v>
      </c>
      <c r="E395" s="93" t="n">
        <v>23.9976</v>
      </c>
      <c r="F395" s="354"/>
      <c r="G395" s="285" t="n">
        <v>56.6</v>
      </c>
      <c r="H395" s="125" t="n">
        <f aca="false">E395*G395</f>
        <v>1358.26416</v>
      </c>
      <c r="I395" s="126"/>
      <c r="J395" s="256"/>
      <c r="K395" s="257"/>
      <c r="L395" s="125" t="n">
        <f aca="false">H395+K395</f>
        <v>1358.26416</v>
      </c>
      <c r="M395" s="250" t="n">
        <f aca="false">G395+J395</f>
        <v>56.6</v>
      </c>
      <c r="N395" s="123"/>
      <c r="O395" s="123"/>
      <c r="P395" s="123"/>
      <c r="Q395" s="123"/>
      <c r="R395" s="123"/>
      <c r="S395" s="123"/>
      <c r="T395" s="123"/>
      <c r="U395" s="123"/>
      <c r="V395" s="275"/>
      <c r="W395" s="275"/>
      <c r="X395" s="25"/>
      <c r="Y395" s="25"/>
      <c r="Z395" s="25"/>
      <c r="AA395" s="334"/>
      <c r="AB395" s="25"/>
      <c r="AC395" s="25"/>
      <c r="AD395" s="25"/>
    </row>
    <row r="396" customFormat="false" ht="12.75" hidden="false" customHeight="false" outlineLevel="0" collapsed="false">
      <c r="A396" s="137"/>
      <c r="B396" s="138"/>
      <c r="C396" s="309"/>
      <c r="D396" s="353" t="s">
        <v>83</v>
      </c>
      <c r="E396" s="93" t="n">
        <v>0</v>
      </c>
      <c r="F396" s="354"/>
      <c r="G396" s="285" t="n">
        <v>56.6</v>
      </c>
      <c r="H396" s="125" t="n">
        <f aca="false">E396*G396</f>
        <v>0</v>
      </c>
      <c r="I396" s="126"/>
      <c r="J396" s="256"/>
      <c r="K396" s="257"/>
      <c r="L396" s="125" t="n">
        <f aca="false">H396+K396</f>
        <v>0</v>
      </c>
      <c r="M396" s="250" t="n">
        <f aca="false">G396+J396</f>
        <v>56.6</v>
      </c>
      <c r="N396" s="123"/>
      <c r="O396" s="123"/>
      <c r="P396" s="123"/>
      <c r="Q396" s="123"/>
      <c r="R396" s="123"/>
      <c r="S396" s="123"/>
      <c r="T396" s="123"/>
      <c r="U396" s="123"/>
      <c r="V396" s="275"/>
      <c r="W396" s="275"/>
      <c r="X396" s="25"/>
      <c r="Y396" s="25"/>
      <c r="Z396" s="25"/>
      <c r="AA396" s="334"/>
      <c r="AB396" s="25"/>
      <c r="AC396" s="25"/>
      <c r="AD396" s="25"/>
    </row>
    <row r="397" customFormat="false" ht="12.75" hidden="false" customHeight="false" outlineLevel="0" collapsed="false">
      <c r="A397" s="137"/>
      <c r="B397" s="138"/>
      <c r="C397" s="309"/>
      <c r="D397" s="353"/>
      <c r="E397" s="127"/>
      <c r="F397" s="120"/>
      <c r="G397" s="9"/>
      <c r="H397" s="125"/>
      <c r="I397" s="126"/>
      <c r="J397" s="256"/>
      <c r="K397" s="257"/>
      <c r="L397" s="287"/>
      <c r="M397" s="146"/>
      <c r="N397" s="123"/>
      <c r="O397" s="123"/>
      <c r="P397" s="123"/>
      <c r="Q397" s="123"/>
      <c r="R397" s="123"/>
      <c r="S397" s="123"/>
      <c r="T397" s="123"/>
      <c r="U397" s="123"/>
      <c r="V397" s="275"/>
      <c r="W397" s="275"/>
      <c r="X397" s="25"/>
      <c r="Y397" s="25"/>
      <c r="Z397" s="25"/>
      <c r="AA397" s="334"/>
      <c r="AB397" s="25"/>
      <c r="AC397" s="25"/>
      <c r="AD397" s="25"/>
    </row>
    <row r="398" customFormat="false" ht="12.75" hidden="false" customHeight="false" outlineLevel="0" collapsed="false">
      <c r="A398" s="137"/>
      <c r="B398" s="98" t="str">
        <f aca="false">B130</f>
        <v>Discounts, Credits &amp; Nonalloc. Revenue</v>
      </c>
      <c r="C398" s="309"/>
      <c r="D398" s="353"/>
      <c r="E398" s="127"/>
      <c r="F398" s="120"/>
      <c r="G398" s="128"/>
      <c r="H398" s="20" t="n">
        <f aca="false">H400-SUM(H378:H396)</f>
        <v>33965.1524442863</v>
      </c>
      <c r="I398" s="21"/>
      <c r="J398" s="256"/>
      <c r="K398" s="257"/>
      <c r="L398" s="125" t="n">
        <f aca="false">H398+K398</f>
        <v>33965.1524442863</v>
      </c>
      <c r="M398" s="146"/>
      <c r="N398" s="123"/>
      <c r="O398" s="123"/>
      <c r="P398" s="123"/>
      <c r="Q398" s="123"/>
      <c r="R398" s="123"/>
      <c r="S398" s="123"/>
      <c r="T398" s="123"/>
      <c r="U398" s="123"/>
      <c r="V398" s="275"/>
      <c r="W398" s="275"/>
      <c r="X398" s="25"/>
      <c r="Y398" s="25"/>
      <c r="Z398" s="25"/>
      <c r="AA398" s="334"/>
      <c r="AB398" s="25"/>
      <c r="AC398" s="25"/>
      <c r="AD398" s="25"/>
    </row>
    <row r="399" customFormat="false" ht="12.75" hidden="false" customHeight="false" outlineLevel="0" collapsed="false">
      <c r="A399" s="137"/>
      <c r="B399" s="138"/>
      <c r="C399" s="309"/>
      <c r="D399" s="353"/>
      <c r="E399" s="127"/>
      <c r="F399" s="120"/>
      <c r="G399" s="128"/>
      <c r="H399" s="125"/>
      <c r="I399" s="126"/>
      <c r="J399" s="256"/>
      <c r="K399" s="287" t="n">
        <f aca="false">SUM(K378:K398)</f>
        <v>1071897.28564963</v>
      </c>
      <c r="L399" s="287" t="n">
        <f aca="false">SUM(L378:L398)</f>
        <v>5397785.44704867</v>
      </c>
      <c r="M399" s="146"/>
      <c r="N399" s="123"/>
      <c r="O399" s="123"/>
      <c r="P399" s="123"/>
      <c r="Q399" s="123"/>
      <c r="R399" s="123"/>
      <c r="S399" s="123"/>
      <c r="T399" s="123"/>
      <c r="U399" s="123"/>
      <c r="V399" s="275"/>
      <c r="W399" s="275"/>
      <c r="X399" s="25"/>
      <c r="Y399" s="25"/>
      <c r="Z399" s="25"/>
      <c r="AA399" s="334"/>
      <c r="AB399" s="25"/>
      <c r="AC399" s="25"/>
      <c r="AD399" s="25"/>
    </row>
    <row r="400" customFormat="false" ht="13.5" hidden="false" customHeight="false" outlineLevel="0" collapsed="false">
      <c r="A400" s="137"/>
      <c r="B400" s="102" t="s">
        <v>36</v>
      </c>
      <c r="C400" s="103"/>
      <c r="D400" s="324"/>
      <c r="E400" s="104" t="n">
        <f aca="false">SUM(E381:E385)</f>
        <v>29728443</v>
      </c>
      <c r="F400" s="105" t="s">
        <v>37</v>
      </c>
      <c r="G400" s="106"/>
      <c r="H400" s="244" t="n">
        <v>4325888.16139905</v>
      </c>
      <c r="I400" s="342"/>
      <c r="J400" s="243"/>
      <c r="K400" s="244" t="n">
        <v>1071897.28564963</v>
      </c>
      <c r="L400" s="226" t="n">
        <f aca="false">SUM(H400:K400)</f>
        <v>5397785.44704867</v>
      </c>
      <c r="M400" s="106"/>
      <c r="N400" s="113" t="n">
        <f aca="false">(L400-H400)/H400</f>
        <v>0.247786638409755</v>
      </c>
      <c r="O400" s="123"/>
      <c r="P400" s="123"/>
      <c r="Q400" s="123"/>
      <c r="R400" s="123"/>
      <c r="S400" s="123"/>
      <c r="T400" s="123"/>
      <c r="U400" s="123"/>
      <c r="V400" s="275"/>
      <c r="W400" s="275"/>
      <c r="X400" s="25"/>
      <c r="Y400" s="25"/>
      <c r="Z400" s="25"/>
      <c r="AA400" s="334"/>
      <c r="AB400" s="25"/>
      <c r="AC400" s="25"/>
      <c r="AD400" s="25"/>
    </row>
    <row r="401" customFormat="false" ht="13.5" hidden="false" customHeight="false" outlineLevel="0" collapsed="false">
      <c r="A401" s="137"/>
      <c r="B401" s="138"/>
      <c r="C401" s="309"/>
      <c r="D401" s="353"/>
      <c r="E401" s="127"/>
      <c r="F401" s="120"/>
      <c r="G401" s="128"/>
      <c r="H401" s="125"/>
      <c r="I401" s="126"/>
      <c r="J401" s="256"/>
      <c r="K401" s="257"/>
      <c r="L401" s="287"/>
      <c r="M401" s="146"/>
      <c r="N401" s="123"/>
      <c r="O401" s="123"/>
      <c r="P401" s="123"/>
      <c r="Q401" s="123"/>
      <c r="R401" s="123"/>
      <c r="S401" s="123"/>
      <c r="T401" s="123"/>
      <c r="U401" s="123"/>
      <c r="V401" s="275"/>
      <c r="W401" s="275"/>
      <c r="X401" s="25"/>
      <c r="Y401" s="25"/>
      <c r="Z401" s="25"/>
      <c r="AA401" s="334"/>
      <c r="AB401" s="25"/>
      <c r="AC401" s="25"/>
      <c r="AD401" s="25"/>
    </row>
    <row r="402" customFormat="false" ht="12.75" hidden="false" customHeight="false" outlineLevel="0" collapsed="false">
      <c r="A402" s="137" t="s">
        <v>76</v>
      </c>
      <c r="B402" s="138" t="s">
        <v>59</v>
      </c>
      <c r="C402" s="139" t="s">
        <v>23</v>
      </c>
      <c r="D402" s="2" t="s">
        <v>77</v>
      </c>
      <c r="E402" s="93" t="n">
        <v>14399.5</v>
      </c>
      <c r="F402" s="354"/>
      <c r="G402" s="141" t="n">
        <v>2.17</v>
      </c>
      <c r="H402" s="125" t="n">
        <f aca="false">E402*G402</f>
        <v>31246.915</v>
      </c>
      <c r="I402" s="126"/>
      <c r="J402" s="256"/>
      <c r="K402" s="257"/>
      <c r="L402" s="125" t="n">
        <f aca="false">H402+K402</f>
        <v>31246.915</v>
      </c>
      <c r="M402" s="250" t="n">
        <f aca="false">G402+J402</f>
        <v>2.17</v>
      </c>
      <c r="N402" s="123"/>
      <c r="O402" s="123"/>
      <c r="P402" s="123"/>
      <c r="Q402" s="123"/>
      <c r="R402" s="123"/>
      <c r="S402" s="123"/>
      <c r="T402" s="123"/>
      <c r="U402" s="123"/>
      <c r="V402" s="275"/>
      <c r="W402" s="275"/>
      <c r="X402" s="25"/>
      <c r="Y402" s="25"/>
      <c r="Z402" s="25"/>
      <c r="AA402" s="334"/>
      <c r="AB402" s="25"/>
      <c r="AC402" s="25"/>
      <c r="AD402" s="25"/>
    </row>
    <row r="403" customFormat="false" ht="12.75" hidden="false" customHeight="false" outlineLevel="0" collapsed="false">
      <c r="A403" s="137" t="s">
        <v>87</v>
      </c>
      <c r="B403" s="138"/>
      <c r="C403" s="139" t="s">
        <v>26</v>
      </c>
      <c r="D403" s="2" t="s">
        <v>77</v>
      </c>
      <c r="E403" s="93" t="n">
        <v>14399.5</v>
      </c>
      <c r="F403" s="354"/>
      <c r="G403" s="141" t="n">
        <v>2.17</v>
      </c>
      <c r="H403" s="125" t="n">
        <f aca="false">E403*G403</f>
        <v>31246.915</v>
      </c>
      <c r="I403" s="126"/>
      <c r="J403" s="256"/>
      <c r="K403" s="257"/>
      <c r="L403" s="125" t="n">
        <f aca="false">H403+K403</f>
        <v>31246.915</v>
      </c>
      <c r="M403" s="250" t="n">
        <f aca="false">G403+J403</f>
        <v>2.17</v>
      </c>
      <c r="N403" s="123"/>
      <c r="O403" s="123"/>
      <c r="P403" s="123"/>
      <c r="Q403" s="123"/>
      <c r="R403" s="123"/>
      <c r="S403" s="123"/>
      <c r="T403" s="123"/>
      <c r="U403" s="123"/>
      <c r="V403" s="275"/>
      <c r="W403" s="275"/>
      <c r="X403" s="25"/>
      <c r="Y403" s="25"/>
      <c r="Z403" s="25"/>
      <c r="AA403" s="334"/>
      <c r="AB403" s="25"/>
      <c r="AC403" s="25"/>
      <c r="AD403" s="25"/>
    </row>
    <row r="404" customFormat="false" ht="12.75" hidden="false" customHeight="false" outlineLevel="0" collapsed="false">
      <c r="A404" s="137"/>
      <c r="B404" s="138"/>
      <c r="C404" s="139"/>
      <c r="E404" s="42"/>
      <c r="F404" s="354"/>
      <c r="G404" s="300"/>
      <c r="H404" s="125"/>
      <c r="I404" s="126"/>
      <c r="J404" s="256"/>
      <c r="K404" s="257"/>
      <c r="L404" s="287"/>
      <c r="M404" s="146"/>
      <c r="N404" s="123"/>
      <c r="O404" s="123"/>
      <c r="P404" s="123"/>
      <c r="Q404" s="123"/>
      <c r="R404" s="123"/>
      <c r="S404" s="123"/>
      <c r="T404" s="123"/>
      <c r="U404" s="123"/>
      <c r="V404" s="275"/>
      <c r="W404" s="275"/>
      <c r="X404" s="25"/>
      <c r="Y404" s="25"/>
      <c r="Z404" s="25"/>
      <c r="AA404" s="334"/>
      <c r="AB404" s="25"/>
      <c r="AC404" s="25"/>
      <c r="AD404" s="25"/>
    </row>
    <row r="405" customFormat="false" ht="12.75" hidden="false" customHeight="false" outlineLevel="0" collapsed="false">
      <c r="A405" s="137"/>
      <c r="B405" s="138" t="s">
        <v>22</v>
      </c>
      <c r="C405" s="309" t="s">
        <v>23</v>
      </c>
      <c r="D405" s="124" t="s">
        <v>42</v>
      </c>
      <c r="E405" s="93" t="n">
        <v>690904.405591667</v>
      </c>
      <c r="F405" s="354"/>
      <c r="G405" s="81" t="n">
        <v>0.40159</v>
      </c>
      <c r="H405" s="125" t="n">
        <f aca="false">E405*G405</f>
        <v>277460.300241557</v>
      </c>
      <c r="I405" s="126"/>
      <c r="J405" s="256" t="n">
        <v>0.0315153167252599</v>
      </c>
      <c r="K405" s="129" t="n">
        <f aca="false">E405*J405</f>
        <v>21774.0711690988</v>
      </c>
      <c r="L405" s="125" t="n">
        <f aca="false">H405+K405</f>
        <v>299234.371410656</v>
      </c>
      <c r="M405" s="76" t="n">
        <f aca="false">G405+J405</f>
        <v>0.43310531672526</v>
      </c>
      <c r="N405" s="123"/>
      <c r="O405" s="123"/>
      <c r="P405" s="171"/>
      <c r="Q405" s="172"/>
      <c r="R405" s="123"/>
      <c r="S405" s="123"/>
      <c r="T405" s="123"/>
      <c r="U405" s="123"/>
      <c r="V405" s="275"/>
      <c r="W405" s="275"/>
      <c r="X405" s="25"/>
      <c r="Y405" s="25"/>
      <c r="Z405" s="25"/>
      <c r="AA405" s="334"/>
      <c r="AB405" s="25"/>
      <c r="AC405" s="25"/>
      <c r="AD405" s="25"/>
    </row>
    <row r="406" customFormat="false" ht="12.75" hidden="false" customHeight="false" outlineLevel="0" collapsed="false">
      <c r="A406" s="137"/>
      <c r="B406" s="138"/>
      <c r="C406" s="309"/>
      <c r="D406" s="124" t="s">
        <v>44</v>
      </c>
      <c r="E406" s="93" t="n">
        <v>753862.22745</v>
      </c>
      <c r="F406" s="354"/>
      <c r="G406" s="81" t="n">
        <v>0.12648</v>
      </c>
      <c r="H406" s="125" t="n">
        <f aca="false">E406*G406</f>
        <v>95348.494527876</v>
      </c>
      <c r="I406" s="126"/>
      <c r="J406" s="256" t="n">
        <v>0.0365272815157973</v>
      </c>
      <c r="K406" s="129" t="n">
        <f aca="false">E406*J406</f>
        <v>27536.5378061921</v>
      </c>
      <c r="L406" s="125" t="n">
        <f aca="false">H406+K406</f>
        <v>122885.032334068</v>
      </c>
      <c r="M406" s="76" t="n">
        <f aca="false">G406+J406</f>
        <v>0.163007281515797</v>
      </c>
      <c r="N406" s="123"/>
      <c r="O406" s="123"/>
      <c r="P406" s="171"/>
      <c r="Q406" s="172"/>
      <c r="R406" s="123"/>
      <c r="S406" s="123"/>
      <c r="T406" s="123"/>
      <c r="U406" s="123"/>
      <c r="V406" s="275"/>
      <c r="W406" s="275"/>
      <c r="X406" s="25"/>
      <c r="Y406" s="25"/>
      <c r="Z406" s="25"/>
      <c r="AA406" s="334"/>
      <c r="AB406" s="25"/>
      <c r="AC406" s="25"/>
      <c r="AD406" s="25"/>
    </row>
    <row r="407" customFormat="false" ht="12.75" hidden="false" customHeight="false" outlineLevel="0" collapsed="false">
      <c r="A407" s="137"/>
      <c r="B407" s="138"/>
      <c r="C407" s="309"/>
      <c r="D407" s="124" t="s">
        <v>43</v>
      </c>
      <c r="E407" s="93" t="n">
        <v>2144602.11695833</v>
      </c>
      <c r="F407" s="354"/>
      <c r="G407" s="81" t="n">
        <v>0.05296</v>
      </c>
      <c r="H407" s="125" t="n">
        <f aca="false">E407*G407</f>
        <v>113578.128114113</v>
      </c>
      <c r="I407" s="126"/>
      <c r="J407" s="256" t="n">
        <v>0.0365272815157973</v>
      </c>
      <c r="K407" s="129" t="n">
        <f aca="false">E407*J407</f>
        <v>78336.4852655118</v>
      </c>
      <c r="L407" s="125" t="n">
        <f aca="false">H407+K407</f>
        <v>191914.613379625</v>
      </c>
      <c r="M407" s="76" t="n">
        <f aca="false">G407+J407</f>
        <v>0.0894872815157973</v>
      </c>
      <c r="N407" s="123"/>
      <c r="O407" s="123"/>
      <c r="P407" s="171"/>
      <c r="Q407" s="172"/>
      <c r="R407" s="123"/>
      <c r="S407" s="123"/>
      <c r="T407" s="123"/>
      <c r="U407" s="123"/>
      <c r="V407" s="275"/>
      <c r="W407" s="275"/>
      <c r="X407" s="25"/>
      <c r="Y407" s="25"/>
      <c r="Z407" s="25"/>
      <c r="AA407" s="334"/>
      <c r="AB407" s="25"/>
      <c r="AC407" s="25"/>
      <c r="AD407" s="25"/>
    </row>
    <row r="408" customFormat="false" ht="12.75" hidden="false" customHeight="false" outlineLevel="0" collapsed="false">
      <c r="A408" s="137"/>
      <c r="B408" s="138"/>
      <c r="C408" s="309" t="s">
        <v>26</v>
      </c>
      <c r="D408" s="124" t="s">
        <v>44</v>
      </c>
      <c r="E408" s="93" t="n">
        <v>1549348.187</v>
      </c>
      <c r="F408" s="354"/>
      <c r="G408" s="81" t="n">
        <v>0.11291</v>
      </c>
      <c r="H408" s="125" t="n">
        <f aca="false">E408*G408</f>
        <v>174936.90379417</v>
      </c>
      <c r="I408" s="126"/>
      <c r="J408" s="256" t="n">
        <v>0.0365272815157973</v>
      </c>
      <c r="K408" s="129" t="n">
        <f aca="false">E408*J408</f>
        <v>56593.4773925391</v>
      </c>
      <c r="L408" s="125" t="n">
        <f aca="false">H408+K408</f>
        <v>231530.381186709</v>
      </c>
      <c r="M408" s="76" t="n">
        <f aca="false">G408+J408</f>
        <v>0.149437281515797</v>
      </c>
      <c r="N408" s="123"/>
      <c r="O408" s="123"/>
      <c r="P408" s="171"/>
      <c r="Q408" s="172"/>
      <c r="R408" s="123"/>
      <c r="S408" s="123"/>
      <c r="T408" s="123"/>
      <c r="U408" s="123"/>
      <c r="V408" s="275"/>
      <c r="W408" s="275"/>
      <c r="X408" s="25"/>
      <c r="Y408" s="25"/>
      <c r="Z408" s="25"/>
      <c r="AA408" s="334"/>
      <c r="AB408" s="25"/>
      <c r="AC408" s="25"/>
      <c r="AD408" s="25"/>
    </row>
    <row r="409" customFormat="false" ht="15" hidden="false" customHeight="false" outlineLevel="0" collapsed="false">
      <c r="A409" s="137"/>
      <c r="B409" s="138"/>
      <c r="C409" s="309"/>
      <c r="D409" s="124" t="s">
        <v>43</v>
      </c>
      <c r="E409" s="93" t="n">
        <v>2213368.063</v>
      </c>
      <c r="F409" s="354"/>
      <c r="G409" s="81" t="n">
        <v>0.06489</v>
      </c>
      <c r="H409" s="125" t="n">
        <f aca="false">E409*G409</f>
        <v>143625.45360807</v>
      </c>
      <c r="I409" s="126"/>
      <c r="J409" s="256" t="n">
        <v>0.0365272815157973</v>
      </c>
      <c r="K409" s="129" t="n">
        <f aca="false">E409*J409</f>
        <v>80848.3183352759</v>
      </c>
      <c r="L409" s="125" t="n">
        <f aca="false">H409+K409</f>
        <v>224473.771943346</v>
      </c>
      <c r="M409" s="76" t="n">
        <f aca="false">G409+J409</f>
        <v>0.101417281515797</v>
      </c>
      <c r="N409" s="123"/>
      <c r="O409" s="123"/>
      <c r="P409" s="171"/>
      <c r="Q409" s="175"/>
      <c r="R409" s="123"/>
      <c r="S409" s="123"/>
      <c r="T409" s="123"/>
      <c r="U409" s="123"/>
      <c r="V409" s="275"/>
      <c r="W409" s="275"/>
      <c r="X409" s="25"/>
      <c r="Y409" s="25"/>
      <c r="Z409" s="25"/>
      <c r="AA409" s="334"/>
      <c r="AB409" s="25"/>
      <c r="AC409" s="25"/>
      <c r="AD409" s="25"/>
    </row>
    <row r="410" customFormat="false" ht="12.75" hidden="false" customHeight="false" outlineLevel="0" collapsed="false">
      <c r="A410" s="137"/>
      <c r="B410" s="138"/>
      <c r="C410" s="309"/>
      <c r="D410" s="124"/>
      <c r="E410" s="93"/>
      <c r="F410" s="354"/>
      <c r="G410" s="81"/>
      <c r="H410" s="125"/>
      <c r="I410" s="126"/>
      <c r="J410" s="256"/>
      <c r="K410" s="257"/>
      <c r="L410" s="287"/>
      <c r="M410" s="146"/>
      <c r="N410" s="123"/>
      <c r="O410" s="123"/>
      <c r="P410" s="145"/>
      <c r="Q410" s="172"/>
      <c r="R410" s="123"/>
      <c r="S410" s="123"/>
      <c r="T410" s="123"/>
      <c r="U410" s="123"/>
      <c r="V410" s="275"/>
      <c r="W410" s="275"/>
      <c r="X410" s="25"/>
      <c r="Y410" s="25"/>
      <c r="Z410" s="25"/>
      <c r="AA410" s="334"/>
      <c r="AB410" s="25"/>
      <c r="AC410" s="25"/>
      <c r="AD410" s="25"/>
    </row>
    <row r="411" customFormat="false" ht="12.75" hidden="false" customHeight="false" outlineLevel="0" collapsed="false">
      <c r="A411" s="137"/>
      <c r="B411" s="138" t="s">
        <v>48</v>
      </c>
      <c r="C411" s="309"/>
      <c r="D411" s="352" t="s">
        <v>79</v>
      </c>
      <c r="E411" s="93" t="n">
        <v>0</v>
      </c>
      <c r="F411" s="354"/>
      <c r="G411" s="266" t="n">
        <v>5</v>
      </c>
      <c r="H411" s="125" t="n">
        <f aca="false">E411*G411</f>
        <v>0</v>
      </c>
      <c r="I411" s="126"/>
      <c r="J411" s="256"/>
      <c r="K411" s="257"/>
      <c r="L411" s="125" t="n">
        <f aca="false">H411+K411</f>
        <v>0</v>
      </c>
      <c r="M411" s="250" t="n">
        <f aca="false">G411+J411</f>
        <v>5</v>
      </c>
      <c r="N411" s="123"/>
      <c r="O411" s="123"/>
      <c r="P411" s="178"/>
      <c r="Q411" s="175"/>
      <c r="R411" s="123"/>
      <c r="S411" s="123"/>
      <c r="T411" s="123"/>
      <c r="U411" s="123"/>
      <c r="V411" s="275"/>
      <c r="W411" s="275"/>
      <c r="X411" s="25"/>
      <c r="Y411" s="25"/>
      <c r="Z411" s="25"/>
      <c r="AA411" s="334"/>
      <c r="AB411" s="25"/>
      <c r="AC411" s="25"/>
      <c r="AD411" s="25"/>
    </row>
    <row r="412" customFormat="false" ht="12.75" hidden="false" customHeight="false" outlineLevel="0" collapsed="false">
      <c r="A412" s="137"/>
      <c r="B412" s="138"/>
      <c r="C412" s="309"/>
      <c r="D412" s="352" t="s">
        <v>80</v>
      </c>
      <c r="E412" s="93" t="n">
        <v>25.4016</v>
      </c>
      <c r="F412" s="354"/>
      <c r="G412" s="266" t="n">
        <v>8.1</v>
      </c>
      <c r="H412" s="125" t="n">
        <f aca="false">E412*G412</f>
        <v>205.75296</v>
      </c>
      <c r="I412" s="126"/>
      <c r="J412" s="256"/>
      <c r="K412" s="257"/>
      <c r="L412" s="125" t="n">
        <f aca="false">H412+K412</f>
        <v>205.75296</v>
      </c>
      <c r="M412" s="250" t="n">
        <f aca="false">G412+J412</f>
        <v>8.1</v>
      </c>
      <c r="N412" s="123"/>
      <c r="O412" s="123"/>
      <c r="P412" s="178"/>
      <c r="Q412" s="172"/>
      <c r="R412" s="123"/>
      <c r="S412" s="123"/>
      <c r="T412" s="123"/>
      <c r="U412" s="123"/>
      <c r="V412" s="275"/>
      <c r="W412" s="275"/>
      <c r="X412" s="25"/>
      <c r="Y412" s="25"/>
      <c r="Z412" s="25"/>
      <c r="AA412" s="334"/>
      <c r="AB412" s="25"/>
      <c r="AC412" s="25"/>
      <c r="AD412" s="25"/>
    </row>
    <row r="413" customFormat="false" ht="12.75" hidden="false" customHeight="false" outlineLevel="0" collapsed="false">
      <c r="A413" s="137"/>
      <c r="B413" s="138"/>
      <c r="C413" s="309"/>
      <c r="D413" s="352" t="s">
        <v>81</v>
      </c>
      <c r="E413" s="93" t="n">
        <v>101.6496</v>
      </c>
      <c r="F413" s="354"/>
      <c r="G413" s="266" t="n">
        <v>12</v>
      </c>
      <c r="H413" s="125" t="n">
        <f aca="false">E413*G413</f>
        <v>1219.7952</v>
      </c>
      <c r="I413" s="126"/>
      <c r="J413" s="256"/>
      <c r="K413" s="257"/>
      <c r="L413" s="125" t="n">
        <f aca="false">H413+K413</f>
        <v>1219.7952</v>
      </c>
      <c r="M413" s="250" t="n">
        <f aca="false">G413+J413</f>
        <v>12</v>
      </c>
      <c r="N413" s="123"/>
      <c r="O413" s="123"/>
      <c r="P413" s="123"/>
      <c r="Q413" s="123"/>
      <c r="R413" s="123"/>
      <c r="S413" s="123"/>
      <c r="T413" s="123"/>
      <c r="U413" s="123"/>
      <c r="V413" s="275"/>
      <c r="W413" s="275"/>
      <c r="X413" s="25"/>
      <c r="Y413" s="25"/>
      <c r="Z413" s="25"/>
      <c r="AA413" s="334"/>
      <c r="AB413" s="25"/>
      <c r="AC413" s="25"/>
      <c r="AD413" s="25"/>
    </row>
    <row r="414" customFormat="false" ht="12.75" hidden="false" customHeight="false" outlineLevel="0" collapsed="false">
      <c r="A414" s="137"/>
      <c r="B414" s="138"/>
      <c r="C414" s="309"/>
      <c r="D414" s="353" t="s">
        <v>82</v>
      </c>
      <c r="E414" s="93" t="n">
        <v>24</v>
      </c>
      <c r="F414" s="354"/>
      <c r="G414" s="266" t="n">
        <v>75</v>
      </c>
      <c r="H414" s="125" t="n">
        <f aca="false">E414*G414</f>
        <v>1800</v>
      </c>
      <c r="I414" s="126"/>
      <c r="J414" s="256"/>
      <c r="K414" s="257"/>
      <c r="L414" s="125" t="n">
        <f aca="false">H414+K414</f>
        <v>1800</v>
      </c>
      <c r="M414" s="250" t="n">
        <f aca="false">G414+J414</f>
        <v>75</v>
      </c>
      <c r="N414" s="123"/>
      <c r="O414" s="123"/>
      <c r="P414" s="123"/>
      <c r="Q414" s="123"/>
      <c r="R414" s="123"/>
      <c r="S414" s="123"/>
      <c r="T414" s="123"/>
      <c r="U414" s="123"/>
      <c r="V414" s="275"/>
      <c r="W414" s="275"/>
      <c r="X414" s="25"/>
      <c r="Y414" s="25"/>
      <c r="Z414" s="25"/>
      <c r="AA414" s="334"/>
      <c r="AB414" s="25"/>
      <c r="AC414" s="25"/>
      <c r="AD414" s="25"/>
    </row>
    <row r="415" customFormat="false" ht="12.75" hidden="false" customHeight="false" outlineLevel="0" collapsed="false">
      <c r="A415" s="137"/>
      <c r="B415" s="138"/>
      <c r="C415" s="309"/>
      <c r="D415" s="353" t="s">
        <v>83</v>
      </c>
      <c r="E415" s="93" t="n">
        <v>12</v>
      </c>
      <c r="F415" s="354"/>
      <c r="G415" s="266" t="n">
        <v>175</v>
      </c>
      <c r="H415" s="125" t="n">
        <f aca="false">E415*G415</f>
        <v>2100</v>
      </c>
      <c r="I415" s="126"/>
      <c r="J415" s="256"/>
      <c r="K415" s="257"/>
      <c r="L415" s="125" t="n">
        <f aca="false">H415+K415</f>
        <v>2100</v>
      </c>
      <c r="M415" s="250" t="n">
        <f aca="false">G415+J415</f>
        <v>175</v>
      </c>
      <c r="N415" s="123"/>
      <c r="O415" s="123"/>
      <c r="P415" s="123"/>
      <c r="Q415" s="123"/>
      <c r="R415" s="123"/>
      <c r="S415" s="123"/>
      <c r="T415" s="123"/>
      <c r="U415" s="123"/>
      <c r="V415" s="25"/>
      <c r="W415" s="25"/>
      <c r="X415" s="25"/>
      <c r="Y415" s="25"/>
      <c r="Z415" s="25"/>
      <c r="AA415" s="334"/>
      <c r="AB415" s="25"/>
      <c r="AC415" s="25"/>
      <c r="AD415" s="25"/>
    </row>
    <row r="416" customFormat="false" ht="12.75" hidden="false" customHeight="false" outlineLevel="0" collapsed="false">
      <c r="A416" s="137"/>
      <c r="B416" s="138"/>
      <c r="C416" s="309"/>
      <c r="D416" s="353" t="s">
        <v>84</v>
      </c>
      <c r="E416" s="93" t="n">
        <v>0</v>
      </c>
      <c r="F416" s="354"/>
      <c r="G416" s="266" t="n">
        <v>385</v>
      </c>
      <c r="H416" s="125" t="n">
        <f aca="false">E416*G416</f>
        <v>0</v>
      </c>
      <c r="I416" s="126"/>
      <c r="J416" s="256"/>
      <c r="K416" s="257"/>
      <c r="L416" s="125" t="n">
        <f aca="false">H416+K416</f>
        <v>0</v>
      </c>
      <c r="M416" s="250" t="n">
        <f aca="false">G416+J416</f>
        <v>385</v>
      </c>
      <c r="N416" s="123"/>
      <c r="O416" s="123"/>
      <c r="P416" s="123"/>
      <c r="Q416" s="123"/>
      <c r="R416" s="123"/>
      <c r="S416" s="123"/>
      <c r="T416" s="123"/>
      <c r="U416" s="123"/>
      <c r="V416" s="25"/>
      <c r="W416" s="25"/>
      <c r="X416" s="25"/>
      <c r="Y416" s="25"/>
      <c r="Z416" s="25"/>
      <c r="AA416" s="334"/>
      <c r="AB416" s="25"/>
      <c r="AC416" s="25"/>
      <c r="AD416" s="25"/>
    </row>
    <row r="417" customFormat="false" ht="12.75" hidden="false" customHeight="false" outlineLevel="0" collapsed="false">
      <c r="A417" s="137"/>
      <c r="B417" s="138" t="s">
        <v>85</v>
      </c>
      <c r="C417" s="309"/>
      <c r="D417" s="352" t="s">
        <v>80</v>
      </c>
      <c r="E417" s="93" t="n">
        <v>0</v>
      </c>
      <c r="F417" s="354"/>
      <c r="G417" s="266" t="n">
        <v>6.6</v>
      </c>
      <c r="H417" s="125" t="n">
        <f aca="false">E417*G417</f>
        <v>0</v>
      </c>
      <c r="I417" s="126"/>
      <c r="J417" s="256"/>
      <c r="K417" s="257"/>
      <c r="L417" s="125" t="n">
        <f aca="false">H417+K417</f>
        <v>0</v>
      </c>
      <c r="M417" s="250" t="n">
        <f aca="false">G417+J417</f>
        <v>6.6</v>
      </c>
      <c r="N417" s="123"/>
      <c r="O417" s="123"/>
      <c r="P417" s="123"/>
      <c r="Q417" s="123"/>
      <c r="R417" s="123"/>
      <c r="S417" s="123"/>
      <c r="T417" s="123"/>
      <c r="U417" s="123"/>
      <c r="V417" s="25"/>
      <c r="W417" s="25"/>
      <c r="X417" s="25"/>
      <c r="Y417" s="25"/>
      <c r="Z417" s="25"/>
      <c r="AA417" s="334"/>
      <c r="AB417" s="25"/>
      <c r="AC417" s="25"/>
      <c r="AD417" s="25"/>
    </row>
    <row r="418" customFormat="false" ht="12.75" hidden="false" customHeight="false" outlineLevel="0" collapsed="false">
      <c r="A418" s="137"/>
      <c r="B418" s="138" t="s">
        <v>48</v>
      </c>
      <c r="C418" s="309"/>
      <c r="D418" s="352" t="s">
        <v>81</v>
      </c>
      <c r="E418" s="93" t="n">
        <v>88.9488</v>
      </c>
      <c r="F418" s="354"/>
      <c r="G418" s="266" t="n">
        <v>6.6</v>
      </c>
      <c r="H418" s="125" t="n">
        <f aca="false">E418*G418</f>
        <v>587.06208</v>
      </c>
      <c r="I418" s="126"/>
      <c r="J418" s="256"/>
      <c r="K418" s="257"/>
      <c r="L418" s="125" t="n">
        <f aca="false">H418+K418</f>
        <v>587.06208</v>
      </c>
      <c r="M418" s="250" t="n">
        <f aca="false">G418+J418</f>
        <v>6.6</v>
      </c>
      <c r="N418" s="123"/>
      <c r="O418" s="123"/>
      <c r="P418" s="123"/>
      <c r="Q418" s="123"/>
      <c r="R418" s="123"/>
      <c r="S418" s="123"/>
      <c r="T418" s="123"/>
      <c r="U418" s="123"/>
      <c r="V418" s="25"/>
      <c r="W418" s="25"/>
      <c r="X418" s="25"/>
      <c r="Y418" s="25"/>
      <c r="Z418" s="25"/>
      <c r="AA418" s="334"/>
      <c r="AB418" s="25"/>
      <c r="AC418" s="25"/>
      <c r="AD418" s="25"/>
    </row>
    <row r="419" customFormat="false" ht="12.75" hidden="false" customHeight="false" outlineLevel="0" collapsed="false">
      <c r="A419" s="137"/>
      <c r="B419" s="138"/>
      <c r="C419" s="309"/>
      <c r="D419" s="353" t="s">
        <v>82</v>
      </c>
      <c r="E419" s="93" t="n">
        <v>24</v>
      </c>
      <c r="F419" s="354"/>
      <c r="G419" s="266" t="n">
        <v>56.6</v>
      </c>
      <c r="H419" s="125" t="n">
        <f aca="false">E419*G419</f>
        <v>1358.4</v>
      </c>
      <c r="I419" s="126"/>
      <c r="J419" s="256"/>
      <c r="K419" s="257"/>
      <c r="L419" s="125" t="n">
        <f aca="false">H419+K419</f>
        <v>1358.4</v>
      </c>
      <c r="M419" s="250" t="n">
        <f aca="false">G419+J419</f>
        <v>56.6</v>
      </c>
      <c r="N419" s="123"/>
      <c r="O419" s="123"/>
      <c r="P419" s="123"/>
      <c r="Q419" s="123"/>
      <c r="R419" s="123"/>
      <c r="S419" s="123"/>
      <c r="T419" s="123"/>
      <c r="U419" s="123"/>
      <c r="V419" s="25"/>
      <c r="W419" s="25"/>
      <c r="X419" s="25"/>
      <c r="Y419" s="25"/>
      <c r="Z419" s="25"/>
      <c r="AA419" s="334"/>
      <c r="AB419" s="25"/>
      <c r="AC419" s="25"/>
      <c r="AD419" s="25"/>
    </row>
    <row r="420" customFormat="false" ht="12.75" hidden="false" customHeight="false" outlineLevel="0" collapsed="false">
      <c r="A420" s="137"/>
      <c r="B420" s="138"/>
      <c r="C420" s="309"/>
      <c r="D420" s="353" t="s">
        <v>83</v>
      </c>
      <c r="E420" s="93" t="n">
        <v>0</v>
      </c>
      <c r="F420" s="354"/>
      <c r="G420" s="266" t="n">
        <v>56.6</v>
      </c>
      <c r="H420" s="125" t="n">
        <f aca="false">E420*G420</f>
        <v>0</v>
      </c>
      <c r="I420" s="126"/>
      <c r="J420" s="256"/>
      <c r="K420" s="257"/>
      <c r="L420" s="125" t="n">
        <f aca="false">H420+K420</f>
        <v>0</v>
      </c>
      <c r="M420" s="250" t="n">
        <f aca="false">G420+J420</f>
        <v>56.6</v>
      </c>
      <c r="N420" s="123"/>
      <c r="O420" s="123"/>
      <c r="P420" s="123"/>
      <c r="Q420" s="123"/>
      <c r="R420" s="123"/>
      <c r="S420" s="123"/>
      <c r="T420" s="123"/>
      <c r="U420" s="123"/>
      <c r="V420" s="25"/>
      <c r="W420" s="25"/>
      <c r="X420" s="25"/>
      <c r="Y420" s="25"/>
      <c r="Z420" s="25"/>
      <c r="AA420" s="334"/>
      <c r="AB420" s="25"/>
      <c r="AC420" s="25"/>
      <c r="AD420" s="25"/>
    </row>
    <row r="421" customFormat="false" ht="12.75" hidden="false" customHeight="false" outlineLevel="0" collapsed="false">
      <c r="A421" s="137"/>
      <c r="B421" s="138"/>
      <c r="C421" s="309"/>
      <c r="D421" s="353"/>
      <c r="E421" s="127"/>
      <c r="F421" s="120"/>
      <c r="G421" s="128"/>
      <c r="H421" s="125"/>
      <c r="I421" s="126"/>
      <c r="J421" s="256"/>
      <c r="K421" s="257"/>
      <c r="L421" s="287"/>
      <c r="M421" s="146"/>
      <c r="N421" s="123"/>
      <c r="O421" s="123"/>
      <c r="P421" s="123"/>
      <c r="Q421" s="123"/>
      <c r="R421" s="123"/>
      <c r="S421" s="123"/>
      <c r="T421" s="123"/>
      <c r="U421" s="123"/>
      <c r="V421" s="25"/>
      <c r="W421" s="25"/>
      <c r="X421" s="25"/>
      <c r="Y421" s="25"/>
      <c r="Z421" s="25"/>
      <c r="AA421" s="334"/>
      <c r="AB421" s="25"/>
      <c r="AC421" s="25"/>
      <c r="AD421" s="25"/>
    </row>
    <row r="422" customFormat="false" ht="12.75" hidden="false" customHeight="false" outlineLevel="0" collapsed="false">
      <c r="A422" s="137"/>
      <c r="B422" s="98" t="str">
        <f aca="false">B130</f>
        <v>Discounts, Credits &amp; Nonalloc. Revenue</v>
      </c>
      <c r="C422" s="309"/>
      <c r="D422" s="353"/>
      <c r="E422" s="127"/>
      <c r="F422" s="120"/>
      <c r="G422" s="128"/>
      <c r="H422" s="20" t="n">
        <f aca="false">H424-SUM(H402:H420)</f>
        <v>6454.33694077423</v>
      </c>
      <c r="I422" s="21"/>
      <c r="J422" s="256"/>
      <c r="K422" s="257"/>
      <c r="L422" s="125" t="n">
        <f aca="false">H422+K422</f>
        <v>6454.33694077423</v>
      </c>
      <c r="M422" s="146"/>
      <c r="N422" s="123"/>
      <c r="O422" s="123"/>
      <c r="P422" s="123"/>
      <c r="Q422" s="123"/>
      <c r="R422" s="123"/>
      <c r="S422" s="123"/>
      <c r="T422" s="123"/>
      <c r="U422" s="123"/>
      <c r="V422" s="25"/>
      <c r="W422" s="25"/>
      <c r="X422" s="25"/>
      <c r="Y422" s="25"/>
      <c r="Z422" s="25"/>
      <c r="AA422" s="334"/>
      <c r="AB422" s="25"/>
      <c r="AC422" s="25"/>
      <c r="AD422" s="25"/>
    </row>
    <row r="423" customFormat="false" ht="12.75" hidden="false" customHeight="false" outlineLevel="0" collapsed="false">
      <c r="A423" s="137"/>
      <c r="B423" s="138"/>
      <c r="C423" s="309"/>
      <c r="D423" s="353"/>
      <c r="E423" s="127"/>
      <c r="F423" s="120"/>
      <c r="G423" s="128"/>
      <c r="H423" s="125"/>
      <c r="I423" s="126"/>
      <c r="J423" s="256"/>
      <c r="K423" s="287" t="n">
        <f aca="false">SUM(K402:K422)</f>
        <v>265088.889968618</v>
      </c>
      <c r="L423" s="287" t="n">
        <f aca="false">SUM(L402:L422)</f>
        <v>1146257.34743518</v>
      </c>
      <c r="M423" s="146"/>
      <c r="N423" s="123"/>
      <c r="O423" s="123"/>
      <c r="P423" s="123"/>
      <c r="Q423" s="123"/>
      <c r="R423" s="123"/>
      <c r="S423" s="123"/>
      <c r="T423" s="123"/>
      <c r="U423" s="123"/>
      <c r="V423" s="25"/>
      <c r="W423" s="25"/>
      <c r="X423" s="25"/>
      <c r="Y423" s="25"/>
      <c r="Z423" s="25"/>
      <c r="AA423" s="334"/>
      <c r="AB423" s="25"/>
      <c r="AC423" s="25"/>
      <c r="AD423" s="25"/>
    </row>
    <row r="424" customFormat="false" ht="13.5" hidden="false" customHeight="false" outlineLevel="0" collapsed="false">
      <c r="A424" s="137"/>
      <c r="B424" s="102" t="s">
        <v>36</v>
      </c>
      <c r="C424" s="103"/>
      <c r="D424" s="324"/>
      <c r="E424" s="104" t="n">
        <f aca="false">SUM(E405:E409)</f>
        <v>7352085</v>
      </c>
      <c r="F424" s="105" t="s">
        <v>37</v>
      </c>
      <c r="G424" s="106"/>
      <c r="H424" s="244" t="n">
        <v>881168.457466561</v>
      </c>
      <c r="I424" s="342"/>
      <c r="J424" s="243"/>
      <c r="K424" s="244" t="n">
        <v>265088.889968618</v>
      </c>
      <c r="L424" s="226" t="n">
        <f aca="false">SUM(H424:K424)</f>
        <v>1146257.34743518</v>
      </c>
      <c r="M424" s="106"/>
      <c r="N424" s="113" t="n">
        <f aca="false">(L424-H424)/H424</f>
        <v>0.300837924601582</v>
      </c>
      <c r="O424" s="123"/>
      <c r="P424" s="123"/>
      <c r="Q424" s="123"/>
      <c r="R424" s="123"/>
      <c r="S424" s="123"/>
      <c r="T424" s="123"/>
      <c r="U424" s="123"/>
      <c r="V424" s="25"/>
      <c r="W424" s="25"/>
      <c r="X424" s="25"/>
      <c r="Y424" s="25"/>
      <c r="Z424" s="25"/>
      <c r="AA424" s="334"/>
      <c r="AB424" s="25"/>
      <c r="AC424" s="25"/>
      <c r="AD424" s="25"/>
    </row>
    <row r="425" customFormat="false" ht="13.5" hidden="false" customHeight="false" outlineLevel="0" collapsed="false">
      <c r="A425" s="137"/>
      <c r="B425" s="138"/>
      <c r="C425" s="309"/>
      <c r="D425" s="353"/>
      <c r="E425" s="127"/>
      <c r="F425" s="120"/>
      <c r="G425" s="128"/>
      <c r="H425" s="125"/>
      <c r="I425" s="126"/>
      <c r="J425" s="256"/>
      <c r="K425" s="257"/>
      <c r="L425" s="287"/>
      <c r="M425" s="146"/>
      <c r="N425" s="123"/>
      <c r="O425" s="123"/>
      <c r="P425" s="123"/>
      <c r="Q425" s="123"/>
      <c r="R425" s="123"/>
      <c r="S425" s="123"/>
      <c r="T425" s="123"/>
      <c r="U425" s="123"/>
      <c r="V425" s="25"/>
      <c r="W425" s="25"/>
      <c r="X425" s="25"/>
      <c r="Y425" s="25"/>
      <c r="Z425" s="25"/>
      <c r="AA425" s="334"/>
      <c r="AB425" s="25"/>
      <c r="AC425" s="25"/>
      <c r="AD425" s="25"/>
    </row>
    <row r="426" customFormat="false" ht="12.75" hidden="false" customHeight="false" outlineLevel="0" collapsed="false">
      <c r="A426" s="137"/>
      <c r="B426" s="138"/>
      <c r="C426" s="139"/>
      <c r="E426" s="127"/>
      <c r="F426" s="120"/>
      <c r="G426" s="128"/>
      <c r="H426" s="125"/>
      <c r="I426" s="126"/>
      <c r="J426" s="256"/>
      <c r="K426" s="257"/>
      <c r="L426" s="287"/>
      <c r="M426" s="146"/>
      <c r="N426" s="123"/>
      <c r="O426" s="123"/>
      <c r="P426" s="246"/>
      <c r="Q426" s="123"/>
      <c r="R426" s="123"/>
      <c r="S426" s="123"/>
      <c r="T426" s="123"/>
      <c r="U426" s="123"/>
      <c r="V426" s="25"/>
      <c r="W426" s="25"/>
      <c r="X426" s="25"/>
      <c r="Y426" s="25"/>
      <c r="Z426" s="25"/>
      <c r="AA426" s="334"/>
      <c r="AB426" s="25"/>
      <c r="AC426" s="25"/>
      <c r="AD426" s="25"/>
    </row>
    <row r="427" customFormat="false" ht="12.75" hidden="false" customHeight="false" outlineLevel="0" collapsed="false">
      <c r="A427" s="130" t="s">
        <v>88</v>
      </c>
      <c r="B427" s="25" t="s">
        <v>22</v>
      </c>
      <c r="C427" s="167" t="s">
        <v>23</v>
      </c>
      <c r="E427" s="93" t="n">
        <v>165394422</v>
      </c>
      <c r="F427" s="354"/>
      <c r="G427" s="256" t="n">
        <v>0.08097</v>
      </c>
      <c r="H427" s="125" t="n">
        <f aca="false">E427*G427</f>
        <v>13391986.34934</v>
      </c>
      <c r="I427" s="126"/>
      <c r="J427" s="256" t="n">
        <v>0.0360562874298403</v>
      </c>
      <c r="K427" s="129" t="n">
        <f aca="false">E427*J427</f>
        <v>5963508.81892431</v>
      </c>
      <c r="L427" s="125" t="n">
        <f aca="false">H427+K427</f>
        <v>19355495.1682643</v>
      </c>
      <c r="M427" s="76" t="n">
        <f aca="false">G427+J427</f>
        <v>0.11702628742984</v>
      </c>
      <c r="N427" s="123"/>
      <c r="O427" s="123"/>
      <c r="P427" s="173"/>
      <c r="Q427" s="172"/>
      <c r="R427" s="123"/>
      <c r="S427" s="123"/>
      <c r="T427" s="123"/>
      <c r="U427" s="123"/>
      <c r="V427" s="25"/>
      <c r="W427" s="25"/>
      <c r="X427" s="25"/>
      <c r="Y427" s="25"/>
      <c r="Z427" s="25"/>
      <c r="AA427" s="334"/>
      <c r="AB427" s="25"/>
      <c r="AC427" s="25"/>
      <c r="AD427" s="25"/>
    </row>
    <row r="428" customFormat="false" ht="12.75" hidden="false" customHeight="false" outlineLevel="0" collapsed="false">
      <c r="A428" s="137"/>
      <c r="C428" s="167" t="s">
        <v>26</v>
      </c>
      <c r="E428" s="93" t="n">
        <v>165394422</v>
      </c>
      <c r="F428" s="354"/>
      <c r="G428" s="256" t="n">
        <v>0.08097</v>
      </c>
      <c r="H428" s="125" t="n">
        <f aca="false">E428*G428</f>
        <v>13391986.34934</v>
      </c>
      <c r="I428" s="126"/>
      <c r="J428" s="256" t="n">
        <v>0.0360562874298403</v>
      </c>
      <c r="K428" s="129" t="n">
        <f aca="false">E428*J428</f>
        <v>5963508.81892431</v>
      </c>
      <c r="L428" s="125" t="n">
        <f aca="false">H428+K428</f>
        <v>19355495.1682643</v>
      </c>
      <c r="M428" s="76" t="n">
        <f aca="false">G428+J428</f>
        <v>0.11702628742984</v>
      </c>
      <c r="N428" s="123"/>
      <c r="O428" s="123"/>
      <c r="P428" s="173"/>
      <c r="Q428" s="172"/>
      <c r="R428" s="123"/>
      <c r="S428" s="123"/>
      <c r="T428" s="123"/>
      <c r="U428" s="123"/>
      <c r="V428" s="25"/>
      <c r="W428" s="25"/>
      <c r="X428" s="25"/>
      <c r="Y428" s="25"/>
      <c r="Z428" s="25"/>
      <c r="AA428" s="334"/>
      <c r="AB428" s="25"/>
      <c r="AC428" s="25"/>
      <c r="AD428" s="25"/>
    </row>
    <row r="429" customFormat="false" ht="12.75" hidden="false" customHeight="false" outlineLevel="0" collapsed="false">
      <c r="A429" s="130"/>
      <c r="C429" s="56"/>
      <c r="E429" s="93"/>
      <c r="F429" s="354"/>
      <c r="G429" s="81"/>
      <c r="H429" s="125"/>
      <c r="I429" s="126"/>
      <c r="J429" s="256"/>
      <c r="K429" s="257"/>
      <c r="L429" s="287"/>
      <c r="M429" s="146"/>
      <c r="N429" s="123"/>
      <c r="O429" s="123"/>
      <c r="P429" s="173"/>
      <c r="Q429" s="172"/>
      <c r="R429" s="123"/>
      <c r="S429" s="123"/>
      <c r="T429" s="123"/>
      <c r="U429" s="123"/>
      <c r="V429" s="25"/>
      <c r="W429" s="25"/>
      <c r="X429" s="25"/>
      <c r="Y429" s="25"/>
      <c r="Z429" s="25"/>
      <c r="AA429" s="334"/>
      <c r="AB429" s="25"/>
      <c r="AC429" s="25"/>
      <c r="AD429" s="25"/>
    </row>
    <row r="430" customFormat="false" ht="12.75" hidden="false" customHeight="false" outlineLevel="0" collapsed="false">
      <c r="A430" s="130" t="s">
        <v>89</v>
      </c>
      <c r="B430" s="25" t="s">
        <v>22</v>
      </c>
      <c r="C430" s="167" t="s">
        <v>23</v>
      </c>
      <c r="E430" s="93" t="n">
        <v>3153037.5</v>
      </c>
      <c r="F430" s="354"/>
      <c r="G430" s="81" t="n">
        <f aca="false">G427</f>
        <v>0.08097</v>
      </c>
      <c r="H430" s="125" t="n">
        <f aca="false">E430*G430</f>
        <v>255301.446375</v>
      </c>
      <c r="I430" s="126"/>
      <c r="J430" s="256" t="n">
        <v>0.0360562874298403</v>
      </c>
      <c r="K430" s="129" t="n">
        <f aca="false">E430*J430</f>
        <v>113686.826377065</v>
      </c>
      <c r="L430" s="125" t="n">
        <f aca="false">H430+K430</f>
        <v>368988.272752065</v>
      </c>
      <c r="M430" s="76" t="n">
        <f aca="false">G430+J430</f>
        <v>0.11702628742984</v>
      </c>
      <c r="N430" s="123"/>
      <c r="O430" s="123"/>
      <c r="P430" s="173"/>
      <c r="Q430" s="172"/>
      <c r="R430" s="123"/>
      <c r="S430" s="123"/>
      <c r="T430" s="123"/>
      <c r="U430" s="123"/>
      <c r="V430" s="25"/>
      <c r="W430" s="25"/>
      <c r="X430" s="25"/>
      <c r="Y430" s="25"/>
      <c r="Z430" s="25"/>
      <c r="AA430" s="334"/>
      <c r="AB430" s="25"/>
      <c r="AC430" s="25"/>
      <c r="AD430" s="25"/>
    </row>
    <row r="431" customFormat="false" ht="12.75" hidden="false" customHeight="false" outlineLevel="0" collapsed="false">
      <c r="A431" s="130"/>
      <c r="B431" s="25"/>
      <c r="D431" s="167" t="s">
        <v>24</v>
      </c>
      <c r="E431" s="93"/>
      <c r="F431" s="354"/>
      <c r="G431" s="81"/>
      <c r="H431" s="125"/>
      <c r="I431" s="126"/>
      <c r="J431" s="256"/>
      <c r="K431" s="129"/>
      <c r="L431" s="125"/>
      <c r="M431" s="146"/>
      <c r="N431" s="123"/>
      <c r="O431" s="123"/>
      <c r="P431" s="173"/>
      <c r="Q431" s="172"/>
      <c r="R431" s="123"/>
      <c r="S431" s="123"/>
      <c r="T431" s="123"/>
      <c r="U431" s="123"/>
      <c r="V431" s="25"/>
      <c r="W431" s="25"/>
      <c r="X431" s="25"/>
      <c r="Y431" s="25"/>
      <c r="Z431" s="25"/>
      <c r="AA431" s="334"/>
      <c r="AB431" s="25"/>
      <c r="AC431" s="25"/>
      <c r="AD431" s="25"/>
    </row>
    <row r="432" customFormat="false" ht="12.75" hidden="false" customHeight="false" outlineLevel="0" collapsed="false">
      <c r="A432" s="137"/>
      <c r="B432" s="25"/>
      <c r="D432" s="167" t="s">
        <v>25</v>
      </c>
      <c r="E432" s="93"/>
      <c r="F432" s="354"/>
      <c r="G432" s="81"/>
      <c r="H432" s="125"/>
      <c r="I432" s="126"/>
      <c r="J432" s="256"/>
      <c r="K432" s="129"/>
      <c r="L432" s="125"/>
      <c r="M432" s="146"/>
      <c r="N432" s="123"/>
      <c r="O432" s="123"/>
      <c r="P432" s="173"/>
      <c r="Q432" s="172"/>
      <c r="R432" s="123"/>
      <c r="S432" s="123"/>
      <c r="T432" s="123"/>
      <c r="U432" s="123"/>
      <c r="V432" s="25"/>
      <c r="W432" s="25"/>
      <c r="X432" s="25"/>
      <c r="Y432" s="25"/>
      <c r="Z432" s="25"/>
      <c r="AA432" s="334"/>
      <c r="AB432" s="25"/>
      <c r="AC432" s="25"/>
      <c r="AD432" s="25"/>
    </row>
    <row r="433" customFormat="false" ht="12.75" hidden="false" customHeight="false" outlineLevel="0" collapsed="false">
      <c r="A433" s="137"/>
      <c r="C433" s="167" t="s">
        <v>26</v>
      </c>
      <c r="E433" s="93" t="n">
        <v>3153037.5</v>
      </c>
      <c r="F433" s="354"/>
      <c r="G433" s="81" t="n">
        <f aca="false">G427</f>
        <v>0.08097</v>
      </c>
      <c r="H433" s="125" t="n">
        <f aca="false">E433*G433</f>
        <v>255301.446375</v>
      </c>
      <c r="I433" s="126"/>
      <c r="J433" s="256" t="n">
        <v>0.0360562874298403</v>
      </c>
      <c r="K433" s="129" t="n">
        <f aca="false">E433*J433</f>
        <v>113686.826377065</v>
      </c>
      <c r="L433" s="125" t="n">
        <f aca="false">H433+K433</f>
        <v>368988.272752065</v>
      </c>
      <c r="M433" s="76" t="n">
        <f aca="false">G433+J433</f>
        <v>0.11702628742984</v>
      </c>
      <c r="N433" s="123"/>
      <c r="O433" s="123"/>
      <c r="P433" s="173"/>
      <c r="Q433" s="172"/>
      <c r="R433" s="123"/>
      <c r="S433" s="123"/>
      <c r="T433" s="123"/>
      <c r="U433" s="123"/>
      <c r="V433" s="25"/>
      <c r="W433" s="25"/>
      <c r="X433" s="25"/>
      <c r="Y433" s="25"/>
      <c r="Z433" s="25"/>
      <c r="AA433" s="334"/>
      <c r="AB433" s="25"/>
      <c r="AC433" s="25"/>
      <c r="AD433" s="25"/>
    </row>
    <row r="434" customFormat="false" ht="12.75" hidden="false" customHeight="false" outlineLevel="0" collapsed="false">
      <c r="A434" s="137"/>
      <c r="D434" s="167" t="s">
        <v>24</v>
      </c>
      <c r="E434" s="93"/>
      <c r="F434" s="354"/>
      <c r="G434" s="81"/>
      <c r="H434" s="125"/>
      <c r="I434" s="126"/>
      <c r="J434" s="256"/>
      <c r="K434" s="129"/>
      <c r="L434" s="125"/>
      <c r="M434" s="146"/>
      <c r="N434" s="123"/>
      <c r="O434" s="123"/>
      <c r="P434" s="173"/>
      <c r="Q434" s="172"/>
      <c r="R434" s="123"/>
      <c r="S434" s="123"/>
      <c r="T434" s="123"/>
      <c r="U434" s="123"/>
      <c r="V434" s="25"/>
      <c r="W434" s="25"/>
      <c r="X434" s="25"/>
      <c r="Y434" s="25"/>
      <c r="Z434" s="25"/>
      <c r="AA434" s="334"/>
      <c r="AB434" s="25"/>
      <c r="AC434" s="25"/>
      <c r="AD434" s="25"/>
    </row>
    <row r="435" customFormat="false" ht="12.75" hidden="false" customHeight="false" outlineLevel="0" collapsed="false">
      <c r="A435" s="137"/>
      <c r="D435" s="167" t="s">
        <v>25</v>
      </c>
      <c r="E435" s="93"/>
      <c r="F435" s="354"/>
      <c r="G435" s="81"/>
      <c r="H435" s="125"/>
      <c r="I435" s="126"/>
      <c r="J435" s="256"/>
      <c r="K435" s="129"/>
      <c r="L435" s="125"/>
      <c r="M435" s="146"/>
      <c r="N435" s="123"/>
      <c r="O435" s="123"/>
      <c r="P435" s="173"/>
      <c r="Q435" s="172"/>
      <c r="R435" s="123"/>
      <c r="S435" s="123"/>
      <c r="T435" s="123"/>
      <c r="U435" s="123"/>
      <c r="V435" s="25"/>
      <c r="W435" s="25"/>
      <c r="X435" s="25"/>
      <c r="Y435" s="25"/>
      <c r="Z435" s="25"/>
      <c r="AA435" s="334"/>
      <c r="AB435" s="25"/>
      <c r="AC435" s="25"/>
      <c r="AD435" s="25"/>
    </row>
    <row r="436" customFormat="false" ht="12.75" hidden="false" customHeight="false" outlineLevel="0" collapsed="false">
      <c r="A436" s="130"/>
      <c r="C436" s="56"/>
      <c r="E436" s="93"/>
      <c r="F436" s="354"/>
      <c r="G436" s="81"/>
      <c r="H436" s="125"/>
      <c r="I436" s="126"/>
      <c r="J436" s="256"/>
      <c r="K436" s="257"/>
      <c r="L436" s="287"/>
      <c r="M436" s="146"/>
      <c r="N436" s="123"/>
      <c r="O436" s="123"/>
      <c r="P436" s="173"/>
      <c r="Q436" s="172"/>
      <c r="R436" s="123"/>
      <c r="S436" s="123"/>
      <c r="T436" s="123"/>
      <c r="U436" s="123"/>
      <c r="V436" s="25"/>
      <c r="W436" s="25"/>
      <c r="X436" s="25"/>
      <c r="Y436" s="25"/>
      <c r="Z436" s="25"/>
      <c r="AA436" s="334"/>
      <c r="AB436" s="25"/>
      <c r="AC436" s="25"/>
      <c r="AD436" s="25"/>
    </row>
    <row r="437" customFormat="false" ht="12.75" hidden="false" customHeight="false" outlineLevel="0" collapsed="false">
      <c r="A437" s="130" t="s">
        <v>90</v>
      </c>
      <c r="B437" s="25" t="s">
        <v>22</v>
      </c>
      <c r="C437" s="167" t="s">
        <v>23</v>
      </c>
      <c r="E437" s="93" t="n">
        <v>7098467.91562168</v>
      </c>
      <c r="F437" s="354"/>
      <c r="G437" s="256" t="n">
        <v>0.08142</v>
      </c>
      <c r="H437" s="125" t="n">
        <f aca="false">E437*G437</f>
        <v>577957.257689917</v>
      </c>
      <c r="I437" s="126"/>
      <c r="J437" s="256" t="n">
        <v>0.0360562874298403</v>
      </c>
      <c r="K437" s="129" t="n">
        <f aca="false">E437*J437</f>
        <v>255944.399477155</v>
      </c>
      <c r="L437" s="125" t="n">
        <f aca="false">H437+K437</f>
        <v>833901.657167072</v>
      </c>
      <c r="M437" s="76" t="n">
        <f aca="false">G437+J437</f>
        <v>0.11747628742984</v>
      </c>
      <c r="N437" s="123"/>
      <c r="O437" s="123"/>
      <c r="P437" s="173"/>
      <c r="Q437" s="172"/>
      <c r="R437" s="123"/>
      <c r="S437" s="123"/>
      <c r="T437" s="123"/>
      <c r="U437" s="123"/>
      <c r="V437" s="25"/>
      <c r="W437" s="25"/>
      <c r="X437" s="25"/>
      <c r="Y437" s="25"/>
      <c r="Z437" s="25"/>
      <c r="AA437" s="334"/>
      <c r="AB437" s="25"/>
      <c r="AC437" s="25"/>
      <c r="AD437" s="25"/>
    </row>
    <row r="438" customFormat="false" ht="15" hidden="false" customHeight="false" outlineLevel="0" collapsed="false">
      <c r="A438" s="130"/>
      <c r="C438" s="167" t="s">
        <v>26</v>
      </c>
      <c r="E438" s="93" t="n">
        <v>7098467.91562168</v>
      </c>
      <c r="F438" s="354"/>
      <c r="G438" s="256" t="n">
        <v>0.08142</v>
      </c>
      <c r="H438" s="125" t="n">
        <f aca="false">E438*G438</f>
        <v>577957.257689917</v>
      </c>
      <c r="I438" s="126"/>
      <c r="J438" s="256" t="n">
        <v>0.0360562874298403</v>
      </c>
      <c r="K438" s="129" t="n">
        <f aca="false">E438*J438</f>
        <v>255944.399477155</v>
      </c>
      <c r="L438" s="125" t="n">
        <f aca="false">H438+K438</f>
        <v>833901.657167072</v>
      </c>
      <c r="M438" s="76" t="n">
        <f aca="false">G438+J438</f>
        <v>0.11747628742984</v>
      </c>
      <c r="N438" s="123"/>
      <c r="O438" s="123"/>
      <c r="P438" s="173"/>
      <c r="Q438" s="175"/>
      <c r="R438" s="123"/>
      <c r="S438" s="123"/>
      <c r="T438" s="123"/>
      <c r="U438" s="123"/>
      <c r="V438" s="25"/>
      <c r="W438" s="25"/>
      <c r="X438" s="25"/>
      <c r="Y438" s="25"/>
      <c r="Z438" s="25"/>
      <c r="AA438" s="334"/>
      <c r="AB438" s="25"/>
      <c r="AC438" s="25"/>
      <c r="AD438" s="25"/>
    </row>
    <row r="439" customFormat="false" ht="12.75" hidden="false" customHeight="false" outlineLevel="0" collapsed="false">
      <c r="A439" s="130"/>
      <c r="C439" s="56"/>
      <c r="E439" s="93"/>
      <c r="F439" s="354"/>
      <c r="G439" s="81"/>
      <c r="H439" s="125"/>
      <c r="I439" s="126"/>
      <c r="J439" s="256"/>
      <c r="K439" s="257"/>
      <c r="L439" s="287"/>
      <c r="M439" s="146"/>
      <c r="N439" s="123"/>
      <c r="O439" s="123"/>
      <c r="P439" s="145"/>
      <c r="Q439" s="172"/>
      <c r="R439" s="123"/>
      <c r="S439" s="123"/>
      <c r="T439" s="123"/>
      <c r="U439" s="123"/>
      <c r="V439" s="25"/>
      <c r="W439" s="25"/>
      <c r="X439" s="25"/>
      <c r="Y439" s="25"/>
      <c r="Z439" s="25"/>
      <c r="AA439" s="334"/>
      <c r="AB439" s="25"/>
      <c r="AC439" s="25"/>
      <c r="AD439" s="25"/>
    </row>
    <row r="440" customFormat="false" ht="12.75" hidden="false" customHeight="false" outlineLevel="0" collapsed="false">
      <c r="A440" s="130" t="s">
        <v>89</v>
      </c>
      <c r="B440" s="2" t="s">
        <v>48</v>
      </c>
      <c r="C440" s="167" t="s">
        <v>23</v>
      </c>
      <c r="E440" s="93" t="n">
        <v>2166</v>
      </c>
      <c r="F440" s="354"/>
      <c r="G440" s="141" t="n">
        <v>3</v>
      </c>
      <c r="H440" s="125" t="n">
        <f aca="false">E440*G440</f>
        <v>6498</v>
      </c>
      <c r="I440" s="126"/>
      <c r="J440" s="256"/>
      <c r="K440" s="257"/>
      <c r="L440" s="125" t="n">
        <f aca="false">H440+K440</f>
        <v>6498</v>
      </c>
      <c r="M440" s="250" t="n">
        <f aca="false">G440+J440</f>
        <v>3</v>
      </c>
      <c r="N440" s="123"/>
      <c r="O440" s="123"/>
      <c r="P440" s="178"/>
      <c r="Q440" s="175"/>
      <c r="R440" s="123"/>
      <c r="S440" s="123"/>
      <c r="T440" s="123"/>
      <c r="U440" s="123"/>
      <c r="V440" s="25"/>
      <c r="W440" s="25"/>
      <c r="X440" s="25"/>
      <c r="Y440" s="25"/>
      <c r="Z440" s="25"/>
      <c r="AA440" s="334"/>
      <c r="AB440" s="25"/>
      <c r="AC440" s="25"/>
      <c r="AD440" s="25"/>
    </row>
    <row r="441" customFormat="false" ht="12.75" hidden="false" customHeight="false" outlineLevel="0" collapsed="false">
      <c r="A441" s="130"/>
      <c r="C441" s="167" t="s">
        <v>26</v>
      </c>
      <c r="E441" s="93" t="n">
        <v>2166</v>
      </c>
      <c r="F441" s="354"/>
      <c r="G441" s="141" t="n">
        <v>3</v>
      </c>
      <c r="H441" s="125" t="n">
        <f aca="false">E441*G441</f>
        <v>6498</v>
      </c>
      <c r="I441" s="126"/>
      <c r="J441" s="256"/>
      <c r="K441" s="257"/>
      <c r="L441" s="125" t="n">
        <f aca="false">H441+K441</f>
        <v>6498</v>
      </c>
      <c r="M441" s="250" t="n">
        <f aca="false">G441+J441</f>
        <v>3</v>
      </c>
      <c r="N441" s="123"/>
      <c r="O441" s="123"/>
      <c r="P441" s="178"/>
      <c r="Q441" s="328"/>
      <c r="R441" s="123"/>
      <c r="S441" s="123"/>
      <c r="T441" s="123"/>
      <c r="U441" s="123"/>
      <c r="V441" s="25"/>
      <c r="W441" s="25"/>
      <c r="X441" s="25"/>
      <c r="Y441" s="25"/>
      <c r="Z441" s="25"/>
      <c r="AA441" s="334"/>
      <c r="AB441" s="25"/>
      <c r="AC441" s="25"/>
      <c r="AD441" s="25"/>
    </row>
    <row r="442" customFormat="false" ht="12.75" hidden="false" customHeight="false" outlineLevel="0" collapsed="false">
      <c r="A442" s="130"/>
      <c r="C442" s="56"/>
      <c r="E442" s="127"/>
      <c r="F442" s="120"/>
      <c r="G442" s="128"/>
      <c r="H442" s="125"/>
      <c r="I442" s="126"/>
      <c r="J442" s="256"/>
      <c r="K442" s="257"/>
      <c r="L442" s="287"/>
      <c r="M442" s="146"/>
      <c r="N442" s="123"/>
      <c r="O442" s="123"/>
      <c r="P442" s="123"/>
      <c r="Q442" s="123"/>
      <c r="R442" s="123"/>
      <c r="S442" s="123"/>
      <c r="T442" s="123"/>
      <c r="U442" s="123"/>
      <c r="V442" s="25"/>
      <c r="W442" s="25"/>
      <c r="X442" s="25"/>
      <c r="Y442" s="25"/>
      <c r="Z442" s="25"/>
      <c r="AA442" s="334"/>
      <c r="AB442" s="25"/>
      <c r="AC442" s="25"/>
      <c r="AD442" s="25"/>
    </row>
    <row r="443" customFormat="false" ht="12.75" hidden="false" customHeight="false" outlineLevel="0" collapsed="false">
      <c r="A443" s="130"/>
      <c r="B443" s="98" t="str">
        <f aca="false">B130</f>
        <v>Discounts, Credits &amp; Nonalloc. Revenue</v>
      </c>
      <c r="C443" s="56"/>
      <c r="E443" s="127"/>
      <c r="F443" s="120"/>
      <c r="G443" s="128"/>
      <c r="H443" s="20" t="n">
        <f aca="false">H445-SUM(H427:H441)</f>
        <v>18018898.6436149</v>
      </c>
      <c r="I443" s="21"/>
      <c r="J443" s="256"/>
      <c r="K443" s="257"/>
      <c r="L443" s="125" t="n">
        <f aca="false">H443+K443</f>
        <v>18018898.6436149</v>
      </c>
      <c r="M443" s="146"/>
      <c r="N443" s="123"/>
      <c r="O443" s="123"/>
      <c r="P443" s="123"/>
      <c r="Q443" s="123"/>
      <c r="R443" s="123"/>
      <c r="S443" s="123"/>
      <c r="T443" s="123"/>
      <c r="U443" s="123"/>
      <c r="V443" s="25"/>
      <c r="W443" s="25"/>
      <c r="X443" s="25"/>
      <c r="Y443" s="25"/>
      <c r="Z443" s="25"/>
      <c r="AA443" s="334"/>
      <c r="AB443" s="25"/>
      <c r="AC443" s="25"/>
      <c r="AD443" s="25"/>
    </row>
    <row r="444" customFormat="false" ht="12.75" hidden="false" customHeight="false" outlineLevel="0" collapsed="false">
      <c r="A444" s="130"/>
      <c r="C444" s="56"/>
      <c r="E444" s="127"/>
      <c r="F444" s="120"/>
      <c r="G444" s="128"/>
      <c r="H444" s="287" t="n">
        <f aca="false">SUM(H427:H443)</f>
        <v>46482384.7504247</v>
      </c>
      <c r="I444" s="126"/>
      <c r="J444" s="256"/>
      <c r="K444" s="287" t="n">
        <f aca="false">SUM(K427:K443)</f>
        <v>12666280.0895571</v>
      </c>
      <c r="L444" s="287" t="n">
        <f aca="false">SUM(L427:L443)</f>
        <v>59148664.8399818</v>
      </c>
      <c r="M444" s="146"/>
      <c r="N444" s="123"/>
      <c r="O444" s="123"/>
      <c r="P444" s="123"/>
      <c r="Q444" s="123"/>
      <c r="R444" s="123"/>
      <c r="S444" s="123"/>
      <c r="T444" s="123"/>
      <c r="U444" s="123"/>
      <c r="V444" s="25"/>
      <c r="W444" s="25"/>
      <c r="X444" s="25"/>
      <c r="Y444" s="25"/>
      <c r="Z444" s="25"/>
      <c r="AA444" s="334"/>
      <c r="AB444" s="25"/>
      <c r="AC444" s="25"/>
      <c r="AD444" s="25"/>
    </row>
    <row r="445" customFormat="false" ht="13.5" hidden="false" customHeight="false" outlineLevel="0" collapsed="false">
      <c r="A445" s="130"/>
      <c r="B445" s="102" t="s">
        <v>36</v>
      </c>
      <c r="C445" s="103"/>
      <c r="D445" s="290"/>
      <c r="E445" s="104" t="n">
        <f aca="false">SUM(E427:E438)</f>
        <v>351291854.831243</v>
      </c>
      <c r="F445" s="105" t="s">
        <v>37</v>
      </c>
      <c r="G445" s="106"/>
      <c r="H445" s="244" t="n">
        <v>46482384.7504247</v>
      </c>
      <c r="I445" s="342"/>
      <c r="J445" s="243"/>
      <c r="K445" s="244" t="n">
        <v>12666280.0895571</v>
      </c>
      <c r="L445" s="226" t="n">
        <f aca="false">SUM(H445:K445)</f>
        <v>59148664.8399818</v>
      </c>
      <c r="M445" s="106"/>
      <c r="N445" s="113" t="n">
        <f aca="false">(L445-H445)/H445</f>
        <v>0.272496347972794</v>
      </c>
      <c r="O445" s="123"/>
      <c r="P445" s="123"/>
      <c r="Q445" s="123"/>
      <c r="R445" s="123"/>
      <c r="S445" s="123"/>
      <c r="T445" s="123"/>
      <c r="U445" s="123"/>
      <c r="V445" s="25"/>
      <c r="W445" s="25"/>
      <c r="X445" s="25"/>
      <c r="Y445" s="25"/>
      <c r="Z445" s="25"/>
      <c r="AA445" s="334"/>
      <c r="AB445" s="25"/>
      <c r="AC445" s="25"/>
      <c r="AD445" s="25"/>
    </row>
    <row r="446" customFormat="false" ht="13.5" hidden="false" customHeight="false" outlineLevel="0" collapsed="false">
      <c r="A446" s="137"/>
      <c r="B446" s="138"/>
      <c r="C446" s="139"/>
      <c r="E446" s="127"/>
      <c r="F446" s="120"/>
      <c r="G446" s="128"/>
      <c r="H446" s="125"/>
      <c r="I446" s="126"/>
      <c r="J446" s="256"/>
      <c r="K446" s="257"/>
      <c r="L446" s="287"/>
      <c r="M446" s="146"/>
      <c r="N446" s="123"/>
      <c r="O446" s="123"/>
      <c r="P446" s="123"/>
      <c r="Q446" s="123"/>
      <c r="R446" s="123"/>
      <c r="S446" s="123"/>
      <c r="T446" s="123"/>
      <c r="U446" s="123"/>
      <c r="V446" s="25"/>
      <c r="W446" s="25"/>
      <c r="X446" s="25"/>
      <c r="Y446" s="25"/>
      <c r="Z446" s="25"/>
      <c r="AA446" s="334"/>
      <c r="AB446" s="25"/>
      <c r="AC446" s="25"/>
      <c r="AD446" s="25"/>
    </row>
    <row r="447" customFormat="false" ht="12.75" hidden="false" customHeight="false" outlineLevel="0" collapsed="false">
      <c r="A447" s="137"/>
      <c r="O447" s="123"/>
      <c r="P447" s="123"/>
      <c r="Q447" s="123"/>
      <c r="R447" s="123"/>
      <c r="S447" s="123"/>
      <c r="T447" s="123"/>
      <c r="U447" s="123"/>
      <c r="V447" s="25"/>
      <c r="W447" s="25"/>
      <c r="X447" s="25"/>
      <c r="Y447" s="25"/>
      <c r="Z447" s="25"/>
      <c r="AA447" s="334"/>
      <c r="AB447" s="25"/>
      <c r="AC447" s="25"/>
      <c r="AD447" s="25"/>
    </row>
    <row r="448" customFormat="false" ht="12.75" hidden="false" customHeight="false" outlineLevel="0" collapsed="false">
      <c r="A448" s="137" t="s">
        <v>91</v>
      </c>
      <c r="B448" s="355" t="s">
        <v>59</v>
      </c>
      <c r="C448" s="356" t="s">
        <v>23</v>
      </c>
      <c r="D448" s="0" t="s">
        <v>92</v>
      </c>
      <c r="E448" s="357" t="n">
        <v>1882563</v>
      </c>
      <c r="F448" s="358"/>
      <c r="G448" s="359" t="n">
        <v>2.4</v>
      </c>
      <c r="H448" s="360" t="n">
        <f aca="false">E448*G448</f>
        <v>4518151.2</v>
      </c>
      <c r="I448" s="361"/>
      <c r="L448" s="125" t="n">
        <f aca="false">H448+K448</f>
        <v>4518151.2</v>
      </c>
      <c r="M448" s="250" t="n">
        <f aca="false">G448+J448</f>
        <v>2.4</v>
      </c>
      <c r="N448" s="0"/>
      <c r="O448" s="123"/>
      <c r="P448" s="123"/>
      <c r="Q448" s="123"/>
      <c r="R448" s="123"/>
      <c r="S448" s="123"/>
      <c r="T448" s="123"/>
      <c r="U448" s="123"/>
      <c r="V448" s="25"/>
      <c r="W448" s="25"/>
      <c r="X448" s="25"/>
      <c r="Y448" s="25"/>
      <c r="Z448" s="25"/>
      <c r="AA448" s="334"/>
      <c r="AB448" s="25"/>
      <c r="AC448" s="25"/>
      <c r="AD448" s="25"/>
    </row>
    <row r="449" customFormat="false" ht="12.75" hidden="false" customHeight="false" outlineLevel="0" collapsed="false">
      <c r="A449" s="137"/>
      <c r="B449" s="355"/>
      <c r="C449" s="356" t="s">
        <v>26</v>
      </c>
      <c r="D449" s="0" t="s">
        <v>92</v>
      </c>
      <c r="E449" s="357" t="n">
        <v>1874783</v>
      </c>
      <c r="F449" s="358"/>
      <c r="G449" s="359" t="n">
        <v>2.2</v>
      </c>
      <c r="H449" s="360" t="n">
        <f aca="false">E449*G449</f>
        <v>4124522.6</v>
      </c>
      <c r="I449" s="361"/>
      <c r="L449" s="125" t="n">
        <f aca="false">H449+K449</f>
        <v>4124522.6</v>
      </c>
      <c r="M449" s="250" t="n">
        <f aca="false">G449+J449</f>
        <v>2.2</v>
      </c>
      <c r="N449" s="0"/>
      <c r="O449" s="123"/>
      <c r="P449" s="123"/>
      <c r="Q449" s="123"/>
      <c r="R449" s="123"/>
      <c r="S449" s="123"/>
      <c r="T449" s="123"/>
      <c r="U449" s="123"/>
      <c r="V449" s="25"/>
      <c r="W449" s="25"/>
      <c r="X449" s="25"/>
      <c r="Y449" s="25"/>
      <c r="Z449" s="25"/>
      <c r="AA449" s="334"/>
      <c r="AB449" s="25"/>
      <c r="AC449" s="25"/>
      <c r="AD449" s="25"/>
    </row>
    <row r="450" customFormat="false" ht="12.75" hidden="false" customHeight="false" outlineLevel="0" collapsed="false">
      <c r="A450" s="137"/>
      <c r="B450" s="355"/>
      <c r="C450" s="356"/>
      <c r="D450" s="355"/>
      <c r="E450" s="357"/>
      <c r="F450" s="358"/>
      <c r="G450" s="362"/>
      <c r="H450" s="360"/>
      <c r="I450" s="361"/>
      <c r="L450" s="363"/>
      <c r="M450" s="364"/>
      <c r="N450" s="0"/>
      <c r="O450" s="123"/>
      <c r="P450" s="123"/>
      <c r="Q450" s="123"/>
      <c r="R450" s="123"/>
      <c r="S450" s="123"/>
      <c r="T450" s="123"/>
      <c r="U450" s="123"/>
      <c r="V450" s="25"/>
      <c r="W450" s="25"/>
      <c r="X450" s="25"/>
      <c r="Y450" s="25"/>
      <c r="Z450" s="25"/>
      <c r="AA450" s="334"/>
      <c r="AB450" s="25"/>
      <c r="AC450" s="25"/>
      <c r="AD450" s="25"/>
    </row>
    <row r="451" customFormat="false" ht="12.75" hidden="false" customHeight="false" outlineLevel="0" collapsed="false">
      <c r="A451" s="137"/>
      <c r="B451" s="355" t="s">
        <v>22</v>
      </c>
      <c r="C451" s="356" t="s">
        <v>23</v>
      </c>
      <c r="D451" s="355"/>
      <c r="E451" s="357" t="n">
        <v>132974447.625</v>
      </c>
      <c r="F451" s="358"/>
      <c r="G451" s="365" t="n">
        <v>0.14548</v>
      </c>
      <c r="H451" s="360" t="n">
        <f aca="false">E451*G451</f>
        <v>19345122.640485</v>
      </c>
      <c r="I451" s="361"/>
      <c r="J451" s="9" t="n">
        <v>0.0360562874298403</v>
      </c>
      <c r="K451" s="20" t="n">
        <f aca="false">E451*J451</f>
        <v>4794564.90439125</v>
      </c>
      <c r="L451" s="363" t="n">
        <f aca="false">H451+K451</f>
        <v>24139687.5448762</v>
      </c>
      <c r="M451" s="12" t="n">
        <f aca="false">G451+J451</f>
        <v>0.18153628742984</v>
      </c>
      <c r="N451" s="0"/>
      <c r="O451" s="123"/>
      <c r="P451" s="123"/>
      <c r="Q451" s="123"/>
      <c r="R451" s="123"/>
      <c r="S451" s="123"/>
      <c r="T451" s="123"/>
      <c r="U451" s="123"/>
      <c r="V451" s="25"/>
      <c r="W451" s="25"/>
      <c r="X451" s="25"/>
      <c r="Y451" s="25"/>
      <c r="Z451" s="25"/>
      <c r="AA451" s="334"/>
      <c r="AB451" s="25"/>
      <c r="AC451" s="25"/>
      <c r="AD451" s="25"/>
    </row>
    <row r="452" customFormat="false" ht="12.75" hidden="false" customHeight="false" outlineLevel="0" collapsed="false">
      <c r="A452" s="137"/>
      <c r="B452" s="355"/>
      <c r="C452" s="356"/>
      <c r="D452" s="355" t="s">
        <v>24</v>
      </c>
      <c r="E452" s="357"/>
      <c r="F452" s="358"/>
      <c r="G452" s="365"/>
      <c r="H452" s="360"/>
      <c r="I452" s="361"/>
      <c r="K452" s="129"/>
      <c r="L452" s="363"/>
      <c r="N452" s="0"/>
      <c r="O452" s="123"/>
      <c r="P452" s="123"/>
      <c r="Q452" s="123"/>
      <c r="R452" s="123"/>
      <c r="S452" s="123"/>
      <c r="T452" s="123"/>
      <c r="U452" s="123"/>
      <c r="V452" s="25"/>
      <c r="W452" s="25"/>
      <c r="X452" s="25"/>
      <c r="Y452" s="25"/>
      <c r="Z452" s="25"/>
      <c r="AA452" s="334"/>
      <c r="AB452" s="25"/>
      <c r="AC452" s="25"/>
      <c r="AD452" s="25"/>
    </row>
    <row r="453" customFormat="false" ht="12.75" hidden="false" customHeight="false" outlineLevel="0" collapsed="false">
      <c r="A453" s="137"/>
      <c r="B453" s="355"/>
      <c r="C453" s="356"/>
      <c r="D453" s="366" t="s">
        <v>25</v>
      </c>
      <c r="E453" s="357"/>
      <c r="F453" s="358"/>
      <c r="G453" s="365"/>
      <c r="H453" s="360"/>
      <c r="I453" s="361"/>
      <c r="K453" s="129"/>
      <c r="L453" s="363"/>
      <c r="N453" s="0"/>
      <c r="O453" s="123"/>
      <c r="P453" s="123"/>
      <c r="Q453" s="123"/>
      <c r="R453" s="123"/>
      <c r="S453" s="123"/>
      <c r="T453" s="123"/>
      <c r="U453" s="123"/>
      <c r="V453" s="25"/>
      <c r="W453" s="25"/>
      <c r="X453" s="25"/>
      <c r="Y453" s="25"/>
      <c r="Z453" s="25"/>
      <c r="AA453" s="334"/>
      <c r="AB453" s="25"/>
      <c r="AC453" s="25"/>
      <c r="AD453" s="25"/>
    </row>
    <row r="454" customFormat="false" ht="12.75" hidden="false" customHeight="false" outlineLevel="0" collapsed="false">
      <c r="A454" s="137"/>
      <c r="B454" s="355"/>
      <c r="C454" s="356" t="s">
        <v>26</v>
      </c>
      <c r="D454" s="355"/>
      <c r="E454" s="357" t="n">
        <v>46751973.5</v>
      </c>
      <c r="F454" s="358"/>
      <c r="G454" s="365" t="n">
        <v>0.14548</v>
      </c>
      <c r="H454" s="360" t="n">
        <f aca="false">E454*G454</f>
        <v>6801477.10478</v>
      </c>
      <c r="I454" s="361"/>
      <c r="J454" s="9" t="n">
        <v>0.0360562874298403</v>
      </c>
      <c r="K454" s="20" t="n">
        <f aca="false">E454*J454</f>
        <v>1685702.59442828</v>
      </c>
      <c r="L454" s="363" t="n">
        <f aca="false">H454+K454</f>
        <v>8487179.69920828</v>
      </c>
      <c r="M454" s="12" t="n">
        <f aca="false">G454+J454</f>
        <v>0.18153628742984</v>
      </c>
      <c r="N454" s="0"/>
      <c r="O454" s="123"/>
      <c r="P454" s="123"/>
      <c r="Q454" s="123"/>
      <c r="R454" s="123"/>
      <c r="S454" s="123"/>
      <c r="T454" s="123"/>
      <c r="U454" s="123"/>
      <c r="V454" s="25"/>
      <c r="W454" s="25"/>
      <c r="X454" s="25"/>
      <c r="Y454" s="25"/>
      <c r="Z454" s="25"/>
      <c r="AA454" s="334"/>
      <c r="AB454" s="25"/>
      <c r="AC454" s="25"/>
      <c r="AD454" s="25"/>
    </row>
    <row r="455" customFormat="false" ht="12.75" hidden="false" customHeight="false" outlineLevel="0" collapsed="false">
      <c r="A455" s="137"/>
      <c r="B455" s="355"/>
      <c r="C455" s="356"/>
      <c r="D455" s="355" t="s">
        <v>24</v>
      </c>
      <c r="E455" s="357"/>
      <c r="F455" s="358"/>
      <c r="G455" s="365"/>
      <c r="H455" s="360"/>
      <c r="I455" s="361"/>
      <c r="K455" s="129"/>
      <c r="L455" s="363"/>
      <c r="N455" s="0"/>
      <c r="O455" s="123"/>
      <c r="P455" s="123"/>
      <c r="Q455" s="123"/>
      <c r="R455" s="123"/>
      <c r="S455" s="123"/>
      <c r="T455" s="123"/>
      <c r="U455" s="123"/>
      <c r="V455" s="25"/>
      <c r="W455" s="25"/>
      <c r="X455" s="25"/>
      <c r="Y455" s="25"/>
      <c r="Z455" s="25"/>
      <c r="AA455" s="334"/>
      <c r="AB455" s="25"/>
      <c r="AC455" s="25"/>
      <c r="AD455" s="25"/>
    </row>
    <row r="456" customFormat="false" ht="12.75" hidden="false" customHeight="false" outlineLevel="0" collapsed="false">
      <c r="A456" s="137"/>
      <c r="B456" s="367"/>
      <c r="C456" s="368"/>
      <c r="D456" s="366" t="s">
        <v>25</v>
      </c>
      <c r="E456" s="369"/>
      <c r="F456" s="370"/>
      <c r="G456" s="371"/>
      <c r="H456" s="372"/>
      <c r="I456" s="21"/>
      <c r="K456" s="129"/>
      <c r="L456" s="363"/>
      <c r="N456" s="0"/>
      <c r="O456" s="123"/>
      <c r="P456" s="123"/>
      <c r="Q456" s="123"/>
      <c r="R456" s="123"/>
      <c r="S456" s="123"/>
      <c r="T456" s="123"/>
      <c r="U456" s="123"/>
      <c r="V456" s="25"/>
      <c r="W456" s="25"/>
      <c r="X456" s="25"/>
      <c r="Y456" s="25"/>
      <c r="Z456" s="25"/>
      <c r="AA456" s="334"/>
      <c r="AB456" s="25"/>
      <c r="AC456" s="25"/>
      <c r="AD456" s="25"/>
    </row>
    <row r="457" customFormat="false" ht="12.75" hidden="false" customHeight="false" outlineLevel="0" collapsed="false">
      <c r="A457" s="137"/>
      <c r="B457" s="367"/>
      <c r="C457" s="368"/>
      <c r="D457" s="366"/>
      <c r="E457" s="369"/>
      <c r="F457" s="370"/>
      <c r="G457" s="371"/>
      <c r="H457" s="372"/>
      <c r="I457" s="373"/>
      <c r="L457" s="363"/>
      <c r="M457" s="364"/>
      <c r="N457" s="0"/>
      <c r="O457" s="123"/>
      <c r="P457" s="123"/>
      <c r="Q457" s="123"/>
      <c r="R457" s="123"/>
      <c r="S457" s="123"/>
      <c r="T457" s="123"/>
      <c r="U457" s="123"/>
      <c r="V457" s="25"/>
      <c r="W457" s="25"/>
      <c r="X457" s="25"/>
      <c r="Y457" s="25"/>
      <c r="Z457" s="25"/>
      <c r="AA457" s="334"/>
      <c r="AB457" s="25"/>
      <c r="AC457" s="25"/>
      <c r="AD457" s="25"/>
    </row>
    <row r="458" customFormat="false" ht="12.75" hidden="false" customHeight="false" outlineLevel="0" collapsed="false">
      <c r="A458" s="137"/>
      <c r="B458" s="355" t="s">
        <v>93</v>
      </c>
      <c r="C458" s="356" t="s">
        <v>23</v>
      </c>
      <c r="D458" s="355" t="s">
        <v>94</v>
      </c>
      <c r="E458" s="357" t="n">
        <v>204568.820615342</v>
      </c>
      <c r="F458" s="374"/>
      <c r="G458" s="359" t="n">
        <v>12</v>
      </c>
      <c r="H458" s="360" t="n">
        <f aca="false">E458*G458</f>
        <v>2454825.84738411</v>
      </c>
      <c r="I458" s="361"/>
      <c r="L458" s="125" t="n">
        <f aca="false">H458+K458</f>
        <v>2454825.84738411</v>
      </c>
      <c r="M458" s="250" t="n">
        <f aca="false">G458+J458</f>
        <v>12</v>
      </c>
      <c r="N458" s="0"/>
      <c r="O458" s="123"/>
      <c r="P458" s="123"/>
      <c r="Q458" s="123"/>
      <c r="R458" s="123"/>
      <c r="S458" s="123"/>
      <c r="T458" s="123"/>
      <c r="U458" s="123"/>
      <c r="V458" s="25"/>
      <c r="W458" s="25"/>
      <c r="X458" s="25"/>
      <c r="Y458" s="25"/>
      <c r="Z458" s="25"/>
      <c r="AA458" s="334"/>
      <c r="AB458" s="25"/>
      <c r="AC458" s="25"/>
      <c r="AD458" s="25"/>
    </row>
    <row r="459" customFormat="false" ht="12.75" hidden="false" customHeight="false" outlineLevel="0" collapsed="false">
      <c r="A459" s="137"/>
      <c r="B459" s="355"/>
      <c r="C459" s="356" t="s">
        <v>26</v>
      </c>
      <c r="D459" s="355" t="s">
        <v>94</v>
      </c>
      <c r="E459" s="357" t="n">
        <v>203723.467231634</v>
      </c>
      <c r="F459" s="374"/>
      <c r="G459" s="359" t="n">
        <v>12</v>
      </c>
      <c r="H459" s="360" t="n">
        <f aca="false">E459*G459</f>
        <v>2444681.6067796</v>
      </c>
      <c r="I459" s="361"/>
      <c r="L459" s="125" t="n">
        <f aca="false">H459+K459</f>
        <v>2444681.6067796</v>
      </c>
      <c r="M459" s="250" t="n">
        <f aca="false">G459+J459</f>
        <v>12</v>
      </c>
      <c r="N459" s="0"/>
      <c r="O459" s="123"/>
      <c r="P459" s="123"/>
      <c r="Q459" s="123"/>
      <c r="R459" s="123"/>
      <c r="S459" s="123"/>
      <c r="T459" s="123"/>
      <c r="U459" s="123"/>
      <c r="V459" s="25"/>
      <c r="W459" s="25"/>
      <c r="X459" s="25"/>
      <c r="Y459" s="25"/>
      <c r="Z459" s="25"/>
      <c r="AA459" s="334"/>
      <c r="AB459" s="25"/>
      <c r="AC459" s="25"/>
      <c r="AD459" s="25"/>
    </row>
    <row r="460" customFormat="false" ht="12.75" hidden="false" customHeight="false" outlineLevel="0" collapsed="false">
      <c r="A460" s="137"/>
      <c r="B460" s="355"/>
      <c r="C460" s="356"/>
      <c r="D460" s="355"/>
      <c r="E460" s="357"/>
      <c r="F460" s="374"/>
      <c r="G460" s="365"/>
      <c r="H460" s="360"/>
      <c r="I460" s="361"/>
      <c r="L460" s="363"/>
      <c r="M460" s="364"/>
      <c r="N460" s="0"/>
      <c r="O460" s="123"/>
      <c r="P460" s="123"/>
      <c r="Q460" s="123"/>
      <c r="R460" s="123"/>
      <c r="S460" s="123"/>
      <c r="T460" s="123"/>
      <c r="U460" s="123"/>
      <c r="V460" s="25"/>
      <c r="W460" s="25"/>
      <c r="X460" s="25"/>
      <c r="Y460" s="25"/>
      <c r="Z460" s="25"/>
      <c r="AA460" s="334"/>
      <c r="AB460" s="25"/>
      <c r="AC460" s="25"/>
      <c r="AD460" s="25"/>
    </row>
    <row r="461" customFormat="false" ht="12.75" hidden="false" customHeight="false" outlineLevel="0" collapsed="false">
      <c r="A461" s="137"/>
      <c r="B461" s="375" t="str">
        <f aca="false">B483</f>
        <v>Discounts, Credits &amp; Nonalloc. Revenue</v>
      </c>
      <c r="C461" s="356"/>
      <c r="D461" s="355"/>
      <c r="E461" s="357"/>
      <c r="F461" s="374"/>
      <c r="G461" s="365"/>
      <c r="H461" s="360" t="n">
        <f aca="false">H463-SUM(H448:H459)</f>
        <v>-555.002452492714</v>
      </c>
      <c r="I461" s="361"/>
      <c r="L461" s="125" t="n">
        <f aca="false">H461+K461</f>
        <v>-555.002452492714</v>
      </c>
      <c r="M461" s="364"/>
      <c r="N461" s="0"/>
      <c r="O461" s="123"/>
      <c r="P461" s="123"/>
      <c r="Q461" s="123"/>
      <c r="R461" s="123"/>
      <c r="S461" s="123"/>
      <c r="T461" s="123"/>
      <c r="U461" s="123"/>
      <c r="V461" s="25"/>
      <c r="W461" s="25"/>
      <c r="X461" s="25"/>
      <c r="Y461" s="25"/>
      <c r="Z461" s="25"/>
      <c r="AA461" s="334"/>
      <c r="AB461" s="25"/>
      <c r="AC461" s="25"/>
      <c r="AD461" s="25"/>
    </row>
    <row r="462" customFormat="false" ht="12.75" hidden="false" customHeight="false" outlineLevel="0" collapsed="false">
      <c r="A462" s="137"/>
      <c r="B462" s="367"/>
      <c r="C462" s="368"/>
      <c r="D462" s="0"/>
      <c r="E462" s="369"/>
      <c r="F462" s="374"/>
      <c r="G462" s="371"/>
      <c r="H462" s="372"/>
      <c r="I462" s="373"/>
      <c r="K462" s="11" t="n">
        <f aca="false">SUM(K448:K461)</f>
        <v>6480267.49881953</v>
      </c>
      <c r="L462" s="11" t="n">
        <f aca="false">SUM(L448:L461)</f>
        <v>46168493.4957958</v>
      </c>
      <c r="M462" s="364"/>
      <c r="N462" s="0"/>
      <c r="O462" s="123"/>
      <c r="P462" s="123"/>
      <c r="Q462" s="123"/>
      <c r="R462" s="123"/>
      <c r="S462" s="123"/>
      <c r="T462" s="123"/>
      <c r="U462" s="123"/>
      <c r="V462" s="25"/>
      <c r="W462" s="25"/>
      <c r="X462" s="25"/>
      <c r="Y462" s="25"/>
      <c r="Z462" s="25"/>
      <c r="AA462" s="334"/>
      <c r="AB462" s="25"/>
      <c r="AC462" s="25"/>
      <c r="AD462" s="25"/>
    </row>
    <row r="463" customFormat="false" ht="13.5" hidden="false" customHeight="false" outlineLevel="0" collapsed="false">
      <c r="A463" s="41"/>
      <c r="B463" s="105" t="s">
        <v>95</v>
      </c>
      <c r="C463" s="134"/>
      <c r="D463" s="102"/>
      <c r="E463" s="104" t="n">
        <v>179726421.125</v>
      </c>
      <c r="F463" s="376" t="s">
        <v>37</v>
      </c>
      <c r="G463" s="106"/>
      <c r="H463" s="244" t="n">
        <v>39688225.9969762</v>
      </c>
      <c r="I463" s="342"/>
      <c r="J463" s="243"/>
      <c r="K463" s="244" t="n">
        <v>6480267.49881953</v>
      </c>
      <c r="L463" s="226" t="n">
        <f aca="false">H463+K463</f>
        <v>46168493.4957958</v>
      </c>
      <c r="M463" s="377"/>
      <c r="N463" s="113" t="n">
        <f aca="false">(L463-H463)/H463</f>
        <v>0.163279343836463</v>
      </c>
      <c r="O463" s="123"/>
      <c r="P463" s="123"/>
      <c r="Q463" s="123"/>
      <c r="R463" s="123"/>
      <c r="S463" s="123"/>
      <c r="T463" s="123"/>
      <c r="U463" s="123"/>
      <c r="V463" s="25"/>
      <c r="W463" s="25"/>
      <c r="X463" s="25"/>
      <c r="Y463" s="25"/>
      <c r="Z463" s="25"/>
      <c r="AA463" s="334"/>
      <c r="AB463" s="25"/>
      <c r="AC463" s="25"/>
      <c r="AD463" s="25"/>
    </row>
    <row r="464" customFormat="false" ht="13.5" hidden="false" customHeight="false" outlineLevel="0" collapsed="false">
      <c r="A464" s="41"/>
      <c r="B464" s="120"/>
      <c r="C464" s="298"/>
      <c r="D464" s="123"/>
      <c r="E464" s="42"/>
      <c r="F464" s="344"/>
      <c r="G464" s="146"/>
      <c r="H464" s="378"/>
      <c r="I464" s="379"/>
      <c r="J464" s="300"/>
      <c r="K464" s="301"/>
      <c r="L464" s="287"/>
      <c r="M464" s="380"/>
      <c r="N464" s="101"/>
      <c r="O464" s="123"/>
      <c r="P464" s="123"/>
      <c r="Q464" s="123"/>
      <c r="R464" s="123"/>
      <c r="S464" s="123"/>
      <c r="T464" s="123"/>
      <c r="U464" s="123"/>
      <c r="V464" s="25"/>
      <c r="W464" s="25"/>
      <c r="X464" s="25"/>
      <c r="Y464" s="25"/>
      <c r="Z464" s="25"/>
      <c r="AA464" s="334"/>
      <c r="AB464" s="25"/>
      <c r="AC464" s="25"/>
      <c r="AD464" s="25"/>
    </row>
    <row r="465" customFormat="false" ht="12.75" hidden="false" customHeight="false" outlineLevel="0" collapsed="false">
      <c r="A465" s="41"/>
      <c r="B465" s="367"/>
      <c r="C465" s="368"/>
      <c r="D465" s="0"/>
      <c r="E465" s="369"/>
      <c r="F465" s="374"/>
      <c r="G465" s="371"/>
      <c r="H465" s="372"/>
      <c r="I465" s="373"/>
      <c r="L465" s="363"/>
      <c r="M465" s="364"/>
      <c r="N465" s="0"/>
      <c r="O465" s="123"/>
      <c r="P465" s="123"/>
      <c r="Q465" s="123"/>
      <c r="R465" s="123"/>
      <c r="S465" s="123"/>
      <c r="T465" s="123"/>
      <c r="U465" s="123"/>
      <c r="V465" s="25"/>
      <c r="W465" s="25"/>
      <c r="X465" s="25"/>
      <c r="Y465" s="25"/>
      <c r="Z465" s="25"/>
      <c r="AA465" s="334"/>
      <c r="AB465" s="25"/>
      <c r="AC465" s="25"/>
      <c r="AD465" s="25"/>
    </row>
    <row r="466" customFormat="false" ht="12.75" hidden="false" customHeight="false" outlineLevel="0" collapsed="false">
      <c r="A466" s="41" t="s">
        <v>96</v>
      </c>
      <c r="B466" s="355" t="s">
        <v>59</v>
      </c>
      <c r="C466" s="356" t="s">
        <v>23</v>
      </c>
      <c r="D466" s="355" t="s">
        <v>97</v>
      </c>
      <c r="E466" s="381" t="n">
        <v>2045476.5</v>
      </c>
      <c r="F466" s="382"/>
      <c r="G466" s="359" t="n">
        <v>2.9</v>
      </c>
      <c r="H466" s="360" t="n">
        <f aca="false">E466*G466</f>
        <v>5931881.85</v>
      </c>
      <c r="I466" s="361"/>
      <c r="L466" s="125" t="n">
        <f aca="false">H466+K466</f>
        <v>5931881.85</v>
      </c>
      <c r="M466" s="250" t="n">
        <f aca="false">G466+J466</f>
        <v>2.9</v>
      </c>
      <c r="N466" s="0"/>
      <c r="O466" s="123"/>
      <c r="P466" s="123"/>
      <c r="Q466" s="123"/>
      <c r="R466" s="123"/>
      <c r="S466" s="123"/>
      <c r="T466" s="123"/>
      <c r="U466" s="123"/>
      <c r="V466" s="25"/>
      <c r="W466" s="25"/>
      <c r="X466" s="25"/>
      <c r="Y466" s="25"/>
      <c r="Z466" s="25"/>
      <c r="AA466" s="334"/>
      <c r="AB466" s="25"/>
      <c r="AC466" s="25"/>
      <c r="AD466" s="25"/>
    </row>
    <row r="467" customFormat="false" ht="12.75" hidden="false" customHeight="false" outlineLevel="0" collapsed="false">
      <c r="A467" s="41"/>
      <c r="B467" s="355"/>
      <c r="C467" s="356" t="s">
        <v>26</v>
      </c>
      <c r="D467" s="355" t="s">
        <v>97</v>
      </c>
      <c r="E467" s="381" t="n">
        <v>1831338.5</v>
      </c>
      <c r="F467" s="382"/>
      <c r="G467" s="359" t="n">
        <v>1.75</v>
      </c>
      <c r="H467" s="360" t="n">
        <f aca="false">E467*G467</f>
        <v>3204842.375</v>
      </c>
      <c r="I467" s="361"/>
      <c r="L467" s="125" t="n">
        <f aca="false">H467+K467</f>
        <v>3204842.375</v>
      </c>
      <c r="M467" s="250" t="n">
        <f aca="false">G467+J467</f>
        <v>1.75</v>
      </c>
      <c r="N467" s="0"/>
      <c r="O467" s="123"/>
      <c r="P467" s="123"/>
      <c r="Q467" s="123"/>
      <c r="R467" s="123"/>
      <c r="S467" s="123"/>
      <c r="T467" s="123"/>
      <c r="U467" s="123"/>
      <c r="V467" s="25"/>
      <c r="W467" s="25"/>
      <c r="X467" s="25"/>
      <c r="Y467" s="25"/>
      <c r="Z467" s="25"/>
      <c r="AA467" s="334"/>
      <c r="AB467" s="25"/>
      <c r="AC467" s="25"/>
      <c r="AD467" s="25"/>
    </row>
    <row r="468" customFormat="false" ht="12.75" hidden="false" customHeight="false" outlineLevel="0" collapsed="false">
      <c r="A468" s="41"/>
      <c r="B468" s="355"/>
      <c r="C468" s="356"/>
      <c r="D468" s="355"/>
      <c r="E468" s="381"/>
      <c r="F468" s="382"/>
      <c r="G468" s="383"/>
      <c r="H468" s="384"/>
      <c r="I468" s="385"/>
      <c r="L468" s="363"/>
      <c r="M468" s="364"/>
      <c r="N468" s="0"/>
      <c r="O468" s="123"/>
      <c r="P468" s="123"/>
      <c r="Q468" s="123"/>
      <c r="R468" s="123"/>
      <c r="S468" s="123"/>
      <c r="T468" s="123"/>
      <c r="U468" s="123"/>
      <c r="V468" s="25"/>
      <c r="W468" s="25"/>
      <c r="X468" s="25"/>
      <c r="Y468" s="25"/>
      <c r="Z468" s="25"/>
      <c r="AA468" s="334"/>
      <c r="AB468" s="25"/>
      <c r="AC468" s="25"/>
      <c r="AD468" s="25"/>
    </row>
    <row r="469" customFormat="false" ht="12.75" hidden="false" customHeight="false" outlineLevel="0" collapsed="false">
      <c r="A469" s="41"/>
      <c r="B469" s="355" t="s">
        <v>22</v>
      </c>
      <c r="C469" s="356" t="s">
        <v>23</v>
      </c>
      <c r="D469" s="355"/>
      <c r="E469" s="381" t="n">
        <v>187429065.5</v>
      </c>
      <c r="F469" s="382"/>
      <c r="G469" s="365" t="n">
        <v>0.12984</v>
      </c>
      <c r="H469" s="360" t="n">
        <f aca="false">E469*G469</f>
        <v>24335789.86452</v>
      </c>
      <c r="I469" s="361"/>
      <c r="J469" s="9" t="n">
        <v>0.0360562874298403</v>
      </c>
      <c r="K469" s="20" t="n">
        <f aca="false">E469*J469</f>
        <v>6757996.25837437</v>
      </c>
      <c r="L469" s="363" t="n">
        <f aca="false">H469+K469</f>
        <v>31093786.1228944</v>
      </c>
      <c r="M469" s="12" t="n">
        <f aca="false">G469+J469</f>
        <v>0.16589628742984</v>
      </c>
      <c r="N469" s="0"/>
      <c r="O469" s="123"/>
      <c r="P469" s="123"/>
      <c r="Q469" s="123"/>
      <c r="R469" s="123"/>
      <c r="S469" s="123"/>
      <c r="T469" s="123"/>
      <c r="U469" s="123"/>
      <c r="V469" s="25"/>
      <c r="W469" s="25"/>
      <c r="X469" s="25"/>
      <c r="Y469" s="25"/>
      <c r="Z469" s="25"/>
      <c r="AA469" s="334"/>
      <c r="AB469" s="25"/>
      <c r="AC469" s="25"/>
      <c r="AD469" s="25"/>
    </row>
    <row r="470" customFormat="false" ht="12.75" hidden="false" customHeight="false" outlineLevel="0" collapsed="false">
      <c r="A470" s="41"/>
      <c r="B470" s="355"/>
      <c r="C470" s="356"/>
      <c r="D470" s="355" t="s">
        <v>24</v>
      </c>
      <c r="E470" s="381"/>
      <c r="F470" s="382"/>
      <c r="G470" s="365"/>
      <c r="H470" s="360"/>
      <c r="I470" s="361"/>
      <c r="K470" s="129"/>
      <c r="L470" s="363"/>
      <c r="N470" s="0"/>
      <c r="O470" s="123"/>
      <c r="P470" s="123"/>
      <c r="Q470" s="123"/>
      <c r="R470" s="123"/>
      <c r="S470" s="123"/>
      <c r="T470" s="123"/>
      <c r="U470" s="123"/>
      <c r="V470" s="25"/>
      <c r="W470" s="25"/>
      <c r="X470" s="25"/>
      <c r="Y470" s="25"/>
      <c r="Z470" s="25"/>
      <c r="AA470" s="334"/>
      <c r="AB470" s="25"/>
      <c r="AC470" s="25"/>
      <c r="AD470" s="25"/>
    </row>
    <row r="471" customFormat="false" ht="12.75" hidden="false" customHeight="false" outlineLevel="0" collapsed="false">
      <c r="A471" s="41"/>
      <c r="B471" s="355"/>
      <c r="C471" s="356"/>
      <c r="D471" s="366" t="s">
        <v>25</v>
      </c>
      <c r="E471" s="381"/>
      <c r="F471" s="382"/>
      <c r="G471" s="365"/>
      <c r="H471" s="384"/>
      <c r="I471" s="385"/>
      <c r="K471" s="129"/>
      <c r="L471" s="363"/>
      <c r="N471" s="0"/>
      <c r="O471" s="123"/>
      <c r="P471" s="123"/>
      <c r="Q471" s="123"/>
      <c r="R471" s="123"/>
      <c r="S471" s="123"/>
      <c r="T471" s="123"/>
      <c r="U471" s="123"/>
      <c r="V471" s="25"/>
      <c r="W471" s="25"/>
      <c r="X471" s="25"/>
      <c r="Y471" s="25"/>
      <c r="Z471" s="25"/>
      <c r="AA471" s="334"/>
      <c r="AB471" s="25"/>
      <c r="AC471" s="25"/>
      <c r="AD471" s="25"/>
    </row>
    <row r="472" customFormat="false" ht="12.75" hidden="false" customHeight="false" outlineLevel="0" collapsed="false">
      <c r="A472" s="41"/>
      <c r="B472" s="355"/>
      <c r="C472" s="356" t="s">
        <v>26</v>
      </c>
      <c r="D472" s="355"/>
      <c r="E472" s="381" t="n">
        <v>61497214.5</v>
      </c>
      <c r="F472" s="382"/>
      <c r="G472" s="365" t="n">
        <v>0.12984</v>
      </c>
      <c r="H472" s="360" t="n">
        <f aca="false">E472*G472</f>
        <v>7984798.33068</v>
      </c>
      <c r="I472" s="361"/>
      <c r="J472" s="9" t="n">
        <v>0.0360562874298403</v>
      </c>
      <c r="K472" s="20" t="n">
        <f aca="false">E472*J472</f>
        <v>2217361.24214655</v>
      </c>
      <c r="L472" s="363" t="n">
        <f aca="false">H472+K472</f>
        <v>10202159.5728265</v>
      </c>
      <c r="M472" s="12" t="n">
        <f aca="false">G472+J472</f>
        <v>0.16589628742984</v>
      </c>
      <c r="N472" s="0"/>
      <c r="O472" s="123"/>
      <c r="P472" s="123"/>
      <c r="Q472" s="123"/>
      <c r="R472" s="123"/>
      <c r="S472" s="123"/>
      <c r="T472" s="123"/>
      <c r="U472" s="123"/>
      <c r="V472" s="25"/>
      <c r="W472" s="25"/>
      <c r="X472" s="25"/>
      <c r="Y472" s="25"/>
      <c r="Z472" s="25"/>
      <c r="AA472" s="334"/>
      <c r="AB472" s="25"/>
      <c r="AC472" s="25"/>
      <c r="AD472" s="25"/>
    </row>
    <row r="473" customFormat="false" ht="12.75" hidden="false" customHeight="false" outlineLevel="0" collapsed="false">
      <c r="A473" s="41"/>
      <c r="B473" s="355"/>
      <c r="C473" s="356"/>
      <c r="D473" s="355" t="s">
        <v>24</v>
      </c>
      <c r="E473" s="381"/>
      <c r="F473" s="382"/>
      <c r="G473" s="365"/>
      <c r="H473" s="360"/>
      <c r="I473" s="361"/>
      <c r="K473" s="129"/>
      <c r="L473" s="363"/>
      <c r="N473" s="0"/>
      <c r="O473" s="123"/>
      <c r="P473" s="123"/>
      <c r="Q473" s="123"/>
      <c r="R473" s="123"/>
      <c r="S473" s="123"/>
      <c r="T473" s="123"/>
      <c r="U473" s="123"/>
      <c r="V473" s="25"/>
      <c r="W473" s="25"/>
      <c r="X473" s="25"/>
      <c r="Y473" s="25"/>
      <c r="Z473" s="25"/>
      <c r="AA473" s="334"/>
      <c r="AB473" s="25"/>
      <c r="AC473" s="25"/>
      <c r="AD473" s="25"/>
    </row>
    <row r="474" customFormat="false" ht="12.75" hidden="false" customHeight="false" outlineLevel="0" collapsed="false">
      <c r="A474" s="41"/>
      <c r="B474" s="355"/>
      <c r="C474" s="356"/>
      <c r="D474" s="366" t="s">
        <v>25</v>
      </c>
      <c r="E474" s="381"/>
      <c r="F474" s="382"/>
      <c r="G474" s="383"/>
      <c r="H474" s="384"/>
      <c r="I474" s="385"/>
      <c r="K474" s="129"/>
      <c r="L474" s="363"/>
      <c r="N474" s="0"/>
      <c r="O474" s="123"/>
      <c r="P474" s="123"/>
      <c r="Q474" s="123"/>
      <c r="R474" s="123"/>
      <c r="S474" s="123"/>
      <c r="T474" s="123"/>
      <c r="U474" s="123"/>
      <c r="V474" s="25"/>
      <c r="W474" s="25"/>
      <c r="X474" s="25"/>
      <c r="Y474" s="25"/>
      <c r="Z474" s="25"/>
      <c r="AA474" s="334"/>
      <c r="AB474" s="25"/>
      <c r="AC474" s="25"/>
      <c r="AD474" s="25"/>
    </row>
    <row r="475" customFormat="false" ht="12.75" hidden="false" customHeight="false" outlineLevel="0" collapsed="false">
      <c r="A475" s="41"/>
      <c r="B475" s="367"/>
      <c r="C475" s="368"/>
      <c r="D475" s="0"/>
      <c r="E475" s="369"/>
      <c r="F475" s="370"/>
      <c r="G475" s="371"/>
      <c r="H475" s="372"/>
      <c r="I475" s="373"/>
      <c r="L475" s="363"/>
      <c r="M475" s="364"/>
      <c r="N475" s="0"/>
      <c r="O475" s="123"/>
      <c r="P475" s="123"/>
      <c r="Q475" s="123"/>
      <c r="R475" s="123"/>
      <c r="S475" s="123"/>
      <c r="T475" s="123"/>
      <c r="U475" s="123"/>
      <c r="V475" s="25"/>
      <c r="W475" s="25"/>
      <c r="X475" s="25"/>
      <c r="Y475" s="25"/>
      <c r="Z475" s="25"/>
      <c r="AA475" s="334"/>
      <c r="AB475" s="25"/>
      <c r="AC475" s="25"/>
      <c r="AD475" s="25"/>
    </row>
    <row r="476" customFormat="false" ht="12.75" hidden="false" customHeight="false" outlineLevel="0" collapsed="false">
      <c r="A476" s="41"/>
      <c r="B476" s="355" t="s">
        <v>93</v>
      </c>
      <c r="C476" s="356" t="s">
        <v>23</v>
      </c>
      <c r="D476" s="355" t="s">
        <v>94</v>
      </c>
      <c r="E476" s="381" t="n">
        <v>45829.5114159077</v>
      </c>
      <c r="F476" s="374"/>
      <c r="G476" s="359" t="n">
        <v>16</v>
      </c>
      <c r="H476" s="360" t="n">
        <f aca="false">E476*G476</f>
        <v>733272.182654523</v>
      </c>
      <c r="I476" s="361"/>
      <c r="L476" s="125" t="n">
        <f aca="false">H476+K476</f>
        <v>733272.182654523</v>
      </c>
      <c r="M476" s="250" t="n">
        <f aca="false">G476+J476</f>
        <v>16</v>
      </c>
      <c r="N476" s="0"/>
      <c r="O476" s="123"/>
      <c r="P476" s="123"/>
      <c r="Q476" s="123"/>
      <c r="R476" s="123"/>
      <c r="S476" s="123"/>
      <c r="T476" s="123"/>
      <c r="U476" s="123"/>
      <c r="V476" s="25"/>
      <c r="W476" s="25"/>
      <c r="X476" s="25"/>
      <c r="Y476" s="25"/>
      <c r="Z476" s="25"/>
      <c r="AA476" s="334"/>
      <c r="AB476" s="25"/>
      <c r="AC476" s="25"/>
      <c r="AD476" s="25"/>
    </row>
    <row r="477" customFormat="false" ht="12.75" hidden="false" customHeight="false" outlineLevel="0" collapsed="false">
      <c r="A477" s="41"/>
      <c r="B477" s="355"/>
      <c r="C477" s="356" t="s">
        <v>26</v>
      </c>
      <c r="D477" s="355" t="s">
        <v>94</v>
      </c>
      <c r="E477" s="381" t="n">
        <v>45746.2710496163</v>
      </c>
      <c r="F477" s="374"/>
      <c r="G477" s="359" t="n">
        <v>16</v>
      </c>
      <c r="H477" s="360" t="n">
        <f aca="false">E477*G477</f>
        <v>731940.33679386</v>
      </c>
      <c r="I477" s="361"/>
      <c r="L477" s="125" t="n">
        <f aca="false">H477+K477</f>
        <v>731940.33679386</v>
      </c>
      <c r="M477" s="250" t="n">
        <f aca="false">G477+J477</f>
        <v>16</v>
      </c>
      <c r="N477" s="0"/>
      <c r="O477" s="123"/>
      <c r="P477" s="123"/>
      <c r="Q477" s="123"/>
      <c r="R477" s="123"/>
      <c r="S477" s="123"/>
      <c r="T477" s="123"/>
      <c r="U477" s="123"/>
      <c r="V477" s="25"/>
      <c r="W477" s="25"/>
      <c r="X477" s="25"/>
      <c r="Y477" s="25"/>
      <c r="Z477" s="25"/>
      <c r="AA477" s="334"/>
      <c r="AB477" s="25"/>
      <c r="AC477" s="25"/>
      <c r="AD477" s="25"/>
    </row>
    <row r="478" customFormat="false" ht="12.75" hidden="false" customHeight="false" outlineLevel="0" collapsed="false">
      <c r="A478" s="41"/>
      <c r="B478" s="355"/>
      <c r="C478" s="356"/>
      <c r="D478" s="386"/>
      <c r="E478" s="387"/>
      <c r="F478" s="374"/>
      <c r="G478" s="371"/>
      <c r="H478" s="372"/>
      <c r="I478" s="373"/>
      <c r="L478" s="363"/>
      <c r="M478" s="364"/>
      <c r="N478" s="0"/>
      <c r="O478" s="123"/>
      <c r="P478" s="123"/>
      <c r="Q478" s="123"/>
      <c r="R478" s="123"/>
      <c r="S478" s="123"/>
      <c r="T478" s="123"/>
      <c r="U478" s="123"/>
      <c r="V478" s="25"/>
      <c r="W478" s="25"/>
      <c r="X478" s="25"/>
      <c r="Y478" s="25"/>
      <c r="Z478" s="25"/>
      <c r="AA478" s="334"/>
      <c r="AB478" s="25"/>
      <c r="AC478" s="25"/>
      <c r="AD478" s="25"/>
    </row>
    <row r="479" customFormat="false" ht="12.75" hidden="false" customHeight="false" outlineLevel="0" collapsed="false">
      <c r="A479" s="41"/>
      <c r="B479" s="355"/>
      <c r="C479" s="356"/>
      <c r="D479" s="386"/>
      <c r="E479" s="387"/>
      <c r="F479" s="370"/>
      <c r="G479" s="371"/>
      <c r="H479" s="372"/>
      <c r="I479" s="373"/>
      <c r="L479" s="363"/>
      <c r="M479" s="364"/>
      <c r="N479" s="0"/>
      <c r="O479" s="123"/>
      <c r="P479" s="123"/>
      <c r="Q479" s="123"/>
      <c r="R479" s="123"/>
      <c r="S479" s="123"/>
      <c r="T479" s="123"/>
      <c r="U479" s="123"/>
      <c r="V479" s="25"/>
      <c r="W479" s="25"/>
      <c r="X479" s="25"/>
      <c r="Y479" s="25"/>
      <c r="Z479" s="25"/>
      <c r="AA479" s="334"/>
      <c r="AB479" s="25"/>
      <c r="AC479" s="25"/>
      <c r="AD479" s="25"/>
    </row>
    <row r="480" customFormat="false" ht="12.75" hidden="false" customHeight="false" outlineLevel="0" collapsed="false">
      <c r="A480" s="41"/>
      <c r="B480" s="355" t="s">
        <v>98</v>
      </c>
      <c r="C480" s="356" t="s">
        <v>23</v>
      </c>
      <c r="D480" s="355" t="s">
        <v>99</v>
      </c>
      <c r="E480" s="388" t="n">
        <v>0</v>
      </c>
      <c r="F480" s="370"/>
      <c r="G480" s="359" t="n">
        <v>-0.4</v>
      </c>
      <c r="H480" s="360" t="n">
        <f aca="false">E480*G480</f>
        <v>-0</v>
      </c>
      <c r="I480" s="361"/>
      <c r="L480" s="125" t="n">
        <f aca="false">H480+K480</f>
        <v>0</v>
      </c>
      <c r="M480" s="250" t="n">
        <f aca="false">G480+J480</f>
        <v>-0.4</v>
      </c>
      <c r="N480" s="0"/>
      <c r="O480" s="123"/>
      <c r="P480" s="123"/>
      <c r="Q480" s="123"/>
      <c r="R480" s="123"/>
      <c r="S480" s="123"/>
      <c r="T480" s="123"/>
      <c r="U480" s="123"/>
      <c r="V480" s="25"/>
      <c r="W480" s="25"/>
      <c r="X480" s="25"/>
      <c r="Y480" s="25"/>
      <c r="Z480" s="25"/>
      <c r="AA480" s="334"/>
      <c r="AB480" s="25"/>
      <c r="AC480" s="25"/>
      <c r="AD480" s="25"/>
    </row>
    <row r="481" customFormat="false" ht="12.75" hidden="false" customHeight="false" outlineLevel="0" collapsed="false">
      <c r="A481" s="41"/>
      <c r="B481" s="355"/>
      <c r="C481" s="356" t="s">
        <v>26</v>
      </c>
      <c r="D481" s="355" t="s">
        <v>100</v>
      </c>
      <c r="E481" s="388" t="n">
        <v>0</v>
      </c>
      <c r="F481" s="370"/>
      <c r="G481" s="359" t="n">
        <v>-0.3</v>
      </c>
      <c r="H481" s="360" t="n">
        <f aca="false">E481*G481</f>
        <v>-0</v>
      </c>
      <c r="I481" s="361"/>
      <c r="L481" s="125" t="n">
        <f aca="false">H481+K481</f>
        <v>0</v>
      </c>
      <c r="M481" s="250" t="n">
        <f aca="false">G481+J481</f>
        <v>-0.3</v>
      </c>
      <c r="N481" s="0"/>
      <c r="O481" s="123"/>
      <c r="P481" s="123"/>
      <c r="Q481" s="123"/>
      <c r="R481" s="123"/>
      <c r="S481" s="123"/>
      <c r="T481" s="123"/>
      <c r="U481" s="123"/>
      <c r="V481" s="25"/>
      <c r="W481" s="25"/>
      <c r="X481" s="25"/>
      <c r="Y481" s="25"/>
      <c r="Z481" s="25"/>
      <c r="AA481" s="334"/>
      <c r="AB481" s="25"/>
      <c r="AC481" s="25"/>
      <c r="AD481" s="25"/>
    </row>
    <row r="482" customFormat="false" ht="12.75" hidden="false" customHeight="false" outlineLevel="0" collapsed="false">
      <c r="A482" s="41"/>
      <c r="B482" s="355"/>
      <c r="C482" s="356"/>
      <c r="D482" s="355"/>
      <c r="E482" s="388"/>
      <c r="F482" s="370"/>
      <c r="G482" s="365"/>
      <c r="H482" s="360"/>
      <c r="I482" s="361"/>
      <c r="L482" s="363"/>
      <c r="M482" s="364"/>
      <c r="N482" s="0"/>
      <c r="O482" s="123"/>
      <c r="P482" s="123"/>
      <c r="Q482" s="123"/>
      <c r="R482" s="123"/>
      <c r="S482" s="123"/>
      <c r="T482" s="123"/>
      <c r="U482" s="123"/>
      <c r="V482" s="25"/>
      <c r="W482" s="25"/>
      <c r="X482" s="25"/>
      <c r="Y482" s="25"/>
      <c r="Z482" s="25"/>
      <c r="AA482" s="334"/>
      <c r="AB482" s="25"/>
      <c r="AC482" s="25"/>
      <c r="AD482" s="25"/>
    </row>
    <row r="483" customFormat="false" ht="12.75" hidden="false" customHeight="false" outlineLevel="0" collapsed="false">
      <c r="A483" s="41"/>
      <c r="B483" s="98" t="s">
        <v>35</v>
      </c>
      <c r="C483" s="356"/>
      <c r="D483" s="355"/>
      <c r="E483" s="388"/>
      <c r="F483" s="370"/>
      <c r="G483" s="365"/>
      <c r="H483" s="360" t="n">
        <f aca="false">H485-SUM(H466:H481)</f>
        <v>5368.62349236757</v>
      </c>
      <c r="I483" s="361"/>
      <c r="L483" s="125" t="n">
        <f aca="false">H483+K483</f>
        <v>5368.62349236757</v>
      </c>
      <c r="M483" s="364"/>
      <c r="N483" s="0"/>
      <c r="O483" s="123"/>
      <c r="P483" s="123"/>
      <c r="Q483" s="123"/>
      <c r="R483" s="123"/>
      <c r="S483" s="123"/>
      <c r="T483" s="123"/>
      <c r="U483" s="123"/>
      <c r="V483" s="25"/>
      <c r="W483" s="25"/>
      <c r="X483" s="25"/>
      <c r="Y483" s="25"/>
      <c r="Z483" s="25"/>
      <c r="AA483" s="334"/>
      <c r="AB483" s="25"/>
      <c r="AC483" s="25"/>
      <c r="AD483" s="25"/>
    </row>
    <row r="484" customFormat="false" ht="12.75" hidden="false" customHeight="false" outlineLevel="0" collapsed="false">
      <c r="A484" s="41"/>
      <c r="B484" s="355"/>
      <c r="C484" s="356"/>
      <c r="D484" s="355"/>
      <c r="E484" s="357"/>
      <c r="F484" s="370"/>
      <c r="G484" s="365"/>
      <c r="H484" s="389"/>
      <c r="I484" s="390"/>
      <c r="K484" s="11" t="n">
        <f aca="false">SUM(K466:K483)</f>
        <v>8975357.50052092</v>
      </c>
      <c r="L484" s="11" t="n">
        <f aca="false">SUM(L466:L483)</f>
        <v>51903251.0636617</v>
      </c>
      <c r="M484" s="364"/>
      <c r="N484" s="0"/>
      <c r="O484" s="123"/>
      <c r="P484" s="123"/>
      <c r="Q484" s="123"/>
      <c r="R484" s="123"/>
      <c r="S484" s="123"/>
      <c r="T484" s="123"/>
      <c r="U484" s="123"/>
      <c r="V484" s="25"/>
      <c r="W484" s="25"/>
      <c r="X484" s="25"/>
      <c r="Y484" s="25"/>
      <c r="Z484" s="25"/>
      <c r="AA484" s="334"/>
      <c r="AB484" s="25"/>
      <c r="AC484" s="25"/>
      <c r="AD484" s="25"/>
    </row>
    <row r="485" customFormat="false" ht="13.5" hidden="false" customHeight="false" outlineLevel="0" collapsed="false">
      <c r="A485" s="41"/>
      <c r="B485" s="105" t="s">
        <v>95</v>
      </c>
      <c r="C485" s="134"/>
      <c r="D485" s="102"/>
      <c r="E485" s="104" t="n">
        <v>248926280</v>
      </c>
      <c r="F485" s="376" t="s">
        <v>37</v>
      </c>
      <c r="G485" s="106"/>
      <c r="H485" s="244" t="n">
        <v>42927893.5631408</v>
      </c>
      <c r="I485" s="342"/>
      <c r="J485" s="243"/>
      <c r="K485" s="244" t="n">
        <v>8975357.50052092</v>
      </c>
      <c r="L485" s="226" t="n">
        <f aca="false">H485+K485</f>
        <v>51903251.0636617</v>
      </c>
      <c r="M485" s="377"/>
      <c r="N485" s="113" t="n">
        <f aca="false">(L485-H485)/H485</f>
        <v>0.209079848917335</v>
      </c>
      <c r="O485" s="123"/>
      <c r="P485" s="123"/>
      <c r="Q485" s="123"/>
      <c r="R485" s="123"/>
      <c r="S485" s="123"/>
      <c r="T485" s="123"/>
      <c r="U485" s="123"/>
      <c r="V485" s="25"/>
      <c r="W485" s="25"/>
      <c r="X485" s="25"/>
      <c r="Y485" s="25"/>
      <c r="Z485" s="25"/>
      <c r="AA485" s="334"/>
      <c r="AB485" s="25"/>
      <c r="AC485" s="25"/>
      <c r="AD485" s="25"/>
    </row>
    <row r="486" customFormat="false" ht="13.5" hidden="false" customHeight="false" outlineLevel="0" collapsed="false">
      <c r="A486" s="41"/>
      <c r="B486" s="120"/>
      <c r="C486" s="298"/>
      <c r="D486" s="123"/>
      <c r="E486" s="42"/>
      <c r="F486" s="344"/>
      <c r="G486" s="146"/>
      <c r="H486" s="378"/>
      <c r="I486" s="379"/>
      <c r="J486" s="300"/>
      <c r="K486" s="301"/>
      <c r="L486" s="287"/>
      <c r="M486" s="380"/>
      <c r="N486" s="101"/>
      <c r="O486" s="123"/>
      <c r="P486" s="123"/>
      <c r="Q486" s="123"/>
      <c r="R486" s="123"/>
      <c r="S486" s="123"/>
      <c r="T486" s="123"/>
      <c r="U486" s="123"/>
      <c r="V486" s="25"/>
      <c r="W486" s="25"/>
      <c r="X486" s="25"/>
      <c r="Y486" s="25"/>
      <c r="Z486" s="25"/>
      <c r="AA486" s="334"/>
      <c r="AB486" s="25"/>
      <c r="AC486" s="25"/>
      <c r="AD486" s="25"/>
    </row>
    <row r="487" customFormat="false" ht="12.75" hidden="false" customHeight="false" outlineLevel="0" collapsed="false">
      <c r="A487" s="41"/>
      <c r="B487" s="355"/>
      <c r="C487" s="356"/>
      <c r="D487" s="355"/>
      <c r="E487" s="357"/>
      <c r="F487" s="370"/>
      <c r="G487" s="365"/>
      <c r="H487" s="360"/>
      <c r="I487" s="361"/>
      <c r="L487" s="363"/>
      <c r="M487" s="364"/>
      <c r="N487" s="0"/>
      <c r="O487" s="123"/>
      <c r="P487" s="123"/>
      <c r="Q487" s="123"/>
      <c r="R487" s="123"/>
      <c r="S487" s="123"/>
      <c r="T487" s="123"/>
      <c r="U487" s="123"/>
      <c r="V487" s="25"/>
      <c r="W487" s="25"/>
      <c r="X487" s="25"/>
      <c r="Y487" s="25"/>
      <c r="Z487" s="25"/>
      <c r="AA487" s="334"/>
      <c r="AB487" s="25"/>
      <c r="AC487" s="25"/>
      <c r="AD487" s="25"/>
    </row>
    <row r="488" customFormat="false" ht="12.75" hidden="false" customHeight="false" outlineLevel="0" collapsed="false">
      <c r="A488" s="391" t="s">
        <v>101</v>
      </c>
      <c r="B488" s="355" t="s">
        <v>59</v>
      </c>
      <c r="C488" s="356" t="s">
        <v>23</v>
      </c>
      <c r="D488" s="0" t="s">
        <v>92</v>
      </c>
      <c r="E488" s="388" t="n">
        <v>245322</v>
      </c>
      <c r="F488" s="392"/>
      <c r="G488" s="359" t="n">
        <v>2.4</v>
      </c>
      <c r="H488" s="360" t="n">
        <f aca="false">E488*G488</f>
        <v>588772.8</v>
      </c>
      <c r="I488" s="361"/>
      <c r="L488" s="125" t="n">
        <f aca="false">H488+K488</f>
        <v>588772.8</v>
      </c>
      <c r="M488" s="250" t="n">
        <f aca="false">G488+J488</f>
        <v>2.4</v>
      </c>
      <c r="N488" s="0"/>
      <c r="O488" s="123"/>
      <c r="P488" s="123"/>
      <c r="Q488" s="123"/>
      <c r="R488" s="123"/>
      <c r="S488" s="123"/>
      <c r="T488" s="123"/>
      <c r="U488" s="123"/>
      <c r="V488" s="25"/>
      <c r="W488" s="25"/>
      <c r="X488" s="25"/>
      <c r="Y488" s="25"/>
      <c r="Z488" s="25"/>
      <c r="AA488" s="334"/>
      <c r="AB488" s="25"/>
      <c r="AC488" s="25"/>
      <c r="AD488" s="25"/>
    </row>
    <row r="489" customFormat="false" ht="12.75" hidden="false" customHeight="false" outlineLevel="0" collapsed="false">
      <c r="A489" s="391"/>
      <c r="B489" s="355"/>
      <c r="C489" s="356" t="s">
        <v>26</v>
      </c>
      <c r="D489" s="0" t="s">
        <v>92</v>
      </c>
      <c r="E489" s="388" t="n">
        <v>245322</v>
      </c>
      <c r="F489" s="392"/>
      <c r="G489" s="359" t="n">
        <v>2.2</v>
      </c>
      <c r="H489" s="360" t="n">
        <f aca="false">E489*G489</f>
        <v>539708.4</v>
      </c>
      <c r="I489" s="361"/>
      <c r="L489" s="125" t="n">
        <f aca="false">H489+K489</f>
        <v>539708.4</v>
      </c>
      <c r="M489" s="250" t="n">
        <f aca="false">G489+J489</f>
        <v>2.2</v>
      </c>
      <c r="N489" s="0"/>
      <c r="O489" s="123"/>
      <c r="P489" s="123"/>
      <c r="Q489" s="123"/>
      <c r="R489" s="123"/>
      <c r="S489" s="123"/>
      <c r="T489" s="123"/>
      <c r="U489" s="123"/>
      <c r="V489" s="25"/>
      <c r="W489" s="25"/>
      <c r="X489" s="25"/>
      <c r="Y489" s="25"/>
      <c r="Z489" s="25"/>
      <c r="AA489" s="334"/>
      <c r="AB489" s="25"/>
      <c r="AC489" s="25"/>
      <c r="AD489" s="25"/>
    </row>
    <row r="490" customFormat="false" ht="12.75" hidden="false" customHeight="false" outlineLevel="0" collapsed="false">
      <c r="A490" s="391"/>
      <c r="B490" s="355"/>
      <c r="C490" s="356"/>
      <c r="D490" s="355"/>
      <c r="E490" s="388"/>
      <c r="F490" s="392"/>
      <c r="G490" s="393"/>
      <c r="H490" s="394"/>
      <c r="I490" s="395"/>
      <c r="L490" s="363"/>
      <c r="M490" s="364"/>
      <c r="N490" s="0"/>
      <c r="O490" s="123"/>
      <c r="P490" s="123"/>
      <c r="Q490" s="123"/>
      <c r="R490" s="123"/>
      <c r="S490" s="123"/>
      <c r="T490" s="123"/>
      <c r="U490" s="123"/>
      <c r="V490" s="25"/>
      <c r="W490" s="25"/>
      <c r="X490" s="25"/>
      <c r="Y490" s="25"/>
      <c r="Z490" s="25"/>
      <c r="AA490" s="334"/>
      <c r="AB490" s="25"/>
      <c r="AC490" s="25"/>
      <c r="AD490" s="25"/>
    </row>
    <row r="491" customFormat="false" ht="12.75" hidden="false" customHeight="false" outlineLevel="0" collapsed="false">
      <c r="A491" s="391"/>
      <c r="B491" s="355" t="s">
        <v>22</v>
      </c>
      <c r="C491" s="356" t="s">
        <v>23</v>
      </c>
      <c r="D491" s="355" t="s">
        <v>102</v>
      </c>
      <c r="E491" s="388" t="n">
        <v>1600259.7612</v>
      </c>
      <c r="F491" s="392"/>
      <c r="G491" s="365" t="n">
        <v>0.33902</v>
      </c>
      <c r="H491" s="360" t="n">
        <f aca="false">E491*G491</f>
        <v>542520.064242024</v>
      </c>
      <c r="I491" s="361"/>
      <c r="J491" s="9" t="n">
        <v>0</v>
      </c>
      <c r="K491" s="129" t="n">
        <f aca="false">E491*J491</f>
        <v>0</v>
      </c>
      <c r="L491" s="125" t="n">
        <f aca="false">H491+K491</f>
        <v>542520.064242024</v>
      </c>
      <c r="M491" s="76" t="n">
        <f aca="false">G491+J491</f>
        <v>0.33902</v>
      </c>
      <c r="N491" s="0"/>
      <c r="O491" s="123"/>
      <c r="P491" s="123"/>
      <c r="Q491" s="123"/>
      <c r="R491" s="123"/>
      <c r="S491" s="123"/>
      <c r="T491" s="123"/>
      <c r="U491" s="123"/>
      <c r="V491" s="25"/>
      <c r="W491" s="25"/>
      <c r="X491" s="25"/>
      <c r="Y491" s="25"/>
      <c r="Z491" s="25"/>
      <c r="AA491" s="334"/>
      <c r="AB491" s="25"/>
      <c r="AC491" s="25"/>
      <c r="AD491" s="25"/>
    </row>
    <row r="492" customFormat="false" ht="12.75" hidden="false" customHeight="false" outlineLevel="0" collapsed="false">
      <c r="A492" s="391"/>
      <c r="B492" s="355"/>
      <c r="C492" s="356"/>
      <c r="D492" s="355" t="s">
        <v>103</v>
      </c>
      <c r="E492" s="388" t="n">
        <v>21002279.2388</v>
      </c>
      <c r="F492" s="392"/>
      <c r="G492" s="365" t="n">
        <v>0.08673</v>
      </c>
      <c r="H492" s="360" t="n">
        <f aca="false">E492*G492</f>
        <v>1821527.67838112</v>
      </c>
      <c r="I492" s="361"/>
      <c r="J492" s="9" t="n">
        <v>0.0381809951472332</v>
      </c>
      <c r="K492" s="129" t="n">
        <f aca="false">E492*J492</f>
        <v>801887.92169746</v>
      </c>
      <c r="L492" s="125" t="n">
        <f aca="false">H492+K492</f>
        <v>2623415.60007858</v>
      </c>
      <c r="M492" s="76" t="n">
        <f aca="false">G492+J492</f>
        <v>0.124910995147233</v>
      </c>
      <c r="N492" s="0"/>
      <c r="O492" s="123"/>
      <c r="P492" s="123"/>
      <c r="Q492" s="123"/>
      <c r="R492" s="123"/>
      <c r="S492" s="123"/>
      <c r="T492" s="123"/>
      <c r="U492" s="123"/>
      <c r="V492" s="25"/>
      <c r="W492" s="25"/>
      <c r="X492" s="25"/>
      <c r="Y492" s="25"/>
      <c r="Z492" s="25"/>
      <c r="AA492" s="334"/>
      <c r="AB492" s="25"/>
      <c r="AC492" s="25"/>
      <c r="AD492" s="25"/>
    </row>
    <row r="493" customFormat="false" ht="12.75" hidden="false" customHeight="false" outlineLevel="0" collapsed="false">
      <c r="A493" s="391"/>
      <c r="B493" s="355"/>
      <c r="C493" s="356" t="s">
        <v>26</v>
      </c>
      <c r="D493" s="355" t="s">
        <v>104</v>
      </c>
      <c r="E493" s="388" t="n">
        <v>2144713.2595</v>
      </c>
      <c r="F493" s="392"/>
      <c r="G493" s="365" t="n">
        <v>0.08238</v>
      </c>
      <c r="H493" s="360" t="n">
        <f aca="false">E493*G493</f>
        <v>176681.47831761</v>
      </c>
      <c r="I493" s="361"/>
      <c r="J493" s="9" t="n">
        <v>0.0381809951472332</v>
      </c>
      <c r="K493" s="129" t="n">
        <f aca="false">E493*J493</f>
        <v>81887.2865531763</v>
      </c>
      <c r="L493" s="125" t="n">
        <f aca="false">H493+K493</f>
        <v>258568.764870786</v>
      </c>
      <c r="M493" s="76" t="n">
        <f aca="false">G493+J493</f>
        <v>0.120560995147233</v>
      </c>
      <c r="N493" s="0"/>
      <c r="O493" s="123"/>
      <c r="P493" s="123"/>
      <c r="Q493" s="123"/>
      <c r="R493" s="123"/>
      <c r="S493" s="123"/>
      <c r="T493" s="123"/>
      <c r="U493" s="123"/>
      <c r="V493" s="25"/>
      <c r="W493" s="25"/>
      <c r="X493" s="25"/>
      <c r="Y493" s="25"/>
      <c r="Z493" s="25"/>
      <c r="AA493" s="334"/>
      <c r="AB493" s="25"/>
      <c r="AC493" s="25"/>
      <c r="AD493" s="25"/>
    </row>
    <row r="494" customFormat="false" ht="12.75" hidden="false" customHeight="false" outlineLevel="0" collapsed="false">
      <c r="A494" s="391"/>
      <c r="B494" s="355"/>
      <c r="C494" s="356"/>
      <c r="D494" s="355" t="s">
        <v>103</v>
      </c>
      <c r="E494" s="388" t="n">
        <v>4009413.7405</v>
      </c>
      <c r="F494" s="392"/>
      <c r="G494" s="365" t="n">
        <v>0.06756</v>
      </c>
      <c r="H494" s="360" t="n">
        <f aca="false">E494*G494</f>
        <v>270875.99230818</v>
      </c>
      <c r="I494" s="361"/>
      <c r="J494" s="9" t="n">
        <v>0.0381809951472332</v>
      </c>
      <c r="K494" s="129" t="n">
        <f aca="false">E494*J494</f>
        <v>153083.406569281</v>
      </c>
      <c r="L494" s="125" t="n">
        <f aca="false">H494+K494</f>
        <v>423959.398877461</v>
      </c>
      <c r="M494" s="76" t="n">
        <f aca="false">G494+J494</f>
        <v>0.105740995147233</v>
      </c>
      <c r="N494" s="0"/>
      <c r="O494" s="123"/>
      <c r="P494" s="123"/>
      <c r="Q494" s="123"/>
      <c r="R494" s="123"/>
      <c r="S494" s="123"/>
      <c r="T494" s="123"/>
      <c r="U494" s="123"/>
      <c r="V494" s="25"/>
      <c r="W494" s="25"/>
      <c r="X494" s="25"/>
      <c r="Y494" s="25"/>
      <c r="Z494" s="25"/>
      <c r="AA494" s="334"/>
      <c r="AB494" s="25"/>
      <c r="AC494" s="25"/>
      <c r="AD494" s="25"/>
    </row>
    <row r="495" customFormat="false" ht="12.75" hidden="false" customHeight="false" outlineLevel="0" collapsed="false">
      <c r="A495" s="391"/>
      <c r="B495" s="0"/>
      <c r="C495" s="396"/>
      <c r="D495" s="0"/>
      <c r="E495" s="397"/>
      <c r="F495" s="0"/>
      <c r="G495" s="364"/>
      <c r="H495" s="398"/>
      <c r="I495" s="399"/>
      <c r="L495" s="363"/>
      <c r="M495" s="364"/>
      <c r="N495" s="0"/>
      <c r="O495" s="123"/>
      <c r="P495" s="123"/>
      <c r="Q495" s="123"/>
      <c r="R495" s="123"/>
      <c r="S495" s="123"/>
      <c r="T495" s="123"/>
      <c r="U495" s="123"/>
      <c r="V495" s="25"/>
      <c r="W495" s="25"/>
      <c r="X495" s="25"/>
      <c r="Y495" s="25"/>
      <c r="Z495" s="25"/>
      <c r="AA495" s="334"/>
      <c r="AB495" s="25"/>
      <c r="AC495" s="25"/>
      <c r="AD495" s="25"/>
    </row>
    <row r="496" customFormat="false" ht="12.75" hidden="false" customHeight="false" outlineLevel="0" collapsed="false">
      <c r="A496" s="391"/>
      <c r="B496" s="355" t="s">
        <v>93</v>
      </c>
      <c r="C496" s="356" t="s">
        <v>23</v>
      </c>
      <c r="D496" s="355" t="s">
        <v>94</v>
      </c>
      <c r="E496" s="388" t="n">
        <v>17772</v>
      </c>
      <c r="F496" s="374"/>
      <c r="G496" s="359" t="n">
        <v>12</v>
      </c>
      <c r="H496" s="360" t="n">
        <f aca="false">E496*G496</f>
        <v>213264</v>
      </c>
      <c r="I496" s="361"/>
      <c r="L496" s="125" t="n">
        <f aca="false">H496+K496</f>
        <v>213264</v>
      </c>
      <c r="M496" s="250" t="n">
        <f aca="false">G496+J496</f>
        <v>12</v>
      </c>
      <c r="N496" s="0"/>
      <c r="O496" s="123"/>
      <c r="P496" s="123"/>
      <c r="Q496" s="123"/>
      <c r="R496" s="123"/>
      <c r="S496" s="123"/>
      <c r="T496" s="123"/>
      <c r="U496" s="123"/>
      <c r="V496" s="25"/>
      <c r="W496" s="25"/>
      <c r="X496" s="25"/>
      <c r="Y496" s="25"/>
      <c r="Z496" s="25"/>
      <c r="AA496" s="334"/>
      <c r="AB496" s="25"/>
      <c r="AC496" s="25"/>
      <c r="AD496" s="25"/>
    </row>
    <row r="497" customFormat="false" ht="12.75" hidden="false" customHeight="false" outlineLevel="0" collapsed="false">
      <c r="A497" s="391"/>
      <c r="B497" s="355"/>
      <c r="C497" s="356" t="s">
        <v>26</v>
      </c>
      <c r="D497" s="355" t="s">
        <v>94</v>
      </c>
      <c r="E497" s="388" t="n">
        <v>17772</v>
      </c>
      <c r="F497" s="374"/>
      <c r="G497" s="359" t="n">
        <v>12</v>
      </c>
      <c r="H497" s="360" t="n">
        <f aca="false">E497*G497</f>
        <v>213264</v>
      </c>
      <c r="I497" s="361"/>
      <c r="L497" s="125" t="n">
        <f aca="false">H497+K497</f>
        <v>213264</v>
      </c>
      <c r="M497" s="250" t="n">
        <f aca="false">G497+J497</f>
        <v>12</v>
      </c>
      <c r="N497" s="0"/>
      <c r="O497" s="123"/>
      <c r="P497" s="123"/>
      <c r="Q497" s="123"/>
      <c r="R497" s="123"/>
      <c r="S497" s="123"/>
      <c r="T497" s="123"/>
      <c r="U497" s="123"/>
      <c r="V497" s="25"/>
      <c r="W497" s="25"/>
      <c r="X497" s="25"/>
      <c r="Y497" s="25"/>
      <c r="Z497" s="25"/>
      <c r="AA497" s="334"/>
      <c r="AB497" s="25"/>
      <c r="AC497" s="25"/>
      <c r="AD497" s="25"/>
    </row>
    <row r="498" customFormat="false" ht="12.75" hidden="false" customHeight="false" outlineLevel="0" collapsed="false">
      <c r="A498" s="391"/>
      <c r="C498" s="396"/>
      <c r="D498" s="0"/>
      <c r="E498" s="345"/>
      <c r="F498" s="374"/>
      <c r="G498" s="12"/>
      <c r="H498" s="11"/>
      <c r="I498" s="400"/>
      <c r="L498" s="363"/>
      <c r="M498" s="364"/>
      <c r="N498" s="0"/>
      <c r="O498" s="123"/>
      <c r="P498" s="123"/>
      <c r="Q498" s="123"/>
      <c r="R498" s="123"/>
      <c r="S498" s="123"/>
      <c r="T498" s="123"/>
      <c r="U498" s="123"/>
      <c r="V498" s="25"/>
      <c r="W498" s="25"/>
      <c r="X498" s="25"/>
      <c r="Y498" s="25"/>
      <c r="Z498" s="25"/>
      <c r="AA498" s="334"/>
      <c r="AB498" s="25"/>
      <c r="AC498" s="25"/>
      <c r="AD498" s="25"/>
    </row>
    <row r="499" customFormat="false" ht="12.75" hidden="false" customHeight="false" outlineLevel="0" collapsed="false">
      <c r="A499" s="391"/>
      <c r="B499" s="98" t="str">
        <f aca="false">B483</f>
        <v>Discounts, Credits &amp; Nonalloc. Revenue</v>
      </c>
      <c r="C499" s="396"/>
      <c r="D499" s="0"/>
      <c r="E499" s="345"/>
      <c r="F499" s="374"/>
      <c r="G499" s="12"/>
      <c r="H499" s="20" t="n">
        <f aca="false">H501-SUM(H488:H497)</f>
        <v>241691.397530087</v>
      </c>
      <c r="I499" s="21"/>
      <c r="L499" s="125" t="n">
        <f aca="false">H499+K499</f>
        <v>241691.397530087</v>
      </c>
      <c r="M499" s="364"/>
      <c r="N499" s="0"/>
      <c r="O499" s="123"/>
      <c r="P499" s="123"/>
      <c r="Q499" s="123"/>
      <c r="R499" s="123"/>
      <c r="S499" s="123"/>
      <c r="T499" s="123"/>
      <c r="U499" s="123"/>
      <c r="V499" s="25"/>
      <c r="W499" s="25"/>
      <c r="X499" s="25"/>
      <c r="Y499" s="25"/>
      <c r="Z499" s="25"/>
      <c r="AA499" s="334"/>
      <c r="AB499" s="25"/>
      <c r="AC499" s="25"/>
      <c r="AD499" s="25"/>
    </row>
    <row r="500" customFormat="false" ht="12.75" hidden="false" customHeight="false" outlineLevel="0" collapsed="false">
      <c r="A500" s="391"/>
      <c r="C500" s="396"/>
      <c r="D500" s="0"/>
      <c r="E500" s="345"/>
      <c r="F500" s="374"/>
      <c r="G500" s="12"/>
      <c r="H500" s="11"/>
      <c r="I500" s="400"/>
      <c r="K500" s="11" t="n">
        <f aca="false">SUM(K488:K499)</f>
        <v>1036858.61481992</v>
      </c>
      <c r="L500" s="11" t="n">
        <f aca="false">SUM(L488:L499)</f>
        <v>5645164.42559894</v>
      </c>
      <c r="M500" s="364"/>
      <c r="N500" s="0"/>
      <c r="O500" s="123"/>
      <c r="P500" s="123"/>
      <c r="Q500" s="123"/>
      <c r="R500" s="123"/>
      <c r="S500" s="123"/>
      <c r="T500" s="123"/>
      <c r="U500" s="123"/>
      <c r="V500" s="25"/>
      <c r="W500" s="25"/>
      <c r="X500" s="25"/>
      <c r="Y500" s="25"/>
      <c r="Z500" s="25"/>
      <c r="AA500" s="334"/>
      <c r="AB500" s="25"/>
      <c r="AC500" s="25"/>
      <c r="AD500" s="25"/>
    </row>
    <row r="501" customFormat="false" ht="13.5" hidden="false" customHeight="false" outlineLevel="0" collapsed="false">
      <c r="A501" s="391"/>
      <c r="B501" s="105" t="s">
        <v>36</v>
      </c>
      <c r="C501" s="224"/>
      <c r="D501" s="102"/>
      <c r="E501" s="104" t="n">
        <v>28756666</v>
      </c>
      <c r="F501" s="376" t="s">
        <v>37</v>
      </c>
      <c r="G501" s="106"/>
      <c r="H501" s="244" t="n">
        <v>4608305.81077903</v>
      </c>
      <c r="I501" s="342"/>
      <c r="J501" s="243"/>
      <c r="K501" s="244" t="n">
        <v>1036858.61481992</v>
      </c>
      <c r="L501" s="226" t="n">
        <f aca="false">H501+K501</f>
        <v>5645164.42559894</v>
      </c>
      <c r="M501" s="377"/>
      <c r="N501" s="113" t="n">
        <f aca="false">(L501-H501)/H501</f>
        <v>0.224997788209858</v>
      </c>
      <c r="O501" s="123"/>
      <c r="P501" s="123"/>
      <c r="Q501" s="123"/>
      <c r="R501" s="123"/>
      <c r="S501" s="123"/>
      <c r="T501" s="123"/>
      <c r="U501" s="123"/>
      <c r="V501" s="25"/>
      <c r="W501" s="25"/>
      <c r="X501" s="25"/>
      <c r="Y501" s="25"/>
      <c r="Z501" s="25"/>
      <c r="AA501" s="334"/>
      <c r="AB501" s="25"/>
      <c r="AC501" s="25"/>
      <c r="AD501" s="25"/>
    </row>
    <row r="502" customFormat="false" ht="13.5" hidden="false" customHeight="false" outlineLevel="0" collapsed="false">
      <c r="A502" s="391"/>
      <c r="C502" s="396"/>
      <c r="D502" s="0"/>
      <c r="E502" s="345"/>
      <c r="F502" s="374"/>
      <c r="G502" s="12"/>
      <c r="H502" s="11"/>
      <c r="I502" s="400"/>
      <c r="L502" s="363"/>
      <c r="M502" s="364"/>
      <c r="N502" s="0"/>
      <c r="O502" s="123"/>
      <c r="P502" s="123"/>
      <c r="Q502" s="123"/>
      <c r="R502" s="123"/>
      <c r="S502" s="123"/>
      <c r="T502" s="123"/>
      <c r="U502" s="123"/>
      <c r="V502" s="25"/>
      <c r="W502" s="25"/>
      <c r="X502" s="25"/>
      <c r="Y502" s="25"/>
      <c r="Z502" s="25"/>
      <c r="AA502" s="334"/>
      <c r="AB502" s="25"/>
      <c r="AC502" s="25"/>
      <c r="AD502" s="25"/>
    </row>
    <row r="503" customFormat="false" ht="12.75" hidden="false" customHeight="false" outlineLevel="0" collapsed="false">
      <c r="A503" s="391"/>
      <c r="C503" s="396"/>
      <c r="D503" s="0"/>
      <c r="E503" s="345"/>
      <c r="F503" s="374"/>
      <c r="G503" s="12"/>
      <c r="H503" s="11"/>
      <c r="I503" s="400"/>
      <c r="L503" s="363"/>
      <c r="M503" s="364"/>
      <c r="N503" s="0"/>
      <c r="O503" s="123"/>
      <c r="P503" s="123"/>
      <c r="Q503" s="123"/>
      <c r="R503" s="123"/>
      <c r="S503" s="123"/>
      <c r="T503" s="123"/>
      <c r="U503" s="123"/>
      <c r="V503" s="25"/>
      <c r="W503" s="25"/>
      <c r="X503" s="25"/>
      <c r="Y503" s="25"/>
      <c r="Z503" s="25"/>
      <c r="AA503" s="334"/>
      <c r="AB503" s="25"/>
      <c r="AC503" s="25"/>
      <c r="AD503" s="25"/>
    </row>
    <row r="504" customFormat="false" ht="12.75" hidden="false" customHeight="false" outlineLevel="0" collapsed="false">
      <c r="A504" s="391" t="s">
        <v>105</v>
      </c>
      <c r="B504" s="355" t="s">
        <v>59</v>
      </c>
      <c r="C504" s="356" t="s">
        <v>23</v>
      </c>
      <c r="D504" s="355" t="s">
        <v>106</v>
      </c>
      <c r="E504" s="381" t="n">
        <v>60089.2294926524</v>
      </c>
      <c r="F504" s="382"/>
      <c r="G504" s="359" t="n">
        <v>2.75</v>
      </c>
      <c r="H504" s="360" t="n">
        <f aca="false">E504*G504</f>
        <v>165245.381104794</v>
      </c>
      <c r="I504" s="361"/>
      <c r="L504" s="125" t="n">
        <f aca="false">H504+K504</f>
        <v>165245.381104794</v>
      </c>
      <c r="M504" s="250" t="n">
        <f aca="false">G504+J504</f>
        <v>2.75</v>
      </c>
      <c r="N504" s="0"/>
      <c r="O504" s="123"/>
      <c r="P504" s="123"/>
      <c r="Q504" s="123"/>
      <c r="R504" s="123"/>
      <c r="S504" s="123"/>
      <c r="T504" s="123"/>
      <c r="U504" s="123"/>
      <c r="V504" s="25"/>
      <c r="W504" s="25"/>
      <c r="X504" s="25"/>
      <c r="Y504" s="25"/>
      <c r="Z504" s="25"/>
      <c r="AA504" s="334"/>
      <c r="AB504" s="25"/>
      <c r="AC504" s="25"/>
      <c r="AD504" s="25"/>
    </row>
    <row r="505" customFormat="false" ht="12.75" hidden="false" customHeight="false" outlineLevel="0" collapsed="false">
      <c r="A505" s="391"/>
      <c r="B505" s="355"/>
      <c r="C505" s="356"/>
      <c r="D505" s="355" t="s">
        <v>97</v>
      </c>
      <c r="E505" s="381" t="n">
        <v>218117</v>
      </c>
      <c r="F505" s="382"/>
      <c r="G505" s="359" t="n">
        <v>2.9</v>
      </c>
      <c r="H505" s="360" t="n">
        <f aca="false">E505*G505</f>
        <v>632539.3</v>
      </c>
      <c r="I505" s="361"/>
      <c r="L505" s="125" t="n">
        <f aca="false">H505+K505</f>
        <v>632539.3</v>
      </c>
      <c r="M505" s="250" t="n">
        <f aca="false">G505+J505</f>
        <v>2.9</v>
      </c>
      <c r="N505" s="0"/>
      <c r="O505" s="123"/>
      <c r="P505" s="123"/>
      <c r="Q505" s="123"/>
      <c r="R505" s="123"/>
      <c r="S505" s="123"/>
      <c r="T505" s="123"/>
      <c r="U505" s="123"/>
      <c r="V505" s="25"/>
      <c r="W505" s="25"/>
      <c r="X505" s="25"/>
      <c r="Y505" s="25"/>
      <c r="Z505" s="25"/>
      <c r="AA505" s="334"/>
      <c r="AB505" s="25"/>
      <c r="AC505" s="25"/>
      <c r="AD505" s="25"/>
    </row>
    <row r="506" customFormat="false" ht="12.75" hidden="false" customHeight="false" outlineLevel="0" collapsed="false">
      <c r="A506" s="391"/>
      <c r="B506" s="355"/>
      <c r="C506" s="356" t="s">
        <v>26</v>
      </c>
      <c r="D506" s="355" t="s">
        <v>97</v>
      </c>
      <c r="E506" s="381" t="n">
        <v>198607</v>
      </c>
      <c r="F506" s="382"/>
      <c r="G506" s="359" t="n">
        <v>1.75</v>
      </c>
      <c r="H506" s="360" t="n">
        <f aca="false">E506*G506</f>
        <v>347562.25</v>
      </c>
      <c r="I506" s="361"/>
      <c r="L506" s="125" t="n">
        <f aca="false">H506+K506</f>
        <v>347562.25</v>
      </c>
      <c r="M506" s="250" t="n">
        <f aca="false">G506+J506</f>
        <v>1.75</v>
      </c>
      <c r="N506" s="0"/>
      <c r="O506" s="123"/>
      <c r="P506" s="123"/>
      <c r="Q506" s="123"/>
      <c r="R506" s="123"/>
      <c r="S506" s="123"/>
      <c r="T506" s="123"/>
      <c r="U506" s="123"/>
      <c r="V506" s="25"/>
      <c r="W506" s="25"/>
      <c r="X506" s="25"/>
      <c r="Y506" s="25"/>
      <c r="Z506" s="25"/>
      <c r="AA506" s="334"/>
      <c r="AB506" s="25"/>
      <c r="AC506" s="25"/>
      <c r="AD506" s="25"/>
    </row>
    <row r="507" customFormat="false" ht="12.75" hidden="false" customHeight="false" outlineLevel="0" collapsed="false">
      <c r="A507" s="391"/>
      <c r="B507" s="355"/>
      <c r="C507" s="356"/>
      <c r="D507" s="355"/>
      <c r="E507" s="381"/>
      <c r="F507" s="382"/>
      <c r="G507" s="383"/>
      <c r="H507" s="384"/>
      <c r="I507" s="385"/>
      <c r="L507" s="363"/>
      <c r="M507" s="364"/>
      <c r="N507" s="0"/>
      <c r="O507" s="123"/>
      <c r="P507" s="123"/>
      <c r="Q507" s="123"/>
      <c r="R507" s="123"/>
      <c r="S507" s="123"/>
      <c r="T507" s="123"/>
      <c r="U507" s="123"/>
      <c r="V507" s="25"/>
      <c r="W507" s="25"/>
      <c r="X507" s="25"/>
      <c r="Y507" s="25"/>
      <c r="Z507" s="25"/>
      <c r="AA507" s="334"/>
      <c r="AB507" s="25"/>
      <c r="AC507" s="25"/>
      <c r="AD507" s="25"/>
    </row>
    <row r="508" customFormat="false" ht="12.75" hidden="false" customHeight="false" outlineLevel="0" collapsed="false">
      <c r="A508" s="391"/>
      <c r="B508" s="355" t="s">
        <v>22</v>
      </c>
      <c r="C508" s="356" t="s">
        <v>23</v>
      </c>
      <c r="D508" s="355" t="s">
        <v>102</v>
      </c>
      <c r="E508" s="381" t="n">
        <v>932704.2231</v>
      </c>
      <c r="F508" s="382"/>
      <c r="G508" s="365" t="n">
        <v>0.29143</v>
      </c>
      <c r="H508" s="360" t="n">
        <f aca="false">E508*G508</f>
        <v>271817.991738033</v>
      </c>
      <c r="I508" s="361"/>
      <c r="J508" s="9" t="n">
        <v>0</v>
      </c>
      <c r="K508" s="129" t="n">
        <f aca="false">E508*J508</f>
        <v>0</v>
      </c>
      <c r="L508" s="125" t="n">
        <f aca="false">H508+K508</f>
        <v>271817.991738033</v>
      </c>
      <c r="M508" s="76" t="n">
        <f aca="false">G508+J508</f>
        <v>0.29143</v>
      </c>
      <c r="N508" s="0"/>
      <c r="O508" s="123"/>
      <c r="P508" s="123"/>
      <c r="Q508" s="123"/>
      <c r="R508" s="123"/>
      <c r="S508" s="123"/>
      <c r="T508" s="123"/>
      <c r="U508" s="123"/>
      <c r="V508" s="25"/>
      <c r="W508" s="25"/>
      <c r="X508" s="25"/>
      <c r="Y508" s="25"/>
      <c r="Z508" s="25"/>
      <c r="AA508" s="334"/>
      <c r="AB508" s="25"/>
      <c r="AC508" s="25"/>
      <c r="AD508" s="25"/>
    </row>
    <row r="509" customFormat="false" ht="12.75" hidden="false" customHeight="false" outlineLevel="0" collapsed="false">
      <c r="A509" s="391"/>
      <c r="B509" s="355"/>
      <c r="C509" s="356"/>
      <c r="D509" s="355" t="s">
        <v>103</v>
      </c>
      <c r="E509" s="381" t="n">
        <v>20169201.2769</v>
      </c>
      <c r="F509" s="382"/>
      <c r="G509" s="365" t="n">
        <v>0.09254</v>
      </c>
      <c r="H509" s="360" t="n">
        <f aca="false">E509*G509</f>
        <v>1866457.88616433</v>
      </c>
      <c r="I509" s="361"/>
      <c r="J509" s="9" t="n">
        <v>0.0374101415130011</v>
      </c>
      <c r="K509" s="129" t="n">
        <f aca="false">E509*J509</f>
        <v>754532.673973031</v>
      </c>
      <c r="L509" s="125" t="n">
        <f aca="false">H509+K509</f>
        <v>2620990.56013736</v>
      </c>
      <c r="M509" s="76" t="n">
        <f aca="false">G509+J509</f>
        <v>0.129950141513001</v>
      </c>
      <c r="N509" s="0"/>
      <c r="O509" s="123"/>
      <c r="P509" s="123"/>
      <c r="Q509" s="123"/>
      <c r="R509" s="123"/>
      <c r="S509" s="123"/>
      <c r="T509" s="123"/>
      <c r="U509" s="123"/>
      <c r="V509" s="25"/>
      <c r="W509" s="25"/>
      <c r="X509" s="25"/>
      <c r="Y509" s="25"/>
      <c r="Z509" s="25"/>
      <c r="AA509" s="334"/>
      <c r="AB509" s="25"/>
      <c r="AC509" s="25"/>
      <c r="AD509" s="25"/>
    </row>
    <row r="510" customFormat="false" ht="12.75" hidden="false" customHeight="false" outlineLevel="0" collapsed="false">
      <c r="A510" s="391"/>
      <c r="B510" s="355"/>
      <c r="C510" s="356" t="s">
        <v>26</v>
      </c>
      <c r="D510" s="355" t="s">
        <v>104</v>
      </c>
      <c r="E510" s="381" t="n">
        <v>1701603.22335</v>
      </c>
      <c r="F510" s="382"/>
      <c r="G510" s="365" t="n">
        <v>0.09027</v>
      </c>
      <c r="H510" s="360" t="n">
        <f aca="false">E510*G510</f>
        <v>153603.722971804</v>
      </c>
      <c r="I510" s="361"/>
      <c r="J510" s="9" t="n">
        <v>0.0374101415130011</v>
      </c>
      <c r="K510" s="129" t="n">
        <f aca="false">E510*J510</f>
        <v>63657.2173845023</v>
      </c>
      <c r="L510" s="125" t="n">
        <f aca="false">H510+K510</f>
        <v>217260.940356307</v>
      </c>
      <c r="M510" s="76" t="n">
        <f aca="false">G510+J510</f>
        <v>0.127680141513001</v>
      </c>
      <c r="N510" s="0"/>
      <c r="O510" s="123"/>
      <c r="P510" s="123"/>
      <c r="Q510" s="123"/>
      <c r="R510" s="123"/>
      <c r="S510" s="123"/>
      <c r="T510" s="123"/>
      <c r="U510" s="123"/>
      <c r="V510" s="25"/>
      <c r="W510" s="25"/>
      <c r="X510" s="25"/>
      <c r="Y510" s="25"/>
      <c r="Z510" s="25"/>
      <c r="AA510" s="334"/>
      <c r="AB510" s="25"/>
      <c r="AC510" s="25"/>
      <c r="AD510" s="25"/>
    </row>
    <row r="511" customFormat="false" ht="12.75" hidden="false" customHeight="false" outlineLevel="0" collapsed="false">
      <c r="A511" s="391"/>
      <c r="B511" s="355"/>
      <c r="C511" s="356"/>
      <c r="D511" s="355" t="s">
        <v>103</v>
      </c>
      <c r="E511" s="381" t="n">
        <v>2969281.27665</v>
      </c>
      <c r="F511" s="382"/>
      <c r="G511" s="365" t="n">
        <v>0.07383</v>
      </c>
      <c r="H511" s="360" t="n">
        <f aca="false">E511*G511</f>
        <v>219222.036655069</v>
      </c>
      <c r="I511" s="361"/>
      <c r="J511" s="9" t="n">
        <v>0.0374101415130011</v>
      </c>
      <c r="K511" s="129" t="n">
        <f aca="false">E511*J511</f>
        <v>111081.232751381</v>
      </c>
      <c r="L511" s="125" t="n">
        <f aca="false">H511+K511</f>
        <v>330303.269406451</v>
      </c>
      <c r="M511" s="76" t="n">
        <f aca="false">G511+J511</f>
        <v>0.111240141513001</v>
      </c>
      <c r="N511" s="0"/>
      <c r="O511" s="123"/>
      <c r="P511" s="123"/>
      <c r="Q511" s="123"/>
      <c r="R511" s="123"/>
      <c r="S511" s="123"/>
      <c r="T511" s="123"/>
      <c r="U511" s="123"/>
      <c r="V511" s="25"/>
      <c r="W511" s="25"/>
      <c r="X511" s="25"/>
      <c r="Y511" s="25"/>
      <c r="Z511" s="25"/>
      <c r="AA511" s="334"/>
      <c r="AB511" s="25"/>
      <c r="AC511" s="25"/>
      <c r="AD511" s="25"/>
    </row>
    <row r="512" customFormat="false" ht="12.75" hidden="false" customHeight="false" outlineLevel="0" collapsed="false">
      <c r="A512" s="391"/>
      <c r="B512" s="0"/>
      <c r="C512" s="396"/>
      <c r="D512" s="0"/>
      <c r="E512" s="397"/>
      <c r="F512" s="0"/>
      <c r="G512" s="364"/>
      <c r="H512" s="398"/>
      <c r="I512" s="399"/>
      <c r="L512" s="363"/>
      <c r="M512" s="364"/>
      <c r="N512" s="0"/>
      <c r="O512" s="123"/>
      <c r="P512" s="123"/>
      <c r="Q512" s="123"/>
      <c r="R512" s="123"/>
      <c r="S512" s="123"/>
      <c r="T512" s="123"/>
      <c r="U512" s="123"/>
      <c r="V512" s="25"/>
      <c r="W512" s="25"/>
      <c r="X512" s="25"/>
      <c r="Y512" s="25"/>
      <c r="Z512" s="25"/>
      <c r="AA512" s="334"/>
      <c r="AB512" s="25"/>
      <c r="AC512" s="25"/>
      <c r="AD512" s="25"/>
    </row>
    <row r="513" customFormat="false" ht="12.75" hidden="false" customHeight="false" outlineLevel="0" collapsed="false">
      <c r="A513" s="391"/>
      <c r="B513" s="355" t="s">
        <v>93</v>
      </c>
      <c r="C513" s="356" t="s">
        <v>23</v>
      </c>
      <c r="D513" s="355" t="s">
        <v>94</v>
      </c>
      <c r="E513" s="381" t="n">
        <v>5088</v>
      </c>
      <c r="F513" s="374"/>
      <c r="G513" s="359" t="n">
        <v>16</v>
      </c>
      <c r="H513" s="360" t="n">
        <f aca="false">E513*G513</f>
        <v>81408</v>
      </c>
      <c r="I513" s="361"/>
      <c r="L513" s="125" t="n">
        <f aca="false">H513+K513</f>
        <v>81408</v>
      </c>
      <c r="M513" s="250" t="n">
        <f aca="false">G513+J513</f>
        <v>16</v>
      </c>
      <c r="N513" s="0"/>
      <c r="O513" s="123"/>
      <c r="P513" s="123"/>
      <c r="Q513" s="123"/>
      <c r="R513" s="123"/>
      <c r="S513" s="123"/>
      <c r="T513" s="123"/>
      <c r="U513" s="123"/>
      <c r="V513" s="25"/>
      <c r="W513" s="25"/>
      <c r="X513" s="25"/>
      <c r="Y513" s="25"/>
      <c r="Z513" s="25"/>
      <c r="AA513" s="334"/>
      <c r="AB513" s="25"/>
      <c r="AC513" s="25"/>
      <c r="AD513" s="25"/>
    </row>
    <row r="514" customFormat="false" ht="12.75" hidden="false" customHeight="false" outlineLevel="0" collapsed="false">
      <c r="A514" s="391"/>
      <c r="B514" s="355"/>
      <c r="C514" s="356" t="s">
        <v>26</v>
      </c>
      <c r="D514" s="355" t="s">
        <v>94</v>
      </c>
      <c r="E514" s="381" t="n">
        <v>5088</v>
      </c>
      <c r="F514" s="374"/>
      <c r="G514" s="359" t="n">
        <v>16</v>
      </c>
      <c r="H514" s="360" t="n">
        <f aca="false">E514*G514</f>
        <v>81408</v>
      </c>
      <c r="I514" s="361"/>
      <c r="L514" s="125" t="n">
        <f aca="false">H514+K514</f>
        <v>81408</v>
      </c>
      <c r="M514" s="250" t="n">
        <f aca="false">G514+J514</f>
        <v>16</v>
      </c>
      <c r="N514" s="0"/>
      <c r="O514" s="123"/>
      <c r="P514" s="123"/>
      <c r="Q514" s="123"/>
      <c r="R514" s="123"/>
      <c r="S514" s="123"/>
      <c r="T514" s="123"/>
      <c r="U514" s="123"/>
      <c r="V514" s="25"/>
      <c r="W514" s="25"/>
      <c r="X514" s="25"/>
      <c r="Y514" s="25"/>
      <c r="Z514" s="25"/>
      <c r="AA514" s="334"/>
      <c r="AB514" s="25"/>
      <c r="AC514" s="25"/>
      <c r="AD514" s="25"/>
    </row>
    <row r="515" customFormat="false" ht="12.75" hidden="false" customHeight="false" outlineLevel="0" collapsed="false">
      <c r="A515" s="391"/>
      <c r="B515" s="355"/>
      <c r="C515" s="356"/>
      <c r="D515" s="386"/>
      <c r="E515" s="387"/>
      <c r="F515" s="374"/>
      <c r="G515" s="401"/>
      <c r="H515" s="372"/>
      <c r="I515" s="373"/>
      <c r="L515" s="363"/>
      <c r="M515" s="364"/>
      <c r="N515" s="0"/>
      <c r="O515" s="123"/>
      <c r="P515" s="123"/>
      <c r="Q515" s="123"/>
      <c r="R515" s="123"/>
      <c r="S515" s="123"/>
      <c r="T515" s="123"/>
      <c r="U515" s="123"/>
      <c r="V515" s="25"/>
      <c r="W515" s="25"/>
      <c r="X515" s="25"/>
      <c r="Y515" s="25"/>
      <c r="Z515" s="25"/>
      <c r="AA515" s="334"/>
      <c r="AB515" s="25"/>
      <c r="AC515" s="25"/>
      <c r="AD515" s="25"/>
    </row>
    <row r="516" customFormat="false" ht="12.75" hidden="false" customHeight="false" outlineLevel="0" collapsed="false">
      <c r="A516" s="391"/>
      <c r="B516" s="355" t="s">
        <v>98</v>
      </c>
      <c r="C516" s="356" t="s">
        <v>23</v>
      </c>
      <c r="D516" s="355" t="s">
        <v>99</v>
      </c>
      <c r="E516" s="357" t="n">
        <v>0</v>
      </c>
      <c r="F516" s="374"/>
      <c r="G516" s="359" t="n">
        <v>-0.4</v>
      </c>
      <c r="H516" s="360" t="n">
        <f aca="false">E516*G516</f>
        <v>-0</v>
      </c>
      <c r="I516" s="361"/>
      <c r="L516" s="125" t="n">
        <f aca="false">H516+K516</f>
        <v>0</v>
      </c>
      <c r="M516" s="250" t="n">
        <f aca="false">G516+J516</f>
        <v>-0.4</v>
      </c>
      <c r="N516" s="0"/>
      <c r="O516" s="123"/>
      <c r="P516" s="123"/>
      <c r="Q516" s="123"/>
      <c r="R516" s="123"/>
      <c r="S516" s="123"/>
      <c r="T516" s="123"/>
      <c r="U516" s="123"/>
      <c r="V516" s="25"/>
      <c r="W516" s="25"/>
      <c r="X516" s="25"/>
      <c r="Y516" s="25"/>
      <c r="Z516" s="25"/>
      <c r="AA516" s="334"/>
      <c r="AB516" s="25"/>
      <c r="AC516" s="25"/>
      <c r="AD516" s="25"/>
    </row>
    <row r="517" customFormat="false" ht="12.75" hidden="false" customHeight="false" outlineLevel="0" collapsed="false">
      <c r="A517" s="391"/>
      <c r="B517" s="355"/>
      <c r="C517" s="356" t="s">
        <v>26</v>
      </c>
      <c r="D517" s="355" t="s">
        <v>99</v>
      </c>
      <c r="E517" s="357" t="n">
        <v>0</v>
      </c>
      <c r="F517" s="374"/>
      <c r="G517" s="359" t="n">
        <v>-0.3</v>
      </c>
      <c r="H517" s="360" t="n">
        <f aca="false">E517*G517</f>
        <v>-0</v>
      </c>
      <c r="I517" s="361"/>
      <c r="L517" s="125" t="n">
        <f aca="false">H517+K517</f>
        <v>0</v>
      </c>
      <c r="M517" s="250" t="n">
        <f aca="false">G517+J517</f>
        <v>-0.3</v>
      </c>
      <c r="N517" s="0"/>
      <c r="O517" s="123"/>
      <c r="P517" s="123"/>
      <c r="Q517" s="123"/>
      <c r="R517" s="123"/>
      <c r="S517" s="123"/>
      <c r="T517" s="123"/>
      <c r="U517" s="123"/>
      <c r="V517" s="25"/>
      <c r="W517" s="25"/>
      <c r="X517" s="25"/>
      <c r="Y517" s="25"/>
      <c r="Z517" s="25"/>
      <c r="AA517" s="334"/>
      <c r="AB517" s="25"/>
      <c r="AC517" s="25"/>
      <c r="AD517" s="25"/>
    </row>
    <row r="518" customFormat="false" ht="12.75" hidden="false" customHeight="false" outlineLevel="0" collapsed="false">
      <c r="A518" s="391"/>
      <c r="B518" s="355"/>
      <c r="C518" s="356"/>
      <c r="D518" s="355"/>
      <c r="E518" s="357"/>
      <c r="F518" s="374"/>
      <c r="G518" s="365"/>
      <c r="H518" s="360"/>
      <c r="I518" s="361"/>
      <c r="L518" s="363"/>
      <c r="M518" s="364"/>
      <c r="N518" s="0"/>
      <c r="O518" s="123"/>
      <c r="P518" s="123"/>
      <c r="Q518" s="123"/>
      <c r="R518" s="123"/>
      <c r="S518" s="123"/>
      <c r="T518" s="123"/>
      <c r="U518" s="123"/>
      <c r="V518" s="25"/>
      <c r="W518" s="25"/>
      <c r="X518" s="25"/>
      <c r="Y518" s="25"/>
      <c r="Z518" s="25"/>
      <c r="AA518" s="334"/>
      <c r="AB518" s="25"/>
      <c r="AC518" s="25"/>
      <c r="AD518" s="25"/>
    </row>
    <row r="519" customFormat="false" ht="12.75" hidden="false" customHeight="false" outlineLevel="0" collapsed="false">
      <c r="A519" s="391"/>
      <c r="B519" s="375" t="str">
        <f aca="false">B483</f>
        <v>Discounts, Credits &amp; Nonalloc. Revenue</v>
      </c>
      <c r="C519" s="356"/>
      <c r="D519" s="355"/>
      <c r="E519" s="357"/>
      <c r="F519" s="374"/>
      <c r="G519" s="365"/>
      <c r="H519" s="360" t="n">
        <f aca="false">H521-SUM(H504:H517)</f>
        <v>64909.7360678134</v>
      </c>
      <c r="I519" s="361"/>
      <c r="L519" s="125" t="n">
        <f aca="false">H519+K519</f>
        <v>64909.7360678134</v>
      </c>
      <c r="M519" s="364"/>
      <c r="N519" s="0"/>
      <c r="O519" s="123"/>
      <c r="P519" s="123"/>
      <c r="Q519" s="123"/>
      <c r="R519" s="123"/>
      <c r="S519" s="123"/>
      <c r="T519" s="123"/>
      <c r="U519" s="123"/>
      <c r="V519" s="25"/>
      <c r="W519" s="25"/>
      <c r="X519" s="25"/>
      <c r="Y519" s="25"/>
      <c r="Z519" s="25"/>
      <c r="AA519" s="334"/>
      <c r="AB519" s="25"/>
      <c r="AC519" s="25"/>
      <c r="AD519" s="25"/>
    </row>
    <row r="520" customFormat="false" ht="12.75" hidden="false" customHeight="false" outlineLevel="0" collapsed="false">
      <c r="A520" s="391"/>
      <c r="B520" s="0"/>
      <c r="C520" s="396"/>
      <c r="D520" s="0"/>
      <c r="E520" s="397"/>
      <c r="F520" s="0"/>
      <c r="G520" s="364"/>
      <c r="H520" s="11"/>
      <c r="I520" s="400"/>
      <c r="K520" s="11" t="n">
        <f aca="false">SUM(K504:K519)</f>
        <v>929271.124108915</v>
      </c>
      <c r="L520" s="11" t="n">
        <f aca="false">SUM(L504:L519)</f>
        <v>4813445.42881076</v>
      </c>
      <c r="M520" s="364"/>
      <c r="N520" s="0"/>
      <c r="O520" s="123"/>
      <c r="P520" s="123"/>
      <c r="Q520" s="123"/>
      <c r="R520" s="123"/>
      <c r="S520" s="123"/>
      <c r="T520" s="123"/>
      <c r="U520" s="123"/>
      <c r="V520" s="25"/>
      <c r="W520" s="25"/>
      <c r="X520" s="25"/>
      <c r="Y520" s="25"/>
      <c r="Z520" s="25"/>
      <c r="AA520" s="334"/>
      <c r="AB520" s="25"/>
      <c r="AC520" s="25"/>
      <c r="AD520" s="25"/>
    </row>
    <row r="521" customFormat="false" ht="13.5" hidden="false" customHeight="false" outlineLevel="0" collapsed="false">
      <c r="A521" s="391"/>
      <c r="B521" s="105" t="s">
        <v>36</v>
      </c>
      <c r="C521" s="224"/>
      <c r="D521" s="102"/>
      <c r="E521" s="104" t="n">
        <v>25772790</v>
      </c>
      <c r="F521" s="376" t="s">
        <v>37</v>
      </c>
      <c r="G521" s="106"/>
      <c r="H521" s="244" t="n">
        <v>3884174.30470184</v>
      </c>
      <c r="I521" s="342"/>
      <c r="J521" s="243"/>
      <c r="K521" s="244" t="n">
        <v>929271.124108915</v>
      </c>
      <c r="L521" s="226" t="n">
        <f aca="false">H521+K521</f>
        <v>4813445.42881076</v>
      </c>
      <c r="M521" s="377"/>
      <c r="N521" s="113" t="n">
        <f aca="false">(L521-H521)/H521</f>
        <v>0.239245474381523</v>
      </c>
      <c r="O521" s="123"/>
      <c r="P521" s="123"/>
      <c r="Q521" s="123"/>
      <c r="R521" s="123"/>
      <c r="S521" s="123"/>
      <c r="T521" s="123"/>
      <c r="U521" s="123"/>
      <c r="V521" s="25"/>
      <c r="W521" s="25"/>
      <c r="X521" s="25"/>
      <c r="Y521" s="25"/>
      <c r="Z521" s="25"/>
      <c r="AA521" s="334"/>
      <c r="AB521" s="25"/>
      <c r="AC521" s="25"/>
      <c r="AD521" s="25"/>
    </row>
    <row r="522" customFormat="false" ht="13.5" hidden="false" customHeight="false" outlineLevel="0" collapsed="false">
      <c r="A522" s="391"/>
      <c r="B522" s="0"/>
      <c r="C522" s="396"/>
      <c r="D522" s="0"/>
      <c r="E522" s="397"/>
      <c r="F522" s="0"/>
      <c r="G522" s="364"/>
      <c r="H522" s="398"/>
      <c r="I522" s="399"/>
      <c r="L522" s="363"/>
      <c r="M522" s="364"/>
      <c r="N522" s="0"/>
      <c r="O522" s="123"/>
      <c r="P522" s="123"/>
      <c r="Q522" s="123"/>
      <c r="R522" s="123"/>
      <c r="S522" s="123"/>
      <c r="T522" s="123"/>
      <c r="U522" s="123"/>
      <c r="V522" s="25"/>
      <c r="W522" s="25"/>
      <c r="X522" s="25"/>
      <c r="Y522" s="25"/>
      <c r="Z522" s="25"/>
      <c r="AA522" s="334"/>
      <c r="AB522" s="25"/>
      <c r="AC522" s="25"/>
      <c r="AD522" s="25"/>
    </row>
    <row r="523" customFormat="false" ht="12.75" hidden="false" customHeight="false" outlineLevel="0" collapsed="false">
      <c r="A523" s="391"/>
      <c r="B523" s="0"/>
      <c r="C523" s="396"/>
      <c r="D523" s="0"/>
      <c r="E523" s="397"/>
      <c r="F523" s="0"/>
      <c r="G523" s="364"/>
      <c r="H523" s="398"/>
      <c r="I523" s="399"/>
      <c r="L523" s="363"/>
      <c r="M523" s="364"/>
      <c r="N523" s="0"/>
      <c r="O523" s="123"/>
      <c r="P523" s="123"/>
      <c r="Q523" s="123"/>
      <c r="R523" s="123"/>
      <c r="S523" s="123"/>
      <c r="T523" s="123"/>
      <c r="U523" s="123"/>
      <c r="V523" s="25"/>
      <c r="W523" s="25"/>
      <c r="X523" s="25"/>
      <c r="Y523" s="25"/>
      <c r="Z523" s="25"/>
      <c r="AA523" s="334"/>
      <c r="AB523" s="25"/>
      <c r="AC523" s="25"/>
      <c r="AD523" s="25"/>
    </row>
    <row r="524" customFormat="false" ht="12.75" hidden="false" customHeight="false" outlineLevel="0" collapsed="false">
      <c r="A524" s="391" t="s">
        <v>107</v>
      </c>
      <c r="B524" s="355" t="s">
        <v>59</v>
      </c>
      <c r="C524" s="356" t="s">
        <v>23</v>
      </c>
      <c r="D524" s="0" t="s">
        <v>92</v>
      </c>
      <c r="E524" s="388" t="n">
        <v>241842</v>
      </c>
      <c r="F524" s="392"/>
      <c r="G524" s="359" t="n">
        <v>2.4</v>
      </c>
      <c r="H524" s="360" t="n">
        <f aca="false">E524*G524</f>
        <v>580420.8</v>
      </c>
      <c r="I524" s="361"/>
      <c r="L524" s="125" t="n">
        <f aca="false">H524+K524</f>
        <v>580420.8</v>
      </c>
      <c r="M524" s="250" t="n">
        <f aca="false">G524+J524</f>
        <v>2.4</v>
      </c>
      <c r="N524" s="0"/>
      <c r="O524" s="123"/>
      <c r="P524" s="123"/>
      <c r="Q524" s="123"/>
      <c r="R524" s="123"/>
      <c r="S524" s="123"/>
      <c r="T524" s="123"/>
      <c r="U524" s="123"/>
      <c r="V524" s="25"/>
      <c r="W524" s="25"/>
      <c r="X524" s="25"/>
      <c r="Y524" s="25"/>
      <c r="Z524" s="25"/>
      <c r="AA524" s="334"/>
      <c r="AB524" s="25"/>
      <c r="AC524" s="25"/>
      <c r="AD524" s="25"/>
    </row>
    <row r="525" customFormat="false" ht="12.75" hidden="false" customHeight="false" outlineLevel="0" collapsed="false">
      <c r="A525" s="391"/>
      <c r="B525" s="355"/>
      <c r="C525" s="356" t="s">
        <v>26</v>
      </c>
      <c r="D525" s="0" t="s">
        <v>92</v>
      </c>
      <c r="E525" s="388" t="n">
        <v>241842</v>
      </c>
      <c r="F525" s="392"/>
      <c r="G525" s="359" t="n">
        <v>2.2</v>
      </c>
      <c r="H525" s="360" t="n">
        <f aca="false">E525*G525</f>
        <v>532052.4</v>
      </c>
      <c r="I525" s="361"/>
      <c r="L525" s="125" t="n">
        <f aca="false">H525+K525</f>
        <v>532052.4</v>
      </c>
      <c r="M525" s="250" t="n">
        <f aca="false">G525+J525</f>
        <v>2.2</v>
      </c>
      <c r="N525" s="0"/>
      <c r="O525" s="123"/>
      <c r="P525" s="123"/>
      <c r="Q525" s="123"/>
      <c r="R525" s="123"/>
      <c r="S525" s="123"/>
      <c r="T525" s="123"/>
      <c r="U525" s="123"/>
      <c r="V525" s="25"/>
      <c r="W525" s="25"/>
      <c r="X525" s="25"/>
      <c r="Y525" s="25"/>
      <c r="Z525" s="25"/>
      <c r="AA525" s="334"/>
      <c r="AB525" s="25"/>
      <c r="AC525" s="25"/>
      <c r="AD525" s="25"/>
    </row>
    <row r="526" customFormat="false" ht="12.75" hidden="false" customHeight="false" outlineLevel="0" collapsed="false">
      <c r="A526" s="391"/>
      <c r="B526" s="355"/>
      <c r="C526" s="368"/>
      <c r="D526" s="355"/>
      <c r="E526" s="388"/>
      <c r="F526" s="392"/>
      <c r="G526" s="393"/>
      <c r="H526" s="394"/>
      <c r="I526" s="395"/>
      <c r="L526" s="363"/>
      <c r="M526" s="364"/>
      <c r="N526" s="0"/>
      <c r="O526" s="123"/>
      <c r="P526" s="123"/>
      <c r="Q526" s="123"/>
      <c r="R526" s="123"/>
      <c r="S526" s="123"/>
      <c r="T526" s="123"/>
      <c r="U526" s="123"/>
      <c r="V526" s="25"/>
      <c r="W526" s="25"/>
      <c r="X526" s="25"/>
      <c r="Y526" s="25"/>
      <c r="Z526" s="25"/>
      <c r="AA526" s="334"/>
      <c r="AB526" s="25"/>
      <c r="AC526" s="25"/>
      <c r="AD526" s="25"/>
    </row>
    <row r="527" customFormat="false" ht="12.75" hidden="false" customHeight="false" outlineLevel="0" collapsed="false">
      <c r="A527" s="391"/>
      <c r="B527" s="355" t="s">
        <v>22</v>
      </c>
      <c r="C527" s="356" t="s">
        <v>23</v>
      </c>
      <c r="D527" s="355" t="s">
        <v>102</v>
      </c>
      <c r="E527" s="388" t="n">
        <v>2491909.385</v>
      </c>
      <c r="F527" s="392"/>
      <c r="G527" s="365" t="n">
        <v>0.33394</v>
      </c>
      <c r="H527" s="360" t="n">
        <f aca="false">E527*G527</f>
        <v>832148.2200269</v>
      </c>
      <c r="I527" s="361"/>
      <c r="J527" s="9" t="n">
        <v>0</v>
      </c>
      <c r="K527" s="129" t="n">
        <f aca="false">E527*J527</f>
        <v>0</v>
      </c>
      <c r="L527" s="125" t="n">
        <f aca="false">H527+K527</f>
        <v>832148.2200269</v>
      </c>
      <c r="M527" s="76" t="n">
        <f aca="false">G527+J527</f>
        <v>0.33394</v>
      </c>
      <c r="N527" s="0"/>
      <c r="O527" s="123"/>
      <c r="P527" s="123"/>
      <c r="Q527" s="123"/>
      <c r="R527" s="123"/>
      <c r="S527" s="123"/>
      <c r="T527" s="123"/>
      <c r="U527" s="123"/>
      <c r="V527" s="25"/>
      <c r="W527" s="25"/>
      <c r="X527" s="25"/>
      <c r="Y527" s="25"/>
      <c r="Z527" s="25"/>
      <c r="AA527" s="334"/>
      <c r="AB527" s="25"/>
      <c r="AC527" s="25"/>
      <c r="AD527" s="25"/>
    </row>
    <row r="528" customFormat="false" ht="12.75" hidden="false" customHeight="false" outlineLevel="0" collapsed="false">
      <c r="A528" s="41"/>
      <c r="B528" s="355"/>
      <c r="C528" s="356"/>
      <c r="D528" s="355" t="s">
        <v>103</v>
      </c>
      <c r="E528" s="388" t="n">
        <v>21701385.615</v>
      </c>
      <c r="F528" s="392"/>
      <c r="G528" s="365" t="n">
        <v>0.08386</v>
      </c>
      <c r="H528" s="360" t="n">
        <f aca="false">E528*G528</f>
        <v>1819878.1976739</v>
      </c>
      <c r="I528" s="361"/>
      <c r="J528" s="9" t="n">
        <v>0.039188468007078</v>
      </c>
      <c r="K528" s="129" t="n">
        <f aca="false">E528*J528</f>
        <v>850444.055882691</v>
      </c>
      <c r="L528" s="125" t="n">
        <f aca="false">H528+K528</f>
        <v>2670322.25355659</v>
      </c>
      <c r="M528" s="76" t="n">
        <f aca="false">G528+J528</f>
        <v>0.123048468007078</v>
      </c>
      <c r="N528" s="0"/>
      <c r="O528" s="123"/>
      <c r="P528" s="123"/>
      <c r="Q528" s="123"/>
      <c r="R528" s="123"/>
      <c r="S528" s="123"/>
      <c r="T528" s="123"/>
      <c r="U528" s="123"/>
      <c r="V528" s="25"/>
      <c r="W528" s="25"/>
      <c r="X528" s="25"/>
      <c r="Y528" s="25"/>
      <c r="Z528" s="25"/>
      <c r="AA528" s="334"/>
      <c r="AB528" s="25"/>
      <c r="AC528" s="25"/>
      <c r="AD528" s="25"/>
    </row>
    <row r="529" customFormat="false" ht="12.75" hidden="false" customHeight="false" outlineLevel="0" collapsed="false">
      <c r="A529" s="41"/>
      <c r="B529" s="355"/>
      <c r="C529" s="356" t="s">
        <v>26</v>
      </c>
      <c r="D529" s="355" t="s">
        <v>104</v>
      </c>
      <c r="E529" s="388" t="n">
        <v>2607967.8654</v>
      </c>
      <c r="F529" s="392"/>
      <c r="G529" s="365" t="n">
        <v>0.08126</v>
      </c>
      <c r="H529" s="360" t="n">
        <f aca="false">E529*G529</f>
        <v>211923.468742404</v>
      </c>
      <c r="I529" s="361"/>
      <c r="J529" s="9" t="n">
        <v>0.039188468007078</v>
      </c>
      <c r="K529" s="129" t="n">
        <f aca="false">E529*J529</f>
        <v>102202.265256716</v>
      </c>
      <c r="L529" s="125" t="n">
        <f aca="false">H529+K529</f>
        <v>314125.73399912</v>
      </c>
      <c r="M529" s="76" t="n">
        <f aca="false">G529+J529</f>
        <v>0.120448468007078</v>
      </c>
      <c r="N529" s="0"/>
      <c r="O529" s="123"/>
      <c r="P529" s="123"/>
      <c r="Q529" s="123"/>
      <c r="R529" s="123"/>
      <c r="S529" s="123"/>
      <c r="T529" s="123"/>
      <c r="U529" s="123"/>
      <c r="V529" s="25"/>
      <c r="W529" s="25"/>
      <c r="X529" s="25"/>
      <c r="Y529" s="25"/>
      <c r="Z529" s="25"/>
      <c r="AA529" s="334"/>
      <c r="AB529" s="25"/>
      <c r="AC529" s="25"/>
      <c r="AD529" s="25"/>
    </row>
    <row r="530" customFormat="false" ht="12.75" hidden="false" customHeight="false" outlineLevel="0" collapsed="false">
      <c r="A530" s="41"/>
      <c r="B530" s="355"/>
      <c r="C530" s="368"/>
      <c r="D530" s="355" t="s">
        <v>103</v>
      </c>
      <c r="E530" s="388" t="n">
        <v>4376413.1346</v>
      </c>
      <c r="F530" s="392"/>
      <c r="G530" s="365" t="n">
        <v>0.06668</v>
      </c>
      <c r="H530" s="360" t="n">
        <f aca="false">E530*G530</f>
        <v>291819.227815128</v>
      </c>
      <c r="I530" s="361"/>
      <c r="J530" s="9" t="n">
        <v>0.039188468007078</v>
      </c>
      <c r="K530" s="129" t="n">
        <f aca="false">E530*J530</f>
        <v>171504.926111028</v>
      </c>
      <c r="L530" s="125" t="n">
        <f aca="false">H530+K530</f>
        <v>463324.153926156</v>
      </c>
      <c r="M530" s="76" t="n">
        <f aca="false">G530+J530</f>
        <v>0.105868468007078</v>
      </c>
      <c r="N530" s="0"/>
      <c r="O530" s="123"/>
      <c r="P530" s="123"/>
      <c r="Q530" s="123"/>
      <c r="R530" s="123"/>
      <c r="S530" s="123"/>
      <c r="T530" s="123"/>
      <c r="U530" s="123"/>
      <c r="V530" s="25"/>
      <c r="W530" s="25"/>
      <c r="X530" s="25"/>
      <c r="Y530" s="25"/>
      <c r="Z530" s="25"/>
      <c r="AA530" s="334"/>
      <c r="AB530" s="25"/>
      <c r="AC530" s="25"/>
      <c r="AD530" s="25"/>
    </row>
    <row r="531" customFormat="false" ht="12.75" hidden="false" customHeight="false" outlineLevel="0" collapsed="false">
      <c r="A531" s="41"/>
      <c r="B531" s="355"/>
      <c r="C531" s="356"/>
      <c r="D531" s="355"/>
      <c r="E531" s="388"/>
      <c r="F531" s="392"/>
      <c r="G531" s="393"/>
      <c r="H531" s="394"/>
      <c r="I531" s="395"/>
      <c r="L531" s="363"/>
      <c r="M531" s="364"/>
      <c r="N531" s="0"/>
      <c r="O531" s="123"/>
      <c r="P531" s="123"/>
      <c r="Q531" s="123"/>
      <c r="R531" s="123"/>
      <c r="S531" s="123"/>
      <c r="T531" s="123"/>
      <c r="U531" s="123"/>
      <c r="V531" s="25"/>
      <c r="W531" s="25"/>
      <c r="X531" s="25"/>
      <c r="Y531" s="25"/>
      <c r="Z531" s="25"/>
      <c r="AA531" s="334"/>
      <c r="AB531" s="25"/>
      <c r="AC531" s="25"/>
      <c r="AD531" s="25"/>
    </row>
    <row r="532" customFormat="false" ht="12.75" hidden="false" customHeight="false" outlineLevel="0" collapsed="false">
      <c r="A532" s="41"/>
      <c r="B532" s="355" t="s">
        <v>93</v>
      </c>
      <c r="C532" s="356" t="s">
        <v>23</v>
      </c>
      <c r="D532" s="355" t="s">
        <v>94</v>
      </c>
      <c r="E532" s="388" t="n">
        <v>17520</v>
      </c>
      <c r="F532" s="374"/>
      <c r="G532" s="359" t="n">
        <v>12</v>
      </c>
      <c r="H532" s="360" t="n">
        <f aca="false">E532*G532</f>
        <v>210240</v>
      </c>
      <c r="I532" s="361"/>
      <c r="L532" s="125" t="n">
        <f aca="false">H532+K532</f>
        <v>210240</v>
      </c>
      <c r="M532" s="250" t="n">
        <f aca="false">G532+J532</f>
        <v>12</v>
      </c>
      <c r="N532" s="0"/>
      <c r="O532" s="123"/>
      <c r="P532" s="123"/>
      <c r="Q532" s="123"/>
      <c r="R532" s="123"/>
      <c r="S532" s="123"/>
      <c r="T532" s="123"/>
      <c r="U532" s="123"/>
      <c r="V532" s="25"/>
      <c r="W532" s="25"/>
      <c r="X532" s="25"/>
      <c r="Y532" s="25"/>
      <c r="Z532" s="25"/>
      <c r="AA532" s="334"/>
      <c r="AB532" s="25"/>
      <c r="AC532" s="25"/>
      <c r="AD532" s="25"/>
    </row>
    <row r="533" customFormat="false" ht="12.75" hidden="false" customHeight="false" outlineLevel="0" collapsed="false">
      <c r="A533" s="41"/>
      <c r="B533" s="355"/>
      <c r="C533" s="356" t="s">
        <v>26</v>
      </c>
      <c r="D533" s="355" t="s">
        <v>94</v>
      </c>
      <c r="E533" s="388" t="n">
        <v>17520</v>
      </c>
      <c r="F533" s="374"/>
      <c r="G533" s="359" t="n">
        <v>12</v>
      </c>
      <c r="H533" s="360" t="n">
        <f aca="false">E533*G533</f>
        <v>210240</v>
      </c>
      <c r="I533" s="361"/>
      <c r="L533" s="125" t="n">
        <f aca="false">H533+K533</f>
        <v>210240</v>
      </c>
      <c r="M533" s="250" t="n">
        <f aca="false">G533+J533</f>
        <v>12</v>
      </c>
      <c r="N533" s="0"/>
      <c r="O533" s="123"/>
      <c r="P533" s="123"/>
      <c r="Q533" s="123"/>
      <c r="R533" s="123"/>
      <c r="S533" s="123"/>
      <c r="T533" s="123"/>
      <c r="U533" s="123"/>
      <c r="V533" s="25"/>
      <c r="W533" s="25"/>
      <c r="X533" s="25"/>
      <c r="Y533" s="25"/>
      <c r="Z533" s="25"/>
      <c r="AA533" s="334"/>
      <c r="AB533" s="25"/>
      <c r="AC533" s="25"/>
      <c r="AD533" s="25"/>
    </row>
    <row r="534" customFormat="false" ht="12.75" hidden="false" customHeight="false" outlineLevel="0" collapsed="false">
      <c r="A534" s="41"/>
      <c r="B534" s="355"/>
      <c r="C534" s="356"/>
      <c r="D534" s="355"/>
      <c r="E534" s="388"/>
      <c r="F534" s="374"/>
      <c r="G534" s="365"/>
      <c r="H534" s="360"/>
      <c r="I534" s="361"/>
      <c r="L534" s="363"/>
      <c r="M534" s="364"/>
      <c r="N534" s="0"/>
      <c r="O534" s="123"/>
      <c r="P534" s="123"/>
      <c r="Q534" s="123"/>
      <c r="R534" s="123"/>
      <c r="S534" s="123"/>
      <c r="T534" s="123"/>
      <c r="U534" s="123"/>
      <c r="V534" s="25"/>
      <c r="W534" s="25"/>
      <c r="X534" s="25"/>
      <c r="Y534" s="25"/>
      <c r="Z534" s="25"/>
      <c r="AA534" s="334"/>
      <c r="AB534" s="25"/>
      <c r="AC534" s="25"/>
      <c r="AD534" s="25"/>
    </row>
    <row r="535" customFormat="false" ht="12.75" hidden="false" customHeight="false" outlineLevel="0" collapsed="false">
      <c r="A535" s="41"/>
      <c r="B535" s="375" t="str">
        <f aca="false">B483</f>
        <v>Discounts, Credits &amp; Nonalloc. Revenue</v>
      </c>
      <c r="C535" s="356"/>
      <c r="D535" s="355"/>
      <c r="E535" s="388"/>
      <c r="F535" s="374"/>
      <c r="G535" s="365"/>
      <c r="H535" s="360" t="n">
        <f aca="false">H537-SUM(H524:H533)</f>
        <v>238341.672208739</v>
      </c>
      <c r="I535" s="361"/>
      <c r="L535" s="125" t="n">
        <f aca="false">H535+K535</f>
        <v>238341.672208739</v>
      </c>
      <c r="M535" s="364"/>
      <c r="N535" s="0"/>
      <c r="O535" s="123"/>
      <c r="P535" s="123"/>
      <c r="Q535" s="123"/>
      <c r="R535" s="123"/>
      <c r="S535" s="123"/>
      <c r="T535" s="123"/>
      <c r="U535" s="123"/>
      <c r="V535" s="25"/>
      <c r="W535" s="25"/>
      <c r="X535" s="25"/>
      <c r="Y535" s="25"/>
      <c r="Z535" s="25"/>
      <c r="AA535" s="334"/>
      <c r="AB535" s="25"/>
      <c r="AC535" s="25"/>
      <c r="AD535" s="25"/>
    </row>
    <row r="536" customFormat="false" ht="12.75" hidden="false" customHeight="false" outlineLevel="0" collapsed="false">
      <c r="A536" s="41"/>
      <c r="B536" s="355"/>
      <c r="C536" s="356"/>
      <c r="D536" s="355"/>
      <c r="E536" s="388"/>
      <c r="F536" s="374"/>
      <c r="G536" s="365"/>
      <c r="H536" s="389"/>
      <c r="I536" s="390"/>
      <c r="K536" s="11" t="n">
        <f aca="false">SUM(K524:K535)</f>
        <v>1124151.24725043</v>
      </c>
      <c r="L536" s="11" t="n">
        <f aca="false">SUM(L524:L535)</f>
        <v>6051215.23371751</v>
      </c>
      <c r="M536" s="364"/>
      <c r="N536" s="0"/>
      <c r="O536" s="123"/>
      <c r="P536" s="123"/>
      <c r="Q536" s="123"/>
      <c r="R536" s="123"/>
      <c r="S536" s="123"/>
      <c r="T536" s="123"/>
      <c r="U536" s="123"/>
      <c r="V536" s="25"/>
      <c r="W536" s="25"/>
      <c r="X536" s="25"/>
      <c r="Y536" s="25"/>
      <c r="Z536" s="25"/>
      <c r="AA536" s="334"/>
      <c r="AB536" s="25"/>
      <c r="AC536" s="25"/>
      <c r="AD536" s="25"/>
    </row>
    <row r="537" customFormat="false" ht="13.5" hidden="false" customHeight="false" outlineLevel="0" collapsed="false">
      <c r="A537" s="41"/>
      <c r="B537" s="105" t="s">
        <v>36</v>
      </c>
      <c r="C537" s="402"/>
      <c r="D537" s="403"/>
      <c r="E537" s="404" t="n">
        <v>31177676</v>
      </c>
      <c r="F537" s="405" t="s">
        <v>37</v>
      </c>
      <c r="G537" s="406"/>
      <c r="H537" s="244" t="n">
        <v>4927063.98646707</v>
      </c>
      <c r="I537" s="342"/>
      <c r="J537" s="243"/>
      <c r="K537" s="244" t="n">
        <v>1124151.24725043</v>
      </c>
      <c r="L537" s="226" t="n">
        <f aca="false">H537+K537</f>
        <v>6051215.23371751</v>
      </c>
      <c r="M537" s="377"/>
      <c r="N537" s="113" t="n">
        <f aca="false">(L537-H537)/H537</f>
        <v>0.228158442905975</v>
      </c>
      <c r="O537" s="123"/>
      <c r="P537" s="123"/>
      <c r="Q537" s="123"/>
      <c r="R537" s="123"/>
      <c r="S537" s="123"/>
      <c r="T537" s="123"/>
      <c r="U537" s="123"/>
      <c r="V537" s="25"/>
      <c r="W537" s="25"/>
      <c r="X537" s="25"/>
      <c r="Y537" s="25"/>
      <c r="Z537" s="25"/>
      <c r="AA537" s="334"/>
      <c r="AB537" s="25"/>
      <c r="AC537" s="25"/>
      <c r="AD537" s="25"/>
    </row>
    <row r="538" customFormat="false" ht="13.5" hidden="false" customHeight="false" outlineLevel="0" collapsed="false">
      <c r="A538" s="41"/>
      <c r="B538" s="355"/>
      <c r="C538" s="356"/>
      <c r="D538" s="355"/>
      <c r="E538" s="388"/>
      <c r="F538" s="374"/>
      <c r="G538" s="365"/>
      <c r="H538" s="360"/>
      <c r="I538" s="361"/>
      <c r="L538" s="363"/>
      <c r="M538" s="364"/>
      <c r="N538" s="0"/>
      <c r="O538" s="123"/>
      <c r="P538" s="123"/>
      <c r="Q538" s="123"/>
      <c r="R538" s="123"/>
      <c r="S538" s="123"/>
      <c r="T538" s="123"/>
      <c r="U538" s="123"/>
      <c r="V538" s="25"/>
      <c r="W538" s="25"/>
      <c r="X538" s="25"/>
      <c r="Y538" s="25"/>
      <c r="Z538" s="25"/>
      <c r="AA538" s="334"/>
      <c r="AB538" s="25"/>
      <c r="AC538" s="25"/>
      <c r="AD538" s="25"/>
    </row>
    <row r="539" customFormat="false" ht="12.75" hidden="false" customHeight="false" outlineLevel="0" collapsed="false">
      <c r="A539" s="41"/>
      <c r="B539" s="355"/>
      <c r="C539" s="356"/>
      <c r="D539" s="355"/>
      <c r="E539" s="388"/>
      <c r="F539" s="392"/>
      <c r="G539" s="393"/>
      <c r="H539" s="394"/>
      <c r="I539" s="395"/>
      <c r="L539" s="363"/>
      <c r="M539" s="364"/>
      <c r="N539" s="0"/>
      <c r="O539" s="123"/>
      <c r="P539" s="123"/>
      <c r="Q539" s="123"/>
      <c r="R539" s="123"/>
      <c r="S539" s="123"/>
      <c r="T539" s="123"/>
      <c r="U539" s="123"/>
      <c r="V539" s="25"/>
      <c r="W539" s="25"/>
      <c r="X539" s="25"/>
      <c r="Y539" s="25"/>
      <c r="Z539" s="25"/>
      <c r="AA539" s="334"/>
      <c r="AB539" s="25"/>
      <c r="AC539" s="25"/>
      <c r="AD539" s="25"/>
    </row>
    <row r="540" customFormat="false" ht="12.75" hidden="false" customHeight="false" outlineLevel="0" collapsed="false">
      <c r="A540" s="41" t="s">
        <v>108</v>
      </c>
      <c r="B540" s="355" t="s">
        <v>59</v>
      </c>
      <c r="C540" s="356" t="s">
        <v>23</v>
      </c>
      <c r="D540" s="355" t="s">
        <v>106</v>
      </c>
      <c r="E540" s="381" t="n">
        <v>54911.3924162555</v>
      </c>
      <c r="F540" s="382"/>
      <c r="G540" s="359" t="n">
        <v>2.75</v>
      </c>
      <c r="H540" s="360" t="n">
        <f aca="false">E540*G540</f>
        <v>151006.329144703</v>
      </c>
      <c r="I540" s="361"/>
      <c r="L540" s="125" t="n">
        <f aca="false">H540+K540</f>
        <v>151006.329144703</v>
      </c>
      <c r="M540" s="250" t="n">
        <f aca="false">G540+J540</f>
        <v>2.75</v>
      </c>
      <c r="N540" s="0"/>
      <c r="O540" s="123"/>
      <c r="P540" s="123"/>
      <c r="Q540" s="123"/>
      <c r="R540" s="123"/>
      <c r="S540" s="123"/>
      <c r="T540" s="123"/>
      <c r="U540" s="123"/>
      <c r="V540" s="25"/>
      <c r="W540" s="25"/>
      <c r="X540" s="25"/>
      <c r="Y540" s="25"/>
      <c r="Z540" s="25"/>
      <c r="AA540" s="334"/>
      <c r="AB540" s="25"/>
      <c r="AC540" s="25"/>
      <c r="AD540" s="25"/>
    </row>
    <row r="541" customFormat="false" ht="12.75" hidden="false" customHeight="false" outlineLevel="0" collapsed="false">
      <c r="A541" s="41"/>
      <c r="B541" s="355"/>
      <c r="C541" s="356"/>
      <c r="D541" s="355" t="s">
        <v>97</v>
      </c>
      <c r="E541" s="381" t="n">
        <v>128213</v>
      </c>
      <c r="F541" s="382"/>
      <c r="G541" s="359" t="n">
        <v>2.9</v>
      </c>
      <c r="H541" s="360" t="n">
        <f aca="false">E541*G541</f>
        <v>371817.7</v>
      </c>
      <c r="I541" s="361"/>
      <c r="L541" s="125" t="n">
        <f aca="false">H541+K541</f>
        <v>371817.7</v>
      </c>
      <c r="M541" s="250" t="n">
        <f aca="false">G541+J541</f>
        <v>2.9</v>
      </c>
      <c r="N541" s="0"/>
      <c r="O541" s="123"/>
      <c r="P541" s="123"/>
      <c r="Q541" s="123"/>
      <c r="R541" s="123"/>
      <c r="S541" s="123"/>
      <c r="T541" s="123"/>
      <c r="U541" s="123"/>
      <c r="V541" s="25"/>
      <c r="W541" s="25"/>
      <c r="X541" s="25"/>
      <c r="Y541" s="25"/>
      <c r="Z541" s="25"/>
      <c r="AA541" s="334"/>
      <c r="AB541" s="25"/>
      <c r="AC541" s="25"/>
      <c r="AD541" s="25"/>
    </row>
    <row r="542" customFormat="false" ht="12.75" hidden="false" customHeight="false" outlineLevel="0" collapsed="false">
      <c r="A542" s="41"/>
      <c r="B542" s="355"/>
      <c r="C542" s="356" t="s">
        <v>26</v>
      </c>
      <c r="D542" s="355" t="s">
        <v>97</v>
      </c>
      <c r="E542" s="381" t="n">
        <v>117703</v>
      </c>
      <c r="F542" s="382"/>
      <c r="G542" s="359" t="n">
        <v>1.75</v>
      </c>
      <c r="H542" s="360" t="n">
        <f aca="false">E542*G542</f>
        <v>205980.25</v>
      </c>
      <c r="I542" s="361"/>
      <c r="L542" s="125" t="n">
        <f aca="false">H542+K542</f>
        <v>205980.25</v>
      </c>
      <c r="M542" s="250" t="n">
        <f aca="false">G542+J542</f>
        <v>1.75</v>
      </c>
      <c r="N542" s="0"/>
      <c r="O542" s="123"/>
      <c r="P542" s="123"/>
      <c r="Q542" s="123"/>
      <c r="R542" s="123"/>
      <c r="S542" s="123"/>
      <c r="T542" s="123"/>
      <c r="U542" s="123"/>
      <c r="V542" s="25"/>
      <c r="W542" s="25"/>
      <c r="X542" s="25"/>
      <c r="Y542" s="25"/>
      <c r="Z542" s="25"/>
      <c r="AA542" s="334"/>
      <c r="AB542" s="25"/>
      <c r="AC542" s="25"/>
      <c r="AD542" s="25"/>
    </row>
    <row r="543" customFormat="false" ht="12.75" hidden="false" customHeight="false" outlineLevel="0" collapsed="false">
      <c r="A543" s="41"/>
      <c r="B543" s="355"/>
      <c r="C543" s="356"/>
      <c r="D543" s="355"/>
      <c r="E543" s="381"/>
      <c r="F543" s="382"/>
      <c r="G543" s="383"/>
      <c r="H543" s="384"/>
      <c r="I543" s="385"/>
      <c r="L543" s="363"/>
      <c r="M543" s="364"/>
      <c r="N543" s="0"/>
      <c r="O543" s="123"/>
      <c r="P543" s="123"/>
      <c r="Q543" s="123"/>
      <c r="R543" s="123"/>
      <c r="S543" s="123"/>
      <c r="T543" s="123"/>
      <c r="U543" s="123"/>
      <c r="V543" s="25"/>
      <c r="W543" s="25"/>
      <c r="X543" s="25"/>
      <c r="Y543" s="25"/>
      <c r="Z543" s="25"/>
      <c r="AA543" s="334"/>
      <c r="AB543" s="25"/>
      <c r="AC543" s="25"/>
      <c r="AD543" s="25"/>
    </row>
    <row r="544" customFormat="false" ht="12.75" hidden="false" customHeight="false" outlineLevel="0" collapsed="false">
      <c r="A544" s="41"/>
      <c r="B544" s="355" t="s">
        <v>22</v>
      </c>
      <c r="C544" s="356" t="s">
        <v>23</v>
      </c>
      <c r="D544" s="355" t="s">
        <v>102</v>
      </c>
      <c r="E544" s="381" t="n">
        <v>913942.5614</v>
      </c>
      <c r="F544" s="382"/>
      <c r="G544" s="365" t="n">
        <v>0.25935</v>
      </c>
      <c r="H544" s="360" t="n">
        <f aca="false">E544*G544</f>
        <v>237031.00329909</v>
      </c>
      <c r="I544" s="361"/>
      <c r="J544" s="9" t="n">
        <v>0</v>
      </c>
      <c r="K544" s="129" t="n">
        <f aca="false">E544*J544</f>
        <v>0</v>
      </c>
      <c r="L544" s="125" t="n">
        <f aca="false">H544+K544</f>
        <v>237031.00329909</v>
      </c>
      <c r="M544" s="76" t="n">
        <f aca="false">G544+J544</f>
        <v>0.25935</v>
      </c>
      <c r="N544" s="0"/>
      <c r="O544" s="123"/>
      <c r="P544" s="123"/>
      <c r="Q544" s="123"/>
      <c r="R544" s="123"/>
      <c r="S544" s="123"/>
      <c r="T544" s="123"/>
      <c r="U544" s="123"/>
      <c r="V544" s="25"/>
      <c r="W544" s="25"/>
      <c r="X544" s="25"/>
      <c r="Y544" s="25"/>
      <c r="Z544" s="25"/>
      <c r="AA544" s="334"/>
      <c r="AB544" s="25"/>
      <c r="AC544" s="25"/>
      <c r="AD544" s="25"/>
    </row>
    <row r="545" customFormat="false" ht="12.75" hidden="false" customHeight="false" outlineLevel="0" collapsed="false">
      <c r="A545" s="41"/>
      <c r="B545" s="355"/>
      <c r="C545" s="356"/>
      <c r="D545" s="355" t="s">
        <v>103</v>
      </c>
      <c r="E545" s="381" t="n">
        <v>13639282.9386</v>
      </c>
      <c r="F545" s="382"/>
      <c r="G545" s="365" t="n">
        <v>0.08737</v>
      </c>
      <c r="H545" s="360" t="n">
        <f aca="false">E545*G545</f>
        <v>1191664.15034548</v>
      </c>
      <c r="I545" s="361"/>
      <c r="J545" s="9" t="n">
        <v>0.037958032444365</v>
      </c>
      <c r="K545" s="129" t="n">
        <f aca="false">E545*J545</f>
        <v>517720.344301253</v>
      </c>
      <c r="L545" s="125" t="n">
        <f aca="false">H545+K545</f>
        <v>1709384.49464673</v>
      </c>
      <c r="M545" s="76" t="n">
        <f aca="false">G545+J545</f>
        <v>0.125328032444365</v>
      </c>
      <c r="N545" s="0"/>
      <c r="O545" s="123"/>
      <c r="P545" s="123"/>
      <c r="Q545" s="123"/>
      <c r="R545" s="123"/>
      <c r="S545" s="123"/>
      <c r="T545" s="123"/>
      <c r="U545" s="123"/>
      <c r="V545" s="25"/>
      <c r="W545" s="25"/>
      <c r="X545" s="25"/>
      <c r="Y545" s="25"/>
      <c r="Z545" s="25"/>
      <c r="AA545" s="334"/>
      <c r="AB545" s="25"/>
      <c r="AC545" s="25"/>
      <c r="AD545" s="25"/>
    </row>
    <row r="546" customFormat="false" ht="12.75" hidden="false" customHeight="false" outlineLevel="0" collapsed="false">
      <c r="A546" s="41"/>
      <c r="B546" s="355"/>
      <c r="C546" s="356" t="s">
        <v>26</v>
      </c>
      <c r="D546" s="355" t="s">
        <v>104</v>
      </c>
      <c r="E546" s="381" t="n">
        <v>1556624.859</v>
      </c>
      <c r="F546" s="382"/>
      <c r="G546" s="365" t="n">
        <v>0.08764</v>
      </c>
      <c r="H546" s="360" t="n">
        <f aca="false">E546*G546</f>
        <v>136422.60264276</v>
      </c>
      <c r="I546" s="361"/>
      <c r="J546" s="9" t="n">
        <v>0.037958032444365</v>
      </c>
      <c r="K546" s="129" t="n">
        <f aca="false">E546*J546</f>
        <v>59086.4169016271</v>
      </c>
      <c r="L546" s="125" t="n">
        <f aca="false">H546+K546</f>
        <v>195509.019544387</v>
      </c>
      <c r="M546" s="76" t="n">
        <f aca="false">G546+J546</f>
        <v>0.125598032444365</v>
      </c>
      <c r="N546" s="0"/>
      <c r="O546" s="123"/>
      <c r="P546" s="123"/>
      <c r="Q546" s="123"/>
      <c r="R546" s="123"/>
      <c r="S546" s="123"/>
      <c r="T546" s="123"/>
      <c r="U546" s="123"/>
      <c r="V546" s="25"/>
      <c r="W546" s="25"/>
      <c r="X546" s="25"/>
      <c r="Y546" s="25"/>
      <c r="Z546" s="25"/>
      <c r="AA546" s="334"/>
      <c r="AB546" s="25"/>
      <c r="AC546" s="25"/>
      <c r="AD546" s="25"/>
    </row>
    <row r="547" customFormat="false" ht="12.75" hidden="false" customHeight="false" outlineLevel="0" collapsed="false">
      <c r="A547" s="41"/>
      <c r="B547" s="355"/>
      <c r="C547" s="356"/>
      <c r="D547" s="355" t="s">
        <v>103</v>
      </c>
      <c r="E547" s="381" t="n">
        <v>2132059.641</v>
      </c>
      <c r="F547" s="382"/>
      <c r="G547" s="365" t="n">
        <v>0.07172</v>
      </c>
      <c r="H547" s="360" t="n">
        <f aca="false">E547*G547</f>
        <v>152911.31745252</v>
      </c>
      <c r="I547" s="361"/>
      <c r="J547" s="9" t="n">
        <v>0.037958032444365</v>
      </c>
      <c r="K547" s="129" t="n">
        <f aca="false">E547*J547</f>
        <v>80928.7890263991</v>
      </c>
      <c r="L547" s="125" t="n">
        <f aca="false">H547+K547</f>
        <v>233840.106478919</v>
      </c>
      <c r="M547" s="76" t="n">
        <f aca="false">G547+J547</f>
        <v>0.109678032444365</v>
      </c>
      <c r="N547" s="0"/>
      <c r="O547" s="123"/>
      <c r="P547" s="123"/>
      <c r="Q547" s="123"/>
      <c r="R547" s="123"/>
      <c r="S547" s="123"/>
      <c r="T547" s="123"/>
      <c r="U547" s="123"/>
      <c r="V547" s="25"/>
      <c r="W547" s="25"/>
      <c r="X547" s="25"/>
      <c r="Y547" s="25"/>
      <c r="Z547" s="25"/>
      <c r="AA547" s="334"/>
      <c r="AB547" s="25"/>
      <c r="AC547" s="25"/>
      <c r="AD547" s="25"/>
    </row>
    <row r="548" customFormat="false" ht="12.75" hidden="false" customHeight="false" outlineLevel="0" collapsed="false">
      <c r="A548" s="41"/>
      <c r="B548" s="355"/>
      <c r="C548" s="356"/>
      <c r="D548" s="355"/>
      <c r="E548" s="388"/>
      <c r="F548" s="392"/>
      <c r="G548" s="393"/>
      <c r="H548" s="394"/>
      <c r="I548" s="395"/>
      <c r="L548" s="363"/>
      <c r="M548" s="364"/>
      <c r="N548" s="0"/>
      <c r="O548" s="123"/>
      <c r="P548" s="123"/>
      <c r="Q548" s="123"/>
      <c r="R548" s="123"/>
      <c r="S548" s="123"/>
      <c r="T548" s="123"/>
      <c r="U548" s="123"/>
      <c r="V548" s="25"/>
      <c r="W548" s="25"/>
      <c r="X548" s="25"/>
      <c r="Y548" s="25"/>
      <c r="Z548" s="25"/>
      <c r="AA548" s="334"/>
      <c r="AB548" s="25"/>
      <c r="AC548" s="25"/>
      <c r="AD548" s="25"/>
    </row>
    <row r="549" customFormat="false" ht="12.75" hidden="false" customHeight="false" outlineLevel="0" collapsed="false">
      <c r="A549" s="41"/>
      <c r="C549" s="356"/>
      <c r="D549" s="355"/>
      <c r="E549" s="407"/>
      <c r="F549" s="374"/>
      <c r="G549" s="408"/>
      <c r="H549" s="389"/>
      <c r="I549" s="390"/>
      <c r="L549" s="363"/>
      <c r="M549" s="364"/>
      <c r="N549" s="0"/>
      <c r="O549" s="123"/>
      <c r="P549" s="123"/>
      <c r="Q549" s="123"/>
      <c r="R549" s="123"/>
      <c r="S549" s="123"/>
      <c r="T549" s="123"/>
      <c r="U549" s="123"/>
      <c r="V549" s="25"/>
      <c r="W549" s="25"/>
      <c r="X549" s="25"/>
      <c r="Y549" s="25"/>
      <c r="Z549" s="25"/>
      <c r="AA549" s="334"/>
      <c r="AB549" s="25"/>
      <c r="AC549" s="25"/>
      <c r="AD549" s="25"/>
    </row>
    <row r="550" customFormat="false" ht="12.75" hidden="false" customHeight="false" outlineLevel="0" collapsed="false">
      <c r="A550" s="41"/>
      <c r="B550" s="355" t="s">
        <v>93</v>
      </c>
      <c r="C550" s="356" t="s">
        <v>23</v>
      </c>
      <c r="D550" s="355" t="s">
        <v>94</v>
      </c>
      <c r="E550" s="381" t="n">
        <v>3426</v>
      </c>
      <c r="F550" s="374"/>
      <c r="G550" s="359" t="n">
        <v>16</v>
      </c>
      <c r="H550" s="360" t="n">
        <f aca="false">E550*G550</f>
        <v>54816</v>
      </c>
      <c r="I550" s="361"/>
      <c r="L550" s="125" t="n">
        <f aca="false">H550+K550</f>
        <v>54816</v>
      </c>
      <c r="M550" s="250" t="n">
        <f aca="false">G550+J550</f>
        <v>16</v>
      </c>
      <c r="N550" s="0"/>
      <c r="O550" s="123"/>
      <c r="P550" s="123"/>
      <c r="Q550" s="123"/>
      <c r="R550" s="123"/>
      <c r="S550" s="123"/>
      <c r="T550" s="123"/>
      <c r="U550" s="123"/>
      <c r="V550" s="25"/>
      <c r="W550" s="25"/>
      <c r="X550" s="25"/>
      <c r="Y550" s="25"/>
      <c r="Z550" s="25"/>
      <c r="AA550" s="334"/>
      <c r="AB550" s="25"/>
      <c r="AC550" s="25"/>
      <c r="AD550" s="25"/>
    </row>
    <row r="551" customFormat="false" ht="12.75" hidden="false" customHeight="false" outlineLevel="0" collapsed="false">
      <c r="A551" s="41"/>
      <c r="B551" s="355"/>
      <c r="C551" s="356" t="s">
        <v>26</v>
      </c>
      <c r="D551" s="355" t="s">
        <v>94</v>
      </c>
      <c r="E551" s="381" t="n">
        <v>3426</v>
      </c>
      <c r="F551" s="374"/>
      <c r="G551" s="359" t="n">
        <v>16</v>
      </c>
      <c r="H551" s="360" t="n">
        <f aca="false">E551*G551</f>
        <v>54816</v>
      </c>
      <c r="I551" s="361"/>
      <c r="L551" s="125" t="n">
        <f aca="false">H551+K551</f>
        <v>54816</v>
      </c>
      <c r="M551" s="250" t="n">
        <f aca="false">G551+J551</f>
        <v>16</v>
      </c>
      <c r="N551" s="0"/>
      <c r="O551" s="123"/>
      <c r="P551" s="123"/>
      <c r="Q551" s="123"/>
      <c r="R551" s="123"/>
      <c r="S551" s="123"/>
      <c r="T551" s="123"/>
      <c r="U551" s="123"/>
      <c r="V551" s="25"/>
      <c r="W551" s="25"/>
      <c r="X551" s="25"/>
      <c r="Y551" s="25"/>
      <c r="Z551" s="25"/>
      <c r="AA551" s="334"/>
      <c r="AB551" s="25"/>
      <c r="AC551" s="25"/>
      <c r="AD551" s="25"/>
    </row>
    <row r="552" customFormat="false" ht="12.75" hidden="false" customHeight="false" outlineLevel="0" collapsed="false">
      <c r="A552" s="41"/>
      <c r="B552" s="355"/>
      <c r="C552" s="356"/>
      <c r="D552" s="386"/>
      <c r="E552" s="387"/>
      <c r="F552" s="374"/>
      <c r="G552" s="409"/>
      <c r="H552" s="389"/>
      <c r="I552" s="390"/>
      <c r="L552" s="363"/>
      <c r="M552" s="364"/>
      <c r="N552" s="0"/>
      <c r="O552" s="123"/>
      <c r="P552" s="123"/>
      <c r="Q552" s="123"/>
      <c r="R552" s="123"/>
      <c r="S552" s="123"/>
      <c r="T552" s="123"/>
      <c r="U552" s="123"/>
      <c r="V552" s="25"/>
      <c r="W552" s="25"/>
      <c r="X552" s="25"/>
      <c r="Y552" s="25"/>
      <c r="Z552" s="25"/>
      <c r="AA552" s="334"/>
      <c r="AB552" s="25"/>
      <c r="AC552" s="25"/>
      <c r="AD552" s="25"/>
    </row>
    <row r="553" customFormat="false" ht="12.75" hidden="false" customHeight="false" outlineLevel="0" collapsed="false">
      <c r="A553" s="41"/>
      <c r="B553" s="355" t="s">
        <v>98</v>
      </c>
      <c r="C553" s="356" t="s">
        <v>23</v>
      </c>
      <c r="D553" s="355" t="s">
        <v>99</v>
      </c>
      <c r="E553" s="388" t="n">
        <v>0</v>
      </c>
      <c r="F553" s="374"/>
      <c r="G553" s="359" t="n">
        <v>-0.4</v>
      </c>
      <c r="H553" s="360" t="n">
        <f aca="false">E553*G553</f>
        <v>-0</v>
      </c>
      <c r="I553" s="361"/>
      <c r="L553" s="125" t="n">
        <f aca="false">H553+K553</f>
        <v>0</v>
      </c>
      <c r="M553" s="250" t="n">
        <f aca="false">G553+J553</f>
        <v>-0.4</v>
      </c>
      <c r="N553" s="0"/>
      <c r="O553" s="123"/>
      <c r="P553" s="123"/>
      <c r="Q553" s="123"/>
      <c r="R553" s="123"/>
      <c r="S553" s="123"/>
      <c r="T553" s="123"/>
      <c r="U553" s="123"/>
      <c r="V553" s="25"/>
      <c r="W553" s="25"/>
      <c r="X553" s="25"/>
      <c r="Y553" s="25"/>
      <c r="Z553" s="25"/>
      <c r="AA553" s="334"/>
      <c r="AB553" s="25"/>
      <c r="AC553" s="25"/>
      <c r="AD553" s="25"/>
    </row>
    <row r="554" customFormat="false" ht="12.75" hidden="false" customHeight="false" outlineLevel="0" collapsed="false">
      <c r="A554" s="41"/>
      <c r="B554" s="355"/>
      <c r="C554" s="356" t="s">
        <v>26</v>
      </c>
      <c r="D554" s="355" t="s">
        <v>99</v>
      </c>
      <c r="E554" s="388" t="n">
        <v>0</v>
      </c>
      <c r="F554" s="374"/>
      <c r="G554" s="359" t="n">
        <v>-0.3</v>
      </c>
      <c r="H554" s="360" t="n">
        <f aca="false">E554*G554</f>
        <v>-0</v>
      </c>
      <c r="I554" s="361"/>
      <c r="L554" s="125" t="n">
        <f aca="false">H554+K554</f>
        <v>0</v>
      </c>
      <c r="M554" s="250" t="n">
        <f aca="false">G554+J554</f>
        <v>-0.3</v>
      </c>
      <c r="N554" s="0"/>
      <c r="O554" s="123"/>
      <c r="P554" s="123"/>
      <c r="Q554" s="123"/>
      <c r="R554" s="123"/>
      <c r="S554" s="123"/>
      <c r="T554" s="123"/>
      <c r="U554" s="123"/>
      <c r="V554" s="25"/>
      <c r="W554" s="25"/>
      <c r="X554" s="25"/>
      <c r="Y554" s="25"/>
      <c r="Z554" s="25"/>
      <c r="AA554" s="334"/>
      <c r="AB554" s="25"/>
      <c r="AC554" s="25"/>
      <c r="AD554" s="25"/>
    </row>
    <row r="555" customFormat="false" ht="12.75" hidden="false" customHeight="false" outlineLevel="0" collapsed="false">
      <c r="A555" s="41"/>
      <c r="B555" s="355"/>
      <c r="C555" s="356"/>
      <c r="D555" s="355"/>
      <c r="E555" s="388"/>
      <c r="F555" s="374"/>
      <c r="G555" s="365"/>
      <c r="H555" s="360"/>
      <c r="I555" s="361"/>
      <c r="L555" s="363"/>
      <c r="M555" s="364"/>
      <c r="N555" s="0"/>
      <c r="O555" s="123"/>
      <c r="P555" s="123"/>
      <c r="Q555" s="123"/>
      <c r="R555" s="123"/>
      <c r="S555" s="123"/>
      <c r="T555" s="123"/>
      <c r="U555" s="123"/>
      <c r="V555" s="25"/>
      <c r="W555" s="25"/>
      <c r="X555" s="25"/>
      <c r="Y555" s="25"/>
      <c r="Z555" s="25"/>
      <c r="AA555" s="334"/>
      <c r="AB555" s="25"/>
      <c r="AC555" s="25"/>
      <c r="AD555" s="25"/>
    </row>
    <row r="556" customFormat="false" ht="12.75" hidden="false" customHeight="false" outlineLevel="0" collapsed="false">
      <c r="A556" s="41"/>
      <c r="B556" s="375" t="str">
        <f aca="false">B483</f>
        <v>Discounts, Credits &amp; Nonalloc. Revenue</v>
      </c>
      <c r="C556" s="356"/>
      <c r="D556" s="355"/>
      <c r="E556" s="388"/>
      <c r="F556" s="374"/>
      <c r="G556" s="365"/>
      <c r="H556" s="360" t="n">
        <f aca="false">H558-SUM(H540:H554)</f>
        <v>42322.0132151819</v>
      </c>
      <c r="I556" s="361"/>
      <c r="L556" s="125" t="n">
        <f aca="false">H556+K556</f>
        <v>42322.0132151819</v>
      </c>
      <c r="M556" s="364"/>
      <c r="N556" s="0"/>
      <c r="O556" s="123"/>
      <c r="P556" s="123"/>
      <c r="Q556" s="123"/>
      <c r="R556" s="123"/>
      <c r="S556" s="123"/>
      <c r="T556" s="123"/>
      <c r="U556" s="123"/>
      <c r="V556" s="25"/>
      <c r="W556" s="25"/>
      <c r="X556" s="25"/>
      <c r="Y556" s="25"/>
      <c r="Z556" s="25"/>
      <c r="AA556" s="334"/>
      <c r="AB556" s="25"/>
      <c r="AC556" s="25"/>
      <c r="AD556" s="25"/>
    </row>
    <row r="557" customFormat="false" ht="12.75" hidden="false" customHeight="false" outlineLevel="0" collapsed="false">
      <c r="A557" s="41"/>
      <c r="B557" s="355"/>
      <c r="C557" s="356"/>
      <c r="D557" s="355"/>
      <c r="E557" s="388"/>
      <c r="F557" s="392"/>
      <c r="G557" s="393"/>
      <c r="H557" s="389"/>
      <c r="I557" s="390"/>
      <c r="K557" s="11" t="n">
        <f aca="false">SUM(K540:K556)</f>
        <v>657735.550229279</v>
      </c>
      <c r="L557" s="11" t="n">
        <f aca="false">SUM(L540:L556)</f>
        <v>3256522.91632902</v>
      </c>
      <c r="M557" s="364"/>
      <c r="N557" s="0"/>
      <c r="O557" s="123"/>
      <c r="P557" s="123"/>
      <c r="Q557" s="123"/>
      <c r="R557" s="123"/>
      <c r="S557" s="123"/>
      <c r="T557" s="123"/>
      <c r="U557" s="123"/>
      <c r="V557" s="25"/>
      <c r="W557" s="25"/>
      <c r="X557" s="25"/>
      <c r="Y557" s="25"/>
      <c r="Z557" s="25"/>
      <c r="AA557" s="334"/>
      <c r="AB557" s="25"/>
      <c r="AC557" s="25"/>
      <c r="AD557" s="25"/>
    </row>
    <row r="558" customFormat="false" ht="13.5" hidden="false" customHeight="false" outlineLevel="0" collapsed="false">
      <c r="A558" s="41"/>
      <c r="B558" s="105" t="s">
        <v>95</v>
      </c>
      <c r="C558" s="402"/>
      <c r="D558" s="403"/>
      <c r="E558" s="404" t="n">
        <v>18241910</v>
      </c>
      <c r="F558" s="405" t="s">
        <v>37</v>
      </c>
      <c r="G558" s="406"/>
      <c r="H558" s="244" t="n">
        <v>2598787.36609974</v>
      </c>
      <c r="I558" s="342"/>
      <c r="J558" s="243"/>
      <c r="K558" s="244" t="n">
        <v>657735.550229279</v>
      </c>
      <c r="L558" s="226" t="n">
        <f aca="false">H558+K558</f>
        <v>3256522.91632902</v>
      </c>
      <c r="M558" s="377"/>
      <c r="N558" s="113" t="n">
        <f aca="false">(L558-H558)/H558</f>
        <v>0.253093253726414</v>
      </c>
      <c r="O558" s="123"/>
      <c r="P558" s="123"/>
      <c r="Q558" s="123"/>
      <c r="R558" s="123"/>
      <c r="S558" s="123"/>
      <c r="T558" s="123"/>
      <c r="U558" s="123"/>
      <c r="V558" s="25"/>
      <c r="W558" s="25"/>
      <c r="X558" s="25"/>
      <c r="Y558" s="25"/>
      <c r="Z558" s="25"/>
      <c r="AA558" s="334"/>
      <c r="AB558" s="25"/>
      <c r="AC558" s="25"/>
      <c r="AD558" s="25"/>
    </row>
    <row r="559" customFormat="false" ht="13.5" hidden="false" customHeight="false" outlineLevel="0" collapsed="false">
      <c r="A559" s="41"/>
      <c r="B559" s="355"/>
      <c r="C559" s="356"/>
      <c r="D559" s="355"/>
      <c r="E559" s="388"/>
      <c r="F559" s="392"/>
      <c r="G559" s="393"/>
      <c r="H559" s="394"/>
      <c r="I559" s="395"/>
      <c r="L559" s="363"/>
      <c r="M559" s="364"/>
      <c r="N559" s="0"/>
      <c r="O559" s="123"/>
      <c r="P559" s="123"/>
      <c r="Q559" s="123"/>
      <c r="R559" s="123"/>
      <c r="S559" s="123"/>
      <c r="T559" s="123"/>
      <c r="U559" s="123"/>
      <c r="V559" s="25"/>
      <c r="W559" s="25"/>
      <c r="X559" s="25"/>
      <c r="Y559" s="25"/>
      <c r="Z559" s="25"/>
      <c r="AA559" s="334"/>
      <c r="AB559" s="25"/>
      <c r="AC559" s="25"/>
      <c r="AD559" s="25"/>
    </row>
    <row r="560" customFormat="false" ht="12.75" hidden="false" customHeight="false" outlineLevel="0" collapsed="false">
      <c r="A560" s="41"/>
      <c r="B560" s="355"/>
      <c r="C560" s="356"/>
      <c r="D560" s="355"/>
      <c r="E560" s="388"/>
      <c r="F560" s="392"/>
      <c r="G560" s="393"/>
      <c r="H560" s="360"/>
      <c r="I560" s="361"/>
      <c r="L560" s="363"/>
      <c r="M560" s="364"/>
      <c r="N560" s="0"/>
      <c r="O560" s="123"/>
      <c r="P560" s="123"/>
      <c r="Q560" s="123"/>
      <c r="R560" s="123"/>
      <c r="S560" s="123"/>
      <c r="T560" s="123"/>
      <c r="U560" s="123"/>
      <c r="V560" s="25"/>
      <c r="W560" s="25"/>
      <c r="X560" s="25"/>
      <c r="Y560" s="25"/>
      <c r="Z560" s="25"/>
      <c r="AA560" s="334"/>
      <c r="AB560" s="25"/>
      <c r="AC560" s="25"/>
      <c r="AD560" s="25"/>
    </row>
    <row r="561" customFormat="false" ht="12.75" hidden="false" customHeight="false" outlineLevel="0" collapsed="false">
      <c r="A561" s="391" t="s">
        <v>109</v>
      </c>
      <c r="B561" s="367" t="s">
        <v>59</v>
      </c>
      <c r="C561" s="368" t="s">
        <v>23</v>
      </c>
      <c r="D561" s="0" t="s">
        <v>92</v>
      </c>
      <c r="E561" s="388" t="n">
        <v>1059011.5</v>
      </c>
      <c r="F561" s="392"/>
      <c r="G561" s="359" t="n">
        <v>2.4</v>
      </c>
      <c r="H561" s="360" t="n">
        <f aca="false">E561*G561</f>
        <v>2541627.6</v>
      </c>
      <c r="I561" s="361"/>
      <c r="L561" s="125" t="n">
        <f aca="false">H561+K561</f>
        <v>2541627.6</v>
      </c>
      <c r="M561" s="250" t="n">
        <f aca="false">G561+J561</f>
        <v>2.4</v>
      </c>
      <c r="N561" s="0"/>
      <c r="O561" s="123"/>
      <c r="P561" s="123"/>
      <c r="Q561" s="123"/>
      <c r="R561" s="123"/>
      <c r="S561" s="123"/>
      <c r="T561" s="123"/>
      <c r="U561" s="123"/>
      <c r="V561" s="25"/>
      <c r="W561" s="25"/>
      <c r="X561" s="25"/>
      <c r="Y561" s="25"/>
      <c r="Z561" s="25"/>
      <c r="AA561" s="334"/>
      <c r="AB561" s="25"/>
      <c r="AC561" s="25"/>
      <c r="AD561" s="25"/>
    </row>
    <row r="562" customFormat="false" ht="12.75" hidden="false" customHeight="false" outlineLevel="0" collapsed="false">
      <c r="A562" s="41"/>
      <c r="B562" s="367"/>
      <c r="C562" s="368" t="s">
        <v>26</v>
      </c>
      <c r="D562" s="0" t="s">
        <v>92</v>
      </c>
      <c r="E562" s="388" t="n">
        <v>1003566.5</v>
      </c>
      <c r="F562" s="392"/>
      <c r="G562" s="359" t="n">
        <v>2.2</v>
      </c>
      <c r="H562" s="360" t="n">
        <f aca="false">E562*G562</f>
        <v>2207846.3</v>
      </c>
      <c r="I562" s="361"/>
      <c r="L562" s="125" t="n">
        <f aca="false">H562+K562</f>
        <v>2207846.3</v>
      </c>
      <c r="M562" s="250" t="n">
        <f aca="false">G562+J562</f>
        <v>2.2</v>
      </c>
      <c r="N562" s="0"/>
      <c r="O562" s="123"/>
      <c r="P562" s="123"/>
      <c r="Q562" s="123"/>
      <c r="R562" s="123"/>
      <c r="S562" s="123"/>
      <c r="T562" s="123"/>
      <c r="U562" s="123"/>
      <c r="V562" s="25"/>
      <c r="W562" s="25"/>
      <c r="X562" s="25"/>
      <c r="Y562" s="25"/>
      <c r="Z562" s="25"/>
      <c r="AA562" s="334"/>
      <c r="AB562" s="25"/>
      <c r="AC562" s="25"/>
      <c r="AD562" s="25"/>
    </row>
    <row r="563" customFormat="false" ht="12.75" hidden="false" customHeight="false" outlineLevel="0" collapsed="false">
      <c r="A563" s="41"/>
      <c r="B563" s="367"/>
      <c r="C563" s="368"/>
      <c r="D563" s="0"/>
      <c r="E563" s="397"/>
      <c r="F563" s="410"/>
      <c r="G563" s="411"/>
      <c r="H563" s="398"/>
      <c r="I563" s="399"/>
      <c r="L563" s="363"/>
      <c r="M563" s="364"/>
      <c r="N563" s="0"/>
      <c r="O563" s="123"/>
      <c r="P563" s="123"/>
      <c r="Q563" s="123"/>
      <c r="R563" s="123"/>
      <c r="S563" s="123"/>
      <c r="T563" s="123"/>
      <c r="U563" s="123"/>
      <c r="V563" s="25"/>
      <c r="W563" s="25"/>
      <c r="X563" s="25"/>
      <c r="Y563" s="25"/>
      <c r="Z563" s="25"/>
      <c r="AA563" s="334"/>
      <c r="AB563" s="25"/>
      <c r="AC563" s="25"/>
      <c r="AD563" s="25"/>
    </row>
    <row r="564" customFormat="false" ht="12.75" hidden="false" customHeight="false" outlineLevel="0" collapsed="false">
      <c r="A564" s="391"/>
      <c r="B564" s="25" t="s">
        <v>22</v>
      </c>
      <c r="C564" s="56" t="s">
        <v>23</v>
      </c>
      <c r="D564" s="124" t="s">
        <v>42</v>
      </c>
      <c r="E564" s="93" t="n">
        <v>12217637.8599</v>
      </c>
      <c r="F564" s="186"/>
      <c r="G564" s="365" t="n">
        <v>0.33436</v>
      </c>
      <c r="H564" s="360" t="n">
        <f aca="false">E564*G564</f>
        <v>4085089.39483616</v>
      </c>
      <c r="I564" s="361"/>
      <c r="J564" s="9" t="n">
        <v>0</v>
      </c>
      <c r="K564" s="129" t="n">
        <f aca="false">E564*J564</f>
        <v>0</v>
      </c>
      <c r="L564" s="125" t="n">
        <f aca="false">H564+K564</f>
        <v>4085089.39483616</v>
      </c>
      <c r="M564" s="76" t="n">
        <f aca="false">G564+J564</f>
        <v>0.33436</v>
      </c>
      <c r="N564" s="0"/>
      <c r="O564" s="123"/>
      <c r="P564" s="123"/>
      <c r="Q564" s="123"/>
      <c r="R564" s="123"/>
      <c r="S564" s="123"/>
      <c r="T564" s="123"/>
      <c r="U564" s="123"/>
      <c r="V564" s="25"/>
      <c r="W564" s="25"/>
      <c r="X564" s="25"/>
      <c r="Y564" s="25"/>
      <c r="Z564" s="25"/>
      <c r="AA564" s="334"/>
      <c r="AB564" s="25"/>
      <c r="AC564" s="25"/>
      <c r="AD564" s="25"/>
    </row>
    <row r="565" customFormat="false" ht="12.75" hidden="false" customHeight="false" outlineLevel="0" collapsed="false">
      <c r="A565" s="391"/>
      <c r="B565" s="25"/>
      <c r="C565" s="56"/>
      <c r="D565" s="124" t="s">
        <v>43</v>
      </c>
      <c r="E565" s="93" t="n">
        <v>95616765.1401</v>
      </c>
      <c r="F565" s="186"/>
      <c r="G565" s="365" t="n">
        <v>0.07524</v>
      </c>
      <c r="H565" s="360" t="n">
        <f aca="false">E565*G565</f>
        <v>7194205.40914113</v>
      </c>
      <c r="I565" s="361"/>
      <c r="J565" s="9" t="n">
        <v>0.0396090404479263</v>
      </c>
      <c r="K565" s="129" t="n">
        <f aca="false">E565*J565</f>
        <v>3787288.31793409</v>
      </c>
      <c r="L565" s="125" t="n">
        <f aca="false">H565+K565</f>
        <v>10981493.7270752</v>
      </c>
      <c r="M565" s="76" t="n">
        <f aca="false">G565+J565</f>
        <v>0.114849040447926</v>
      </c>
      <c r="N565" s="0"/>
      <c r="O565" s="123"/>
      <c r="P565" s="123"/>
      <c r="Q565" s="123"/>
      <c r="R565" s="123"/>
      <c r="S565" s="123"/>
      <c r="T565" s="123"/>
      <c r="U565" s="123"/>
      <c r="V565" s="25"/>
      <c r="W565" s="25"/>
      <c r="X565" s="25"/>
      <c r="Y565" s="25"/>
      <c r="Z565" s="25"/>
      <c r="AA565" s="334"/>
      <c r="AB565" s="25"/>
      <c r="AC565" s="25"/>
      <c r="AD565" s="25"/>
    </row>
    <row r="566" customFormat="false" ht="12.75" hidden="false" customHeight="false" outlineLevel="0" collapsed="false">
      <c r="A566" s="391"/>
      <c r="B566" s="25"/>
      <c r="C566" s="56" t="s">
        <v>26</v>
      </c>
      <c r="D566" s="124" t="s">
        <v>44</v>
      </c>
      <c r="E566" s="93" t="n">
        <v>9322162.488</v>
      </c>
      <c r="F566" s="186"/>
      <c r="G566" s="365" t="n">
        <v>0.08135</v>
      </c>
      <c r="H566" s="360" t="n">
        <f aca="false">E566*G566</f>
        <v>758357.9183988</v>
      </c>
      <c r="I566" s="361"/>
      <c r="J566" s="9" t="n">
        <v>0.0396090404479263</v>
      </c>
      <c r="K566" s="129" t="n">
        <f aca="false">E566*J566</f>
        <v>369241.911049333</v>
      </c>
      <c r="L566" s="125" t="n">
        <f aca="false">H566+K566</f>
        <v>1127599.82944813</v>
      </c>
      <c r="M566" s="76" t="n">
        <f aca="false">G566+J566</f>
        <v>0.120959040447926</v>
      </c>
      <c r="N566" s="0"/>
      <c r="O566" s="123"/>
      <c r="P566" s="123"/>
      <c r="Q566" s="123"/>
      <c r="R566" s="123"/>
      <c r="S566" s="123"/>
      <c r="T566" s="123"/>
      <c r="U566" s="123"/>
      <c r="V566" s="25"/>
      <c r="W566" s="25"/>
      <c r="X566" s="25"/>
      <c r="Y566" s="25"/>
      <c r="Z566" s="25"/>
      <c r="AA566" s="334"/>
      <c r="AB566" s="25"/>
      <c r="AC566" s="25"/>
      <c r="AD566" s="25"/>
    </row>
    <row r="567" customFormat="false" ht="12.75" hidden="false" customHeight="false" outlineLevel="0" collapsed="false">
      <c r="A567" s="391"/>
      <c r="B567" s="25"/>
      <c r="C567" s="56"/>
      <c r="D567" s="124" t="s">
        <v>43</v>
      </c>
      <c r="E567" s="93" t="n">
        <v>19055805.512</v>
      </c>
      <c r="F567" s="186"/>
      <c r="G567" s="365" t="n">
        <v>0.06674</v>
      </c>
      <c r="H567" s="360" t="n">
        <f aca="false">E567*G567</f>
        <v>1271784.45987088</v>
      </c>
      <c r="I567" s="361"/>
      <c r="J567" s="9" t="n">
        <v>0.0396090404479263</v>
      </c>
      <c r="K567" s="129" t="n">
        <f aca="false">E567*J567</f>
        <v>754782.171292625</v>
      </c>
      <c r="L567" s="125" t="n">
        <f aca="false">H567+K567</f>
        <v>2026566.6311635</v>
      </c>
      <c r="M567" s="76" t="n">
        <f aca="false">G567+J567</f>
        <v>0.106349040447926</v>
      </c>
      <c r="N567" s="0"/>
      <c r="O567" s="123"/>
      <c r="P567" s="123"/>
      <c r="Q567" s="123"/>
      <c r="R567" s="123"/>
      <c r="S567" s="123"/>
      <c r="T567" s="123"/>
      <c r="U567" s="123"/>
      <c r="V567" s="25"/>
      <c r="W567" s="25"/>
      <c r="X567" s="25"/>
      <c r="Y567" s="25"/>
      <c r="Z567" s="25"/>
      <c r="AA567" s="334"/>
      <c r="AB567" s="25"/>
      <c r="AC567" s="25"/>
      <c r="AD567" s="25"/>
    </row>
    <row r="568" customFormat="false" ht="12.75" hidden="false" customHeight="false" outlineLevel="0" collapsed="false">
      <c r="A568" s="41"/>
      <c r="B568" s="367"/>
      <c r="C568" s="368"/>
      <c r="D568" s="0"/>
      <c r="E568" s="369"/>
      <c r="F568" s="370"/>
      <c r="G568" s="371"/>
      <c r="H568" s="372"/>
      <c r="I568" s="373"/>
      <c r="L568" s="363"/>
      <c r="M568" s="364"/>
      <c r="N568" s="0"/>
      <c r="O568" s="123"/>
      <c r="P568" s="123"/>
      <c r="Q568" s="123"/>
      <c r="R568" s="123"/>
      <c r="S568" s="123"/>
      <c r="T568" s="123"/>
      <c r="U568" s="123"/>
      <c r="V568" s="25"/>
      <c r="W568" s="25"/>
      <c r="X568" s="25"/>
      <c r="Y568" s="25"/>
      <c r="Z568" s="25"/>
      <c r="AA568" s="334"/>
      <c r="AB568" s="25"/>
      <c r="AC568" s="25"/>
      <c r="AD568" s="25"/>
    </row>
    <row r="569" customFormat="false" ht="12.75" hidden="false" customHeight="false" outlineLevel="0" collapsed="false">
      <c r="A569" s="41"/>
      <c r="B569" s="355" t="s">
        <v>93</v>
      </c>
      <c r="C569" s="412" t="s">
        <v>23</v>
      </c>
      <c r="D569" s="355" t="s">
        <v>94</v>
      </c>
      <c r="E569" s="388" t="n">
        <v>72300</v>
      </c>
      <c r="F569" s="374"/>
      <c r="G569" s="359" t="n">
        <v>12</v>
      </c>
      <c r="H569" s="360" t="n">
        <f aca="false">E569*G569</f>
        <v>867600</v>
      </c>
      <c r="I569" s="361"/>
      <c r="L569" s="125" t="n">
        <f aca="false">H569+K569</f>
        <v>867600</v>
      </c>
      <c r="M569" s="250" t="n">
        <f aca="false">G569+J569</f>
        <v>12</v>
      </c>
      <c r="N569" s="0"/>
      <c r="O569" s="123"/>
      <c r="P569" s="123"/>
      <c r="Q569" s="123"/>
      <c r="R569" s="123"/>
      <c r="S569" s="123"/>
      <c r="T569" s="123"/>
      <c r="U569" s="123"/>
      <c r="V569" s="25"/>
      <c r="W569" s="25"/>
      <c r="X569" s="25"/>
      <c r="Y569" s="25"/>
      <c r="Z569" s="25"/>
      <c r="AA569" s="334"/>
      <c r="AB569" s="25"/>
      <c r="AC569" s="25"/>
      <c r="AD569" s="25"/>
    </row>
    <row r="570" customFormat="false" ht="12.75" hidden="false" customHeight="false" outlineLevel="0" collapsed="false">
      <c r="A570" s="41"/>
      <c r="B570" s="355"/>
      <c r="C570" s="412" t="s">
        <v>26</v>
      </c>
      <c r="D570" s="355" t="s">
        <v>94</v>
      </c>
      <c r="E570" s="388" t="n">
        <v>72300</v>
      </c>
      <c r="F570" s="374"/>
      <c r="G570" s="359" t="n">
        <v>12</v>
      </c>
      <c r="H570" s="360" t="n">
        <f aca="false">E570*G570</f>
        <v>867600</v>
      </c>
      <c r="I570" s="361"/>
      <c r="L570" s="125" t="n">
        <f aca="false">H570+K570</f>
        <v>867600</v>
      </c>
      <c r="M570" s="250" t="n">
        <f aca="false">G570+J570</f>
        <v>12</v>
      </c>
      <c r="N570" s="0"/>
      <c r="O570" s="123"/>
      <c r="P570" s="123"/>
      <c r="Q570" s="123"/>
      <c r="R570" s="123"/>
      <c r="S570" s="123"/>
      <c r="T570" s="123"/>
      <c r="U570" s="123"/>
      <c r="V570" s="25"/>
      <c r="W570" s="25"/>
      <c r="X570" s="25"/>
      <c r="Y570" s="25"/>
      <c r="Z570" s="25"/>
      <c r="AA570" s="334"/>
      <c r="AB570" s="25"/>
      <c r="AC570" s="25"/>
      <c r="AD570" s="25"/>
    </row>
    <row r="571" customFormat="false" ht="12.75" hidden="false" customHeight="false" outlineLevel="0" collapsed="false">
      <c r="A571" s="41"/>
      <c r="B571" s="355"/>
      <c r="C571" s="412"/>
      <c r="D571" s="355"/>
      <c r="E571" s="388"/>
      <c r="F571" s="374"/>
      <c r="G571" s="365"/>
      <c r="H571" s="360"/>
      <c r="I571" s="361"/>
      <c r="L571" s="363"/>
      <c r="M571" s="364"/>
      <c r="N571" s="0"/>
      <c r="O571" s="123"/>
      <c r="P571" s="123"/>
      <c r="Q571" s="123"/>
      <c r="R571" s="123"/>
      <c r="S571" s="123"/>
      <c r="T571" s="123"/>
      <c r="U571" s="123"/>
      <c r="V571" s="25"/>
      <c r="W571" s="25"/>
      <c r="X571" s="25"/>
      <c r="Y571" s="25"/>
      <c r="Z571" s="25"/>
      <c r="AA571" s="334"/>
      <c r="AB571" s="25"/>
      <c r="AC571" s="25"/>
      <c r="AD571" s="25"/>
    </row>
    <row r="572" customFormat="false" ht="12.75" hidden="false" customHeight="false" outlineLevel="0" collapsed="false">
      <c r="A572" s="41"/>
      <c r="B572" s="375" t="str">
        <f aca="false">B483</f>
        <v>Discounts, Credits &amp; Nonalloc. Revenue</v>
      </c>
      <c r="C572" s="412"/>
      <c r="D572" s="355"/>
      <c r="E572" s="388"/>
      <c r="F572" s="374"/>
      <c r="G572" s="365"/>
      <c r="H572" s="360" t="n">
        <f aca="false">H574-SUM(H561:H570)</f>
        <v>982914.681311276</v>
      </c>
      <c r="I572" s="361"/>
      <c r="L572" s="125" t="n">
        <f aca="false">H572+K572</f>
        <v>982914.681311276</v>
      </c>
      <c r="M572" s="364"/>
      <c r="N572" s="0"/>
      <c r="O572" s="123"/>
      <c r="P572" s="123"/>
      <c r="Q572" s="123"/>
      <c r="R572" s="123"/>
      <c r="S572" s="123"/>
      <c r="T572" s="123"/>
      <c r="U572" s="123"/>
      <c r="V572" s="25"/>
      <c r="W572" s="25"/>
      <c r="X572" s="25"/>
      <c r="Y572" s="25"/>
      <c r="Z572" s="25"/>
      <c r="AA572" s="334"/>
      <c r="AB572" s="25"/>
      <c r="AC572" s="25"/>
      <c r="AD572" s="25"/>
    </row>
    <row r="573" customFormat="false" ht="12.75" hidden="false" customHeight="false" outlineLevel="0" collapsed="false">
      <c r="A573" s="41"/>
      <c r="C573" s="139"/>
      <c r="E573" s="345"/>
      <c r="F573" s="374"/>
      <c r="G573" s="12"/>
      <c r="H573" s="11"/>
      <c r="I573" s="400"/>
      <c r="K573" s="11" t="n">
        <f aca="false">SUM(K561:K572)</f>
        <v>4911312.40027605</v>
      </c>
      <c r="L573" s="11" t="n">
        <f aca="false">SUM(L561:L572)</f>
        <v>25688338.1638343</v>
      </c>
      <c r="M573" s="364"/>
      <c r="N573" s="0"/>
      <c r="O573" s="123"/>
      <c r="P573" s="123"/>
      <c r="Q573" s="123"/>
      <c r="R573" s="123"/>
      <c r="S573" s="123"/>
      <c r="T573" s="123"/>
      <c r="U573" s="123"/>
      <c r="V573" s="25"/>
      <c r="W573" s="25"/>
      <c r="X573" s="25"/>
      <c r="Y573" s="25"/>
      <c r="Z573" s="25"/>
      <c r="AA573" s="334"/>
      <c r="AB573" s="25"/>
      <c r="AC573" s="25"/>
      <c r="AD573" s="25"/>
    </row>
    <row r="574" customFormat="false" ht="13.5" hidden="false" customHeight="false" outlineLevel="0" collapsed="false">
      <c r="A574" s="41"/>
      <c r="B574" s="105" t="s">
        <v>95</v>
      </c>
      <c r="C574" s="134"/>
      <c r="D574" s="102"/>
      <c r="E574" s="104" t="n">
        <v>136212371</v>
      </c>
      <c r="F574" s="376" t="s">
        <v>37</v>
      </c>
      <c r="G574" s="106"/>
      <c r="H574" s="244" t="n">
        <v>20777025.7635582</v>
      </c>
      <c r="I574" s="342"/>
      <c r="J574" s="243"/>
      <c r="K574" s="244" t="n">
        <v>4911312.40027605</v>
      </c>
      <c r="L574" s="226" t="n">
        <f aca="false">H574+K574</f>
        <v>25688338.1638343</v>
      </c>
      <c r="M574" s="377"/>
      <c r="N574" s="113" t="n">
        <f aca="false">(L574-H574)/H574</f>
        <v>0.236381879493562</v>
      </c>
      <c r="O574" s="123"/>
      <c r="P574" s="123"/>
      <c r="Q574" s="123"/>
      <c r="R574" s="123"/>
      <c r="S574" s="123"/>
      <c r="T574" s="123"/>
      <c r="U574" s="123"/>
      <c r="V574" s="25"/>
      <c r="W574" s="25"/>
      <c r="X574" s="25"/>
      <c r="Y574" s="25"/>
      <c r="Z574" s="25"/>
      <c r="AA574" s="334"/>
      <c r="AB574" s="25"/>
      <c r="AC574" s="25"/>
      <c r="AD574" s="25"/>
    </row>
    <row r="575" customFormat="false" ht="13.5" hidden="false" customHeight="false" outlineLevel="0" collapsed="false">
      <c r="A575" s="41"/>
      <c r="C575" s="139"/>
      <c r="E575" s="345"/>
      <c r="F575" s="374"/>
      <c r="G575" s="12"/>
      <c r="H575" s="11"/>
      <c r="I575" s="400"/>
      <c r="L575" s="363"/>
      <c r="M575" s="364"/>
      <c r="N575" s="0"/>
    </row>
    <row r="576" customFormat="false" ht="12.75" hidden="false" customHeight="false" outlineLevel="0" collapsed="false">
      <c r="A576" s="41"/>
      <c r="B576" s="367"/>
      <c r="C576" s="368"/>
      <c r="D576" s="0"/>
      <c r="E576" s="369"/>
      <c r="F576" s="370"/>
      <c r="G576" s="371"/>
      <c r="H576" s="372"/>
      <c r="I576" s="373"/>
      <c r="L576" s="363"/>
      <c r="M576" s="364"/>
      <c r="N576" s="0"/>
    </row>
    <row r="577" customFormat="false" ht="12.75" hidden="false" customHeight="false" outlineLevel="0" collapsed="false">
      <c r="A577" s="391" t="s">
        <v>110</v>
      </c>
      <c r="B577" s="367" t="s">
        <v>59</v>
      </c>
      <c r="C577" s="368" t="s">
        <v>23</v>
      </c>
      <c r="D577" s="0" t="s">
        <v>42</v>
      </c>
      <c r="E577" s="93" t="n">
        <v>1328978.18294186</v>
      </c>
      <c r="F577" s="413"/>
      <c r="G577" s="359" t="n">
        <v>2.75</v>
      </c>
      <c r="H577" s="360" t="n">
        <f aca="false">E577*G577</f>
        <v>3654690.00309011</v>
      </c>
      <c r="I577" s="361"/>
      <c r="L577" s="125" t="n">
        <f aca="false">H577+K577</f>
        <v>3654690.00309011</v>
      </c>
      <c r="M577" s="250" t="n">
        <f aca="false">G577+J577</f>
        <v>2.75</v>
      </c>
      <c r="N577" s="0"/>
    </row>
    <row r="578" customFormat="false" ht="12.75" hidden="false" customHeight="false" outlineLevel="0" collapsed="false">
      <c r="A578" s="41"/>
      <c r="B578" s="367"/>
      <c r="C578" s="368"/>
      <c r="D578" s="0" t="s">
        <v>65</v>
      </c>
      <c r="E578" s="93" t="n">
        <v>2568320.5</v>
      </c>
      <c r="F578" s="413"/>
      <c r="G578" s="359" t="n">
        <v>2.9</v>
      </c>
      <c r="H578" s="360" t="n">
        <f aca="false">E578*G578</f>
        <v>7448129.45</v>
      </c>
      <c r="I578" s="361"/>
      <c r="L578" s="125" t="n">
        <f aca="false">H578+K578</f>
        <v>7448129.45</v>
      </c>
      <c r="M578" s="250" t="n">
        <f aca="false">G578+J578</f>
        <v>2.9</v>
      </c>
      <c r="N578" s="0"/>
    </row>
    <row r="579" customFormat="false" ht="12.75" hidden="false" customHeight="false" outlineLevel="0" collapsed="false">
      <c r="A579" s="41"/>
      <c r="B579" s="367"/>
      <c r="C579" s="368" t="s">
        <v>26</v>
      </c>
      <c r="D579" s="0" t="s">
        <v>65</v>
      </c>
      <c r="E579" s="93" t="n">
        <v>2529345.5</v>
      </c>
      <c r="F579" s="413"/>
      <c r="G579" s="359" t="n">
        <v>1.75</v>
      </c>
      <c r="H579" s="360" t="n">
        <f aca="false">E579*G579</f>
        <v>4426354.625</v>
      </c>
      <c r="I579" s="361"/>
      <c r="L579" s="125" t="n">
        <f aca="false">H579+K579</f>
        <v>4426354.625</v>
      </c>
      <c r="M579" s="250" t="n">
        <f aca="false">G579+J579</f>
        <v>1.75</v>
      </c>
      <c r="N579" s="0"/>
    </row>
    <row r="580" customFormat="false" ht="12.75" hidden="false" customHeight="false" outlineLevel="0" collapsed="false">
      <c r="A580" s="41"/>
      <c r="B580" s="367"/>
      <c r="C580" s="368"/>
      <c r="D580" s="0"/>
      <c r="E580" s="414"/>
      <c r="F580" s="2"/>
      <c r="H580" s="20"/>
      <c r="I580" s="21"/>
      <c r="L580" s="363"/>
      <c r="M580" s="364"/>
      <c r="N580" s="0"/>
    </row>
    <row r="581" customFormat="false" ht="12.75" hidden="false" customHeight="false" outlineLevel="0" collapsed="false">
      <c r="A581" s="391"/>
      <c r="B581" s="25" t="s">
        <v>22</v>
      </c>
      <c r="C581" s="56" t="s">
        <v>23</v>
      </c>
      <c r="D581" s="124" t="s">
        <v>42</v>
      </c>
      <c r="E581" s="93" t="n">
        <v>44765240.89795</v>
      </c>
      <c r="F581" s="413"/>
      <c r="G581" s="365" t="n">
        <v>0.21711</v>
      </c>
      <c r="H581" s="360" t="n">
        <f aca="false">E581*G581</f>
        <v>9718981.45135392</v>
      </c>
      <c r="I581" s="361"/>
      <c r="J581" s="9" t="n">
        <v>0.0372490376761132</v>
      </c>
      <c r="K581" s="129" t="n">
        <f aca="false">E581*J581</f>
        <v>1667462.14478802</v>
      </c>
      <c r="L581" s="125" t="n">
        <f aca="false">H581+K581</f>
        <v>11386443.5961419</v>
      </c>
      <c r="M581" s="76" t="n">
        <f aca="false">G581+J581</f>
        <v>0.254359037676113</v>
      </c>
      <c r="N581" s="0"/>
    </row>
    <row r="582" customFormat="false" ht="12.75" hidden="false" customHeight="false" outlineLevel="0" collapsed="false">
      <c r="A582" s="391"/>
      <c r="C582" s="56"/>
      <c r="D582" s="124" t="s">
        <v>43</v>
      </c>
      <c r="E582" s="93" t="n">
        <v>245729508.60205</v>
      </c>
      <c r="F582" s="413"/>
      <c r="G582" s="365" t="n">
        <v>0.07499</v>
      </c>
      <c r="H582" s="360" t="n">
        <f aca="false">E582*G582</f>
        <v>18427255.8500677</v>
      </c>
      <c r="I582" s="361"/>
      <c r="J582" s="9" t="n">
        <v>0.0358947131590589</v>
      </c>
      <c r="K582" s="129" t="n">
        <f aca="false">E582*J582</f>
        <v>8820390.22598708</v>
      </c>
      <c r="L582" s="125" t="n">
        <f aca="false">H582+K582</f>
        <v>27247646.0760548</v>
      </c>
      <c r="M582" s="76" t="n">
        <f aca="false">G582+J582</f>
        <v>0.110884713159059</v>
      </c>
      <c r="N582" s="0"/>
    </row>
    <row r="583" customFormat="false" ht="12.75" hidden="false" customHeight="false" outlineLevel="0" collapsed="false">
      <c r="A583" s="391"/>
      <c r="C583" s="56" t="s">
        <v>26</v>
      </c>
      <c r="D583" s="124" t="s">
        <v>44</v>
      </c>
      <c r="E583" s="93" t="n">
        <v>36849071.56375</v>
      </c>
      <c r="F583" s="413"/>
      <c r="G583" s="365" t="n">
        <v>0.08182</v>
      </c>
      <c r="H583" s="360" t="n">
        <f aca="false">E583*G583</f>
        <v>3014991.03534602</v>
      </c>
      <c r="I583" s="361"/>
      <c r="J583" s="9" t="n">
        <v>0.0358947131590589</v>
      </c>
      <c r="K583" s="129" t="n">
        <f aca="false">E583*J583</f>
        <v>1322686.85395844</v>
      </c>
      <c r="L583" s="125" t="n">
        <f aca="false">H583+K583</f>
        <v>4337677.88930447</v>
      </c>
      <c r="M583" s="76" t="n">
        <f aca="false">G583+J583</f>
        <v>0.117714713159059</v>
      </c>
      <c r="N583" s="0"/>
    </row>
    <row r="584" customFormat="false" ht="12.75" hidden="false" customHeight="false" outlineLevel="0" collapsed="false">
      <c r="A584" s="391"/>
      <c r="C584" s="56"/>
      <c r="D584" s="124" t="s">
        <v>43</v>
      </c>
      <c r="E584" s="93" t="n">
        <v>47880915.93625</v>
      </c>
      <c r="F584" s="413"/>
      <c r="G584" s="365" t="n">
        <v>0.0671</v>
      </c>
      <c r="H584" s="360" t="n">
        <f aca="false">E584*G584</f>
        <v>3212809.45932238</v>
      </c>
      <c r="I584" s="361"/>
      <c r="J584" s="9" t="n">
        <v>0.0358947131590589</v>
      </c>
      <c r="K584" s="129" t="n">
        <f aca="false">E584*J584</f>
        <v>1718671.74332471</v>
      </c>
      <c r="L584" s="125" t="n">
        <f aca="false">H584+K584</f>
        <v>4931481.20264708</v>
      </c>
      <c r="M584" s="76" t="n">
        <f aca="false">G584+J584</f>
        <v>0.102994713159059</v>
      </c>
      <c r="N584" s="0"/>
    </row>
    <row r="585" customFormat="false" ht="12.75" hidden="false" customHeight="false" outlineLevel="0" collapsed="false">
      <c r="A585" s="41"/>
      <c r="B585" s="367"/>
      <c r="C585" s="368"/>
      <c r="D585" s="0"/>
      <c r="E585" s="415"/>
      <c r="F585" s="370"/>
      <c r="G585" s="371"/>
      <c r="H585" s="372"/>
      <c r="I585" s="373"/>
      <c r="L585" s="363"/>
      <c r="M585" s="364"/>
      <c r="N585" s="0"/>
    </row>
    <row r="586" customFormat="false" ht="12.75" hidden="false" customHeight="false" outlineLevel="0" collapsed="false">
      <c r="A586" s="41"/>
      <c r="B586" s="355" t="s">
        <v>93</v>
      </c>
      <c r="C586" s="412" t="s">
        <v>23</v>
      </c>
      <c r="D586" s="355" t="s">
        <v>94</v>
      </c>
      <c r="E586" s="388" t="n">
        <v>50820</v>
      </c>
      <c r="F586" s="370"/>
      <c r="G586" s="359" t="n">
        <v>16</v>
      </c>
      <c r="H586" s="360" t="n">
        <f aca="false">E586*G586</f>
        <v>813120</v>
      </c>
      <c r="I586" s="361"/>
      <c r="L586" s="125" t="n">
        <f aca="false">H586+K586</f>
        <v>813120</v>
      </c>
      <c r="M586" s="250" t="n">
        <f aca="false">G586+J586</f>
        <v>16</v>
      </c>
      <c r="N586" s="0"/>
    </row>
    <row r="587" customFormat="false" ht="12.75" hidden="false" customHeight="false" outlineLevel="0" collapsed="false">
      <c r="A587" s="41"/>
      <c r="B587" s="355"/>
      <c r="C587" s="412" t="s">
        <v>26</v>
      </c>
      <c r="D587" s="355" t="s">
        <v>94</v>
      </c>
      <c r="E587" s="388" t="n">
        <v>50820</v>
      </c>
      <c r="F587" s="370"/>
      <c r="G587" s="359" t="n">
        <v>16</v>
      </c>
      <c r="H587" s="360" t="n">
        <f aca="false">E587*G587</f>
        <v>813120</v>
      </c>
      <c r="I587" s="361"/>
      <c r="L587" s="125" t="n">
        <f aca="false">H587+K587</f>
        <v>813120</v>
      </c>
      <c r="M587" s="250" t="n">
        <f aca="false">G587+J587</f>
        <v>16</v>
      </c>
      <c r="N587" s="0"/>
    </row>
    <row r="588" customFormat="false" ht="12.75" hidden="false" customHeight="false" outlineLevel="0" collapsed="false">
      <c r="A588" s="41"/>
      <c r="B588" s="355"/>
      <c r="C588" s="356"/>
      <c r="D588" s="386"/>
      <c r="E588" s="387"/>
      <c r="F588" s="370"/>
      <c r="G588" s="401"/>
      <c r="H588" s="372"/>
      <c r="I588" s="373"/>
      <c r="L588" s="363"/>
      <c r="M588" s="364"/>
      <c r="N588" s="0"/>
    </row>
    <row r="589" customFormat="false" ht="12.75" hidden="false" customHeight="false" outlineLevel="0" collapsed="false">
      <c r="A589" s="41"/>
      <c r="B589" s="355" t="s">
        <v>98</v>
      </c>
      <c r="C589" s="412" t="s">
        <v>23</v>
      </c>
      <c r="D589" s="355" t="s">
        <v>99</v>
      </c>
      <c r="E589" s="357" t="n">
        <v>1333.83333333333</v>
      </c>
      <c r="F589" s="370"/>
      <c r="G589" s="359" t="n">
        <v>-0.4</v>
      </c>
      <c r="H589" s="360" t="n">
        <f aca="false">E589*G589</f>
        <v>-533.533333333333</v>
      </c>
      <c r="I589" s="361"/>
      <c r="L589" s="125" t="n">
        <f aca="false">H589+K589</f>
        <v>-533.533333333333</v>
      </c>
      <c r="M589" s="250" t="n">
        <f aca="false">G589+J589</f>
        <v>-0.4</v>
      </c>
      <c r="N589" s="0"/>
    </row>
    <row r="590" customFormat="false" ht="12.75" hidden="false" customHeight="false" outlineLevel="0" collapsed="false">
      <c r="A590" s="41"/>
      <c r="B590" s="355"/>
      <c r="C590" s="412" t="s">
        <v>26</v>
      </c>
      <c r="D590" s="355" t="s">
        <v>99</v>
      </c>
      <c r="E590" s="357" t="n">
        <v>492.166666666667</v>
      </c>
      <c r="F590" s="370"/>
      <c r="G590" s="359" t="n">
        <v>-0.3</v>
      </c>
      <c r="H590" s="360" t="n">
        <f aca="false">E590*G590</f>
        <v>-147.65</v>
      </c>
      <c r="I590" s="361"/>
      <c r="L590" s="125" t="n">
        <f aca="false">H590+K590</f>
        <v>-147.65</v>
      </c>
      <c r="M590" s="250" t="n">
        <f aca="false">G590+J590</f>
        <v>-0.3</v>
      </c>
      <c r="N590" s="0"/>
    </row>
    <row r="591" customFormat="false" ht="12.75" hidden="false" customHeight="false" outlineLevel="0" collapsed="false">
      <c r="A591" s="41"/>
      <c r="B591" s="355"/>
      <c r="C591" s="412"/>
      <c r="D591" s="355"/>
      <c r="E591" s="357"/>
      <c r="F591" s="370"/>
      <c r="G591" s="365"/>
      <c r="H591" s="360"/>
      <c r="I591" s="361"/>
      <c r="L591" s="363"/>
      <c r="M591" s="364"/>
      <c r="N591" s="0"/>
    </row>
    <row r="592" customFormat="false" ht="12.75" hidden="false" customHeight="false" outlineLevel="0" collapsed="false">
      <c r="A592" s="41"/>
      <c r="B592" s="375" t="str">
        <f aca="false">B483</f>
        <v>Discounts, Credits &amp; Nonalloc. Revenue</v>
      </c>
      <c r="C592" s="412"/>
      <c r="D592" s="355"/>
      <c r="E592" s="357"/>
      <c r="F592" s="370"/>
      <c r="G592" s="365"/>
      <c r="H592" s="360" t="n">
        <f aca="false">H594-SUM(H577:H590)</f>
        <v>583037.804068141</v>
      </c>
      <c r="I592" s="361"/>
      <c r="L592" s="125" t="n">
        <f aca="false">H592+K592</f>
        <v>583037.804068141</v>
      </c>
      <c r="M592" s="364"/>
      <c r="N592" s="0"/>
    </row>
    <row r="593" customFormat="false" ht="12.75" hidden="false" customHeight="false" outlineLevel="0" collapsed="false">
      <c r="A593" s="41"/>
      <c r="B593" s="355"/>
      <c r="C593" s="412"/>
      <c r="D593" s="355"/>
      <c r="E593" s="357"/>
      <c r="F593" s="370"/>
      <c r="G593" s="365"/>
      <c r="H593" s="389"/>
      <c r="I593" s="390"/>
      <c r="K593" s="11" t="n">
        <f aca="false">SUM(K577:K592)</f>
        <v>13529210.9680582</v>
      </c>
      <c r="L593" s="11" t="n">
        <f aca="false">SUM(L577:L592)</f>
        <v>65641019.4629732</v>
      </c>
      <c r="M593" s="364"/>
      <c r="N593" s="0"/>
    </row>
    <row r="594" customFormat="false" ht="13.5" hidden="false" customHeight="false" outlineLevel="0" collapsed="false">
      <c r="A594" s="41"/>
      <c r="B594" s="105" t="s">
        <v>95</v>
      </c>
      <c r="C594" s="134"/>
      <c r="D594" s="102"/>
      <c r="E594" s="104" t="n">
        <v>375224737</v>
      </c>
      <c r="F594" s="376" t="s">
        <v>37</v>
      </c>
      <c r="G594" s="106"/>
      <c r="H594" s="244" t="n">
        <v>52111808.494915</v>
      </c>
      <c r="I594" s="342"/>
      <c r="J594" s="243"/>
      <c r="K594" s="244" t="n">
        <v>13529210.9680582</v>
      </c>
      <c r="L594" s="226" t="n">
        <f aca="false">H594+K594</f>
        <v>65641019.4629732</v>
      </c>
      <c r="M594" s="377"/>
      <c r="N594" s="113" t="n">
        <f aca="false">(L594-H594)/H594</f>
        <v>0.259618910930301</v>
      </c>
    </row>
    <row r="595" customFormat="false" ht="13.5" hidden="false" customHeight="false" outlineLevel="0" collapsed="false">
      <c r="A595" s="41"/>
      <c r="B595" s="355"/>
      <c r="C595" s="412"/>
      <c r="D595" s="355"/>
      <c r="E595" s="357"/>
      <c r="F595" s="370"/>
      <c r="G595" s="365"/>
      <c r="H595" s="360"/>
      <c r="I595" s="361"/>
      <c r="L595" s="363"/>
      <c r="M595" s="364"/>
      <c r="N595" s="0"/>
    </row>
    <row r="596" customFormat="false" ht="12.75" hidden="false" customHeight="false" outlineLevel="0" collapsed="false">
      <c r="A596" s="41"/>
      <c r="B596" s="367"/>
      <c r="C596" s="368"/>
      <c r="D596" s="0"/>
      <c r="E596" s="369"/>
      <c r="F596" s="370"/>
      <c r="G596" s="371"/>
      <c r="H596" s="372"/>
      <c r="I596" s="373"/>
      <c r="L596" s="363"/>
      <c r="M596" s="364"/>
      <c r="N596" s="0"/>
    </row>
    <row r="597" customFormat="false" ht="12.75" hidden="false" customHeight="false" outlineLevel="0" collapsed="false">
      <c r="A597" s="41" t="s">
        <v>111</v>
      </c>
      <c r="B597" s="355" t="s">
        <v>59</v>
      </c>
      <c r="C597" s="56" t="s">
        <v>23</v>
      </c>
      <c r="D597" s="355" t="s">
        <v>106</v>
      </c>
      <c r="E597" s="381" t="n">
        <v>89192.4193159973</v>
      </c>
      <c r="F597" s="382"/>
      <c r="G597" s="359" t="n">
        <v>6.25</v>
      </c>
      <c r="H597" s="360" t="n">
        <f aca="false">E597*G597</f>
        <v>557452.620724983</v>
      </c>
      <c r="I597" s="361"/>
      <c r="L597" s="125" t="n">
        <f aca="false">H597+K597</f>
        <v>557452.620724983</v>
      </c>
      <c r="M597" s="250" t="n">
        <f aca="false">G597+J597</f>
        <v>6.25</v>
      </c>
      <c r="N597" s="0"/>
    </row>
    <row r="598" customFormat="false" ht="12.75" hidden="false" customHeight="false" outlineLevel="0" collapsed="false">
      <c r="A598" s="41"/>
      <c r="B598" s="355"/>
      <c r="C598" s="356"/>
      <c r="D598" s="355" t="s">
        <v>112</v>
      </c>
      <c r="E598" s="381" t="n">
        <v>161267.101591551</v>
      </c>
      <c r="F598" s="382"/>
      <c r="G598" s="359" t="n">
        <v>4.5</v>
      </c>
      <c r="H598" s="360" t="n">
        <f aca="false">E598*G598</f>
        <v>725701.957161978</v>
      </c>
      <c r="I598" s="361"/>
      <c r="L598" s="125" t="n">
        <f aca="false">H598+K598</f>
        <v>725701.957161978</v>
      </c>
      <c r="M598" s="250" t="n">
        <f aca="false">G598+J598</f>
        <v>4.5</v>
      </c>
      <c r="N598" s="0"/>
    </row>
    <row r="599" customFormat="false" ht="12.75" hidden="false" customHeight="false" outlineLevel="0" collapsed="false">
      <c r="A599" s="41"/>
      <c r="B599" s="355"/>
      <c r="C599" s="356"/>
      <c r="D599" s="355" t="s">
        <v>113</v>
      </c>
      <c r="E599" s="381" t="n">
        <v>504522.775928874</v>
      </c>
      <c r="F599" s="382"/>
      <c r="G599" s="359" t="n">
        <v>1.5</v>
      </c>
      <c r="H599" s="360" t="n">
        <f aca="false">E599*G599</f>
        <v>756784.16389331</v>
      </c>
      <c r="I599" s="361"/>
      <c r="L599" s="125" t="n">
        <f aca="false">H599+K599</f>
        <v>756784.16389331</v>
      </c>
      <c r="M599" s="250" t="n">
        <f aca="false">G599+J599</f>
        <v>1.5</v>
      </c>
      <c r="N599" s="0"/>
    </row>
    <row r="600" customFormat="false" ht="12.75" hidden="false" customHeight="false" outlineLevel="0" collapsed="false">
      <c r="A600" s="41"/>
      <c r="B600" s="355"/>
      <c r="C600" s="56" t="s">
        <v>26</v>
      </c>
      <c r="D600" s="355" t="s">
        <v>112</v>
      </c>
      <c r="E600" s="381" t="n">
        <v>152257.766307106</v>
      </c>
      <c r="F600" s="382"/>
      <c r="G600" s="359" t="n">
        <v>0.4</v>
      </c>
      <c r="H600" s="360" t="n">
        <f aca="false">E600*G600</f>
        <v>60903.1065228426</v>
      </c>
      <c r="I600" s="361"/>
      <c r="L600" s="125" t="n">
        <f aca="false">H600+K600</f>
        <v>60903.1065228426</v>
      </c>
      <c r="M600" s="250" t="n">
        <f aca="false">G600+J600</f>
        <v>0.4</v>
      </c>
      <c r="N600" s="0"/>
    </row>
    <row r="601" customFormat="false" ht="12.75" hidden="false" customHeight="false" outlineLevel="0" collapsed="false">
      <c r="A601" s="41"/>
      <c r="B601" s="355"/>
      <c r="C601" s="356"/>
      <c r="D601" s="355" t="s">
        <v>113</v>
      </c>
      <c r="E601" s="381" t="n">
        <v>684709.481617757</v>
      </c>
      <c r="F601" s="382"/>
      <c r="G601" s="359" t="n">
        <v>0.2</v>
      </c>
      <c r="H601" s="360" t="n">
        <f aca="false">E601*G601</f>
        <v>136941.896323551</v>
      </c>
      <c r="I601" s="361"/>
      <c r="L601" s="125" t="n">
        <f aca="false">H601+K601</f>
        <v>136941.896323551</v>
      </c>
      <c r="M601" s="250" t="n">
        <f aca="false">G601+J601</f>
        <v>0.2</v>
      </c>
      <c r="N601" s="0"/>
    </row>
    <row r="602" customFormat="false" ht="12.75" hidden="false" customHeight="false" outlineLevel="0" collapsed="false">
      <c r="A602" s="41"/>
      <c r="B602" s="355"/>
      <c r="C602" s="356"/>
      <c r="D602" s="355"/>
      <c r="E602" s="381"/>
      <c r="F602" s="382"/>
      <c r="G602" s="383"/>
      <c r="H602" s="384"/>
      <c r="I602" s="385"/>
      <c r="L602" s="363"/>
      <c r="M602" s="364"/>
      <c r="N602" s="0"/>
    </row>
    <row r="603" customFormat="false" ht="12.75" hidden="false" customHeight="false" outlineLevel="0" collapsed="false">
      <c r="A603" s="41"/>
      <c r="B603" s="355" t="s">
        <v>22</v>
      </c>
      <c r="C603" s="56" t="s">
        <v>23</v>
      </c>
      <c r="D603" s="355" t="s">
        <v>102</v>
      </c>
      <c r="E603" s="381" t="n">
        <v>2930434.894</v>
      </c>
      <c r="F603" s="382"/>
      <c r="G603" s="365" t="n">
        <v>0.09965</v>
      </c>
      <c r="H603" s="360" t="n">
        <f aca="false">E603*G603</f>
        <v>292017.8371871</v>
      </c>
      <c r="I603" s="361"/>
      <c r="J603" s="9" t="n">
        <v>0.131016663354495</v>
      </c>
      <c r="K603" s="129" t="n">
        <f aca="false">E603*J603</f>
        <v>383935.801989463</v>
      </c>
      <c r="L603" s="125" t="n">
        <f aca="false">H603+K603</f>
        <v>675953.639176563</v>
      </c>
      <c r="M603" s="76" t="n">
        <f aca="false">G603+J603</f>
        <v>0.230666663354495</v>
      </c>
      <c r="N603" s="0"/>
    </row>
    <row r="604" customFormat="false" ht="12.75" hidden="false" customHeight="false" outlineLevel="0" collapsed="false">
      <c r="A604" s="41"/>
      <c r="B604" s="355"/>
      <c r="C604" s="356"/>
      <c r="D604" s="355" t="s">
        <v>114</v>
      </c>
      <c r="E604" s="381" t="n">
        <v>4069744.1612</v>
      </c>
      <c r="F604" s="382"/>
      <c r="G604" s="365" t="n">
        <v>0.07134</v>
      </c>
      <c r="H604" s="360" t="n">
        <f aca="false">E604*G604</f>
        <v>290335.548460008</v>
      </c>
      <c r="I604" s="361"/>
      <c r="J604" s="9" t="n">
        <v>0.0279955914884154</v>
      </c>
      <c r="K604" s="129" t="n">
        <f aca="false">E604*J604</f>
        <v>113934.894999319</v>
      </c>
      <c r="L604" s="125" t="n">
        <f aca="false">H604+K604</f>
        <v>404270.443459327</v>
      </c>
      <c r="M604" s="76" t="n">
        <f aca="false">G604+J604</f>
        <v>0.0993355914884154</v>
      </c>
      <c r="N604" s="0"/>
    </row>
    <row r="605" customFormat="false" ht="12.75" hidden="false" customHeight="false" outlineLevel="0" collapsed="false">
      <c r="A605" s="41"/>
      <c r="B605" s="355"/>
      <c r="C605" s="356"/>
      <c r="D605" s="355" t="s">
        <v>103</v>
      </c>
      <c r="E605" s="381" t="n">
        <v>20387062.9448</v>
      </c>
      <c r="F605" s="382"/>
      <c r="G605" s="365" t="n">
        <v>0.06214</v>
      </c>
      <c r="H605" s="360" t="n">
        <f aca="false">E605*G605</f>
        <v>1266852.09138987</v>
      </c>
      <c r="I605" s="361"/>
      <c r="J605" s="9" t="n">
        <v>0.0279955914884154</v>
      </c>
      <c r="K605" s="129" t="n">
        <f aca="false">E605*J605</f>
        <v>570747.885851232</v>
      </c>
      <c r="L605" s="125" t="n">
        <f aca="false">H605+K605</f>
        <v>1837599.9772411</v>
      </c>
      <c r="M605" s="76" t="n">
        <f aca="false">G605+J605</f>
        <v>0.0901355914884154</v>
      </c>
      <c r="N605" s="0"/>
    </row>
    <row r="606" customFormat="false" ht="12.75" hidden="false" customHeight="false" outlineLevel="0" collapsed="false">
      <c r="A606" s="41"/>
      <c r="B606" s="355"/>
      <c r="C606" s="56" t="s">
        <v>26</v>
      </c>
      <c r="D606" s="355" t="s">
        <v>104</v>
      </c>
      <c r="E606" s="381" t="n">
        <v>2900926.3822</v>
      </c>
      <c r="F606" s="382"/>
      <c r="G606" s="365" t="n">
        <v>0.09956</v>
      </c>
      <c r="H606" s="360" t="n">
        <f aca="false">E606*G606</f>
        <v>288816.230611832</v>
      </c>
      <c r="I606" s="361"/>
      <c r="J606" s="9" t="n">
        <v>0.0279955914884154</v>
      </c>
      <c r="K606" s="129" t="n">
        <f aca="false">E606*J606</f>
        <v>81213.149934038</v>
      </c>
      <c r="L606" s="125" t="n">
        <f aca="false">H606+K606</f>
        <v>370029.38054587</v>
      </c>
      <c r="M606" s="76" t="n">
        <f aca="false">G606+J606</f>
        <v>0.127555591488415</v>
      </c>
      <c r="N606" s="0"/>
    </row>
    <row r="607" customFormat="false" ht="12.75" hidden="false" customHeight="false" outlineLevel="0" collapsed="false">
      <c r="A607" s="41"/>
      <c r="B607" s="355"/>
      <c r="C607" s="356"/>
      <c r="D607" s="355" t="s">
        <v>103</v>
      </c>
      <c r="E607" s="381" t="n">
        <v>7164744.6178</v>
      </c>
      <c r="F607" s="382"/>
      <c r="G607" s="365" t="n">
        <v>0.08417</v>
      </c>
      <c r="H607" s="360" t="n">
        <f aca="false">E607*G607</f>
        <v>603056.554480226</v>
      </c>
      <c r="I607" s="361"/>
      <c r="J607" s="9" t="n">
        <v>0.0279955914884154</v>
      </c>
      <c r="K607" s="129" t="n">
        <f aca="false">E607*J607</f>
        <v>200581.263438752</v>
      </c>
      <c r="L607" s="125" t="n">
        <f aca="false">H607+K607</f>
        <v>803637.817918978</v>
      </c>
      <c r="M607" s="76" t="n">
        <f aca="false">G607+J607</f>
        <v>0.112165591488415</v>
      </c>
      <c r="N607" s="0"/>
    </row>
    <row r="608" customFormat="false" ht="12.75" hidden="false" customHeight="false" outlineLevel="0" collapsed="false">
      <c r="A608" s="41"/>
      <c r="B608" s="367"/>
      <c r="C608" s="368"/>
      <c r="D608" s="0"/>
      <c r="E608" s="369"/>
      <c r="F608" s="370"/>
      <c r="G608" s="371"/>
      <c r="H608" s="372"/>
      <c r="I608" s="373"/>
      <c r="L608" s="363"/>
      <c r="M608" s="364"/>
      <c r="N608" s="0"/>
    </row>
    <row r="609" customFormat="false" ht="12.75" hidden="false" customHeight="false" outlineLevel="0" collapsed="false">
      <c r="A609" s="41"/>
      <c r="B609" s="355" t="s">
        <v>93</v>
      </c>
      <c r="C609" s="412" t="s">
        <v>23</v>
      </c>
      <c r="D609" s="355" t="s">
        <v>94</v>
      </c>
      <c r="E609" s="381" t="n">
        <v>11748</v>
      </c>
      <c r="F609" s="374"/>
      <c r="G609" s="359" t="n">
        <v>16</v>
      </c>
      <c r="H609" s="360" t="n">
        <f aca="false">E609*G609</f>
        <v>187968</v>
      </c>
      <c r="I609" s="361"/>
      <c r="L609" s="125" t="n">
        <f aca="false">H609+K609</f>
        <v>187968</v>
      </c>
      <c r="M609" s="250" t="n">
        <f aca="false">G609+J609</f>
        <v>16</v>
      </c>
      <c r="N609" s="0"/>
    </row>
    <row r="610" customFormat="false" ht="12.75" hidden="false" customHeight="false" outlineLevel="0" collapsed="false">
      <c r="A610" s="41"/>
      <c r="B610" s="355"/>
      <c r="C610" s="412" t="s">
        <v>26</v>
      </c>
      <c r="D610" s="355" t="s">
        <v>94</v>
      </c>
      <c r="E610" s="381" t="n">
        <v>11748</v>
      </c>
      <c r="F610" s="374"/>
      <c r="G610" s="359" t="n">
        <v>16</v>
      </c>
      <c r="H610" s="360" t="n">
        <f aca="false">E610*G610</f>
        <v>187968</v>
      </c>
      <c r="I610" s="361"/>
      <c r="L610" s="125" t="n">
        <f aca="false">H610+K610</f>
        <v>187968</v>
      </c>
      <c r="M610" s="250" t="n">
        <f aca="false">G610+J610</f>
        <v>16</v>
      </c>
      <c r="N610" s="0"/>
    </row>
    <row r="611" customFormat="false" ht="12.75" hidden="false" customHeight="false" outlineLevel="0" collapsed="false">
      <c r="A611" s="41"/>
      <c r="B611" s="355"/>
      <c r="C611" s="356"/>
      <c r="D611" s="386"/>
      <c r="E611" s="357"/>
      <c r="F611" s="374"/>
      <c r="G611" s="12"/>
      <c r="H611" s="11"/>
      <c r="I611" s="400"/>
      <c r="L611" s="363"/>
      <c r="M611" s="364"/>
      <c r="N611" s="0"/>
    </row>
    <row r="612" customFormat="false" ht="12.75" hidden="false" customHeight="false" outlineLevel="0" collapsed="false">
      <c r="A612" s="41"/>
      <c r="B612" s="375" t="str">
        <f aca="false">B483</f>
        <v>Discounts, Credits &amp; Nonalloc. Revenue</v>
      </c>
      <c r="C612" s="412"/>
      <c r="D612" s="355"/>
      <c r="E612" s="357"/>
      <c r="F612" s="374"/>
      <c r="G612" s="365"/>
      <c r="H612" s="360" t="n">
        <f aca="false">H614-SUM(H597:H610)</f>
        <v>142918.32347477</v>
      </c>
      <c r="I612" s="361"/>
      <c r="L612" s="125" t="n">
        <f aca="false">H612+K612</f>
        <v>142918.32347477</v>
      </c>
      <c r="M612" s="364"/>
      <c r="N612" s="0"/>
    </row>
    <row r="613" customFormat="false" ht="12.75" hidden="false" customHeight="false" outlineLevel="0" collapsed="false">
      <c r="A613" s="41"/>
      <c r="B613" s="355"/>
      <c r="C613" s="412"/>
      <c r="D613" s="355"/>
      <c r="E613" s="357"/>
      <c r="F613" s="374"/>
      <c r="G613" s="365"/>
      <c r="H613" s="389"/>
      <c r="I613" s="390"/>
      <c r="K613" s="11" t="n">
        <f aca="false">SUM(K597:K612)</f>
        <v>1350412.9962128</v>
      </c>
      <c r="L613" s="11" t="n">
        <f aca="false">SUM(L597:L612)</f>
        <v>6848129.32644328</v>
      </c>
      <c r="M613" s="364"/>
      <c r="N613" s="0"/>
    </row>
    <row r="614" customFormat="false" ht="13.5" hidden="false" customHeight="false" outlineLevel="0" collapsed="false">
      <c r="A614" s="41"/>
      <c r="B614" s="105" t="s">
        <v>95</v>
      </c>
      <c r="C614" s="134"/>
      <c r="D614" s="102"/>
      <c r="E614" s="104" t="n">
        <v>37452913</v>
      </c>
      <c r="F614" s="376" t="s">
        <v>37</v>
      </c>
      <c r="G614" s="106"/>
      <c r="H614" s="244" t="n">
        <v>5497716.33023047</v>
      </c>
      <c r="I614" s="342"/>
      <c r="J614" s="243"/>
      <c r="K614" s="244" t="n">
        <v>1350412.9962128</v>
      </c>
      <c r="L614" s="226" t="n">
        <f aca="false">H614+K614</f>
        <v>6848129.32644328</v>
      </c>
      <c r="M614" s="377"/>
      <c r="N614" s="113" t="n">
        <f aca="false">(L614-H614)/H614</f>
        <v>0.2456316250417</v>
      </c>
    </row>
    <row r="615" customFormat="false" ht="13.5" hidden="false" customHeight="false" outlineLevel="0" collapsed="false">
      <c r="A615" s="41"/>
      <c r="B615" s="355"/>
      <c r="C615" s="412"/>
      <c r="D615" s="355"/>
      <c r="E615" s="357"/>
      <c r="F615" s="374"/>
      <c r="G615" s="365"/>
      <c r="H615" s="360"/>
      <c r="I615" s="361"/>
      <c r="L615" s="363"/>
      <c r="M615" s="364"/>
      <c r="N615" s="0"/>
    </row>
    <row r="616" customFormat="false" ht="12.75" hidden="false" customHeight="false" outlineLevel="0" collapsed="false">
      <c r="A616" s="41"/>
      <c r="B616" s="367"/>
      <c r="C616" s="368"/>
      <c r="D616" s="0"/>
      <c r="E616" s="369"/>
      <c r="F616" s="370"/>
      <c r="G616" s="371"/>
      <c r="H616" s="372"/>
      <c r="I616" s="373"/>
      <c r="L616" s="363"/>
      <c r="M616" s="364"/>
      <c r="N616" s="0"/>
    </row>
    <row r="617" customFormat="false" ht="12.75" hidden="false" customHeight="false" outlineLevel="0" collapsed="false">
      <c r="A617" s="41" t="s">
        <v>115</v>
      </c>
      <c r="B617" s="355" t="s">
        <v>59</v>
      </c>
      <c r="C617" s="56" t="s">
        <v>23</v>
      </c>
      <c r="D617" s="0" t="s">
        <v>92</v>
      </c>
      <c r="E617" s="388" t="n">
        <v>241104</v>
      </c>
      <c r="F617" s="392"/>
      <c r="G617" s="359" t="n">
        <v>5.5</v>
      </c>
      <c r="H617" s="360" t="n">
        <f aca="false">E617*G617</f>
        <v>1326072</v>
      </c>
      <c r="I617" s="361"/>
      <c r="L617" s="125" t="n">
        <f aca="false">H617+K617</f>
        <v>1326072</v>
      </c>
      <c r="M617" s="250" t="n">
        <f aca="false">G617+J617</f>
        <v>5.5</v>
      </c>
      <c r="N617" s="0"/>
    </row>
    <row r="618" customFormat="false" ht="12.75" hidden="false" customHeight="false" outlineLevel="0" collapsed="false">
      <c r="A618" s="41"/>
      <c r="B618" s="355"/>
      <c r="C618" s="56" t="s">
        <v>26</v>
      </c>
      <c r="D618" s="0" t="s">
        <v>92</v>
      </c>
      <c r="E618" s="388" t="n">
        <v>241104</v>
      </c>
      <c r="F618" s="392"/>
      <c r="G618" s="359" t="n">
        <v>5.5</v>
      </c>
      <c r="H618" s="360" t="n">
        <f aca="false">E618*G618</f>
        <v>1326072</v>
      </c>
      <c r="I618" s="361"/>
      <c r="L618" s="125" t="n">
        <f aca="false">H618+K618</f>
        <v>1326072</v>
      </c>
      <c r="M618" s="250" t="n">
        <f aca="false">G618+J618</f>
        <v>5.5</v>
      </c>
      <c r="N618" s="0"/>
    </row>
    <row r="619" customFormat="false" ht="12.75" hidden="false" customHeight="false" outlineLevel="0" collapsed="false">
      <c r="A619" s="41"/>
      <c r="B619" s="355"/>
      <c r="C619" s="356"/>
      <c r="D619" s="355"/>
      <c r="E619" s="388"/>
      <c r="F619" s="392"/>
      <c r="G619" s="393"/>
      <c r="H619" s="394"/>
      <c r="I619" s="395"/>
      <c r="L619" s="363"/>
      <c r="M619" s="364"/>
      <c r="N619" s="0"/>
    </row>
    <row r="620" customFormat="false" ht="12.75" hidden="false" customHeight="false" outlineLevel="0" collapsed="false">
      <c r="A620" s="41"/>
      <c r="B620" s="355" t="s">
        <v>22</v>
      </c>
      <c r="C620" s="56" t="s">
        <v>23</v>
      </c>
      <c r="D620" s="355" t="s">
        <v>102</v>
      </c>
      <c r="E620" s="388" t="n">
        <v>10732128.84735</v>
      </c>
      <c r="F620" s="392"/>
      <c r="G620" s="365" t="n">
        <v>0.24938</v>
      </c>
      <c r="H620" s="360" t="n">
        <f aca="false">E620*G620</f>
        <v>2676378.29195214</v>
      </c>
      <c r="I620" s="361"/>
      <c r="J620" s="9" t="n">
        <v>0.0373077366527615</v>
      </c>
      <c r="K620" s="129" t="n">
        <f aca="false">E620*J620</f>
        <v>400391.436760438</v>
      </c>
      <c r="L620" s="125" t="n">
        <f aca="false">H620+K620</f>
        <v>3076769.72871258</v>
      </c>
      <c r="M620" s="76" t="n">
        <f aca="false">G620+J620</f>
        <v>0.286687736652762</v>
      </c>
      <c r="N620" s="0"/>
    </row>
    <row r="621" customFormat="false" ht="12.75" hidden="false" customHeight="false" outlineLevel="0" collapsed="false">
      <c r="A621" s="41"/>
      <c r="B621" s="355"/>
      <c r="C621" s="356"/>
      <c r="D621" s="355" t="s">
        <v>103</v>
      </c>
      <c r="E621" s="388" t="n">
        <v>48990346.65265</v>
      </c>
      <c r="F621" s="392"/>
      <c r="G621" s="365" t="n">
        <v>0.05926</v>
      </c>
      <c r="H621" s="360" t="n">
        <f aca="false">E621*G621</f>
        <v>2903167.94263604</v>
      </c>
      <c r="I621" s="361"/>
      <c r="J621" s="9" t="n">
        <v>0.0358718545791262</v>
      </c>
      <c r="K621" s="129" t="n">
        <f aca="false">E621*J621</f>
        <v>1757374.59090484</v>
      </c>
      <c r="L621" s="125" t="n">
        <f aca="false">H621+K621</f>
        <v>4660542.53354088</v>
      </c>
      <c r="M621" s="76" t="n">
        <f aca="false">G621+J621</f>
        <v>0.0951318545791262</v>
      </c>
      <c r="N621" s="0"/>
    </row>
    <row r="622" customFormat="false" ht="12.75" hidden="false" customHeight="false" outlineLevel="0" collapsed="false">
      <c r="A622" s="41"/>
      <c r="B622" s="355"/>
      <c r="C622" s="56" t="s">
        <v>26</v>
      </c>
      <c r="D622" s="355" t="s">
        <v>104</v>
      </c>
      <c r="E622" s="388" t="n">
        <v>8874797.1606</v>
      </c>
      <c r="F622" s="392"/>
      <c r="G622" s="365" t="n">
        <v>0.06516</v>
      </c>
      <c r="H622" s="360" t="n">
        <f aca="false">E622*G622</f>
        <v>578281.782984696</v>
      </c>
      <c r="I622" s="361"/>
      <c r="J622" s="9" t="n">
        <v>0.0358718545791262</v>
      </c>
      <c r="K622" s="129" t="n">
        <f aca="false">E622*J622</f>
        <v>318355.433164285</v>
      </c>
      <c r="L622" s="125" t="n">
        <f aca="false">H622+K622</f>
        <v>896637.216148981</v>
      </c>
      <c r="M622" s="76" t="n">
        <f aca="false">G622+J622</f>
        <v>0.101031854579126</v>
      </c>
      <c r="N622" s="0"/>
    </row>
    <row r="623" customFormat="false" ht="12.75" hidden="false" customHeight="false" outlineLevel="0" collapsed="false">
      <c r="A623" s="41"/>
      <c r="B623" s="355"/>
      <c r="C623" s="356"/>
      <c r="D623" s="355" t="s">
        <v>103</v>
      </c>
      <c r="E623" s="388" t="n">
        <v>14956559.3394</v>
      </c>
      <c r="F623" s="392"/>
      <c r="G623" s="365" t="n">
        <v>0.05388</v>
      </c>
      <c r="H623" s="360" t="n">
        <f aca="false">E623*G623</f>
        <v>805859.417206872</v>
      </c>
      <c r="I623" s="361"/>
      <c r="J623" s="9" t="n">
        <v>0.0358718545791262</v>
      </c>
      <c r="K623" s="129" t="n">
        <f aca="false">E623*J623</f>
        <v>536519.521627028</v>
      </c>
      <c r="L623" s="125" t="n">
        <f aca="false">H623+K623</f>
        <v>1342378.9388339</v>
      </c>
      <c r="M623" s="76" t="n">
        <f aca="false">G623+J623</f>
        <v>0.0897518545791262</v>
      </c>
      <c r="N623" s="0"/>
    </row>
    <row r="624" customFormat="false" ht="12.75" hidden="false" customHeight="false" outlineLevel="0" collapsed="false">
      <c r="A624" s="41"/>
      <c r="B624" s="367"/>
      <c r="C624" s="368"/>
      <c r="D624" s="0"/>
      <c r="E624" s="369"/>
      <c r="F624" s="370"/>
      <c r="G624" s="371"/>
      <c r="H624" s="372"/>
      <c r="I624" s="373"/>
      <c r="L624" s="363"/>
      <c r="M624" s="364"/>
      <c r="N624" s="0"/>
    </row>
    <row r="625" customFormat="false" ht="12.75" hidden="false" customHeight="false" outlineLevel="0" collapsed="false">
      <c r="A625" s="41"/>
      <c r="B625" s="355" t="s">
        <v>93</v>
      </c>
      <c r="C625" s="56" t="s">
        <v>23</v>
      </c>
      <c r="D625" s="355" t="s">
        <v>94</v>
      </c>
      <c r="E625" s="388" t="n">
        <v>18714</v>
      </c>
      <c r="F625" s="374"/>
      <c r="G625" s="359" t="n">
        <v>12</v>
      </c>
      <c r="H625" s="360" t="n">
        <f aca="false">E625*G625</f>
        <v>224568</v>
      </c>
      <c r="I625" s="361"/>
      <c r="L625" s="125" t="n">
        <f aca="false">H625+K625</f>
        <v>224568</v>
      </c>
      <c r="M625" s="250" t="n">
        <f aca="false">G625+J625</f>
        <v>12</v>
      </c>
      <c r="N625" s="0"/>
    </row>
    <row r="626" customFormat="false" ht="12.75" hidden="false" customHeight="false" outlineLevel="0" collapsed="false">
      <c r="A626" s="41"/>
      <c r="B626" s="355"/>
      <c r="C626" s="56" t="s">
        <v>26</v>
      </c>
      <c r="D626" s="355" t="s">
        <v>94</v>
      </c>
      <c r="E626" s="388" t="n">
        <v>18714</v>
      </c>
      <c r="F626" s="374"/>
      <c r="G626" s="359" t="n">
        <v>12</v>
      </c>
      <c r="H626" s="360" t="n">
        <f aca="false">E626*G626</f>
        <v>224568</v>
      </c>
      <c r="I626" s="361"/>
      <c r="L626" s="125" t="n">
        <f aca="false">H626+K626</f>
        <v>224568</v>
      </c>
      <c r="M626" s="250" t="n">
        <f aca="false">G626+J626</f>
        <v>12</v>
      </c>
      <c r="N626" s="0"/>
    </row>
    <row r="627" customFormat="false" ht="12.75" hidden="false" customHeight="false" outlineLevel="0" collapsed="false">
      <c r="A627" s="41"/>
      <c r="B627" s="355"/>
      <c r="C627" s="56"/>
      <c r="D627" s="355"/>
      <c r="E627" s="388"/>
      <c r="F627" s="374"/>
      <c r="G627" s="365"/>
      <c r="H627" s="360"/>
      <c r="I627" s="361"/>
      <c r="L627" s="363"/>
      <c r="M627" s="364"/>
      <c r="N627" s="0"/>
    </row>
    <row r="628" customFormat="false" ht="12.75" hidden="false" customHeight="false" outlineLevel="0" collapsed="false">
      <c r="A628" s="41"/>
      <c r="B628" s="367" t="str">
        <f aca="false">B483</f>
        <v>Discounts, Credits &amp; Nonalloc. Revenue</v>
      </c>
      <c r="C628" s="56"/>
      <c r="D628" s="355"/>
      <c r="E628" s="388"/>
      <c r="F628" s="374"/>
      <c r="G628" s="365"/>
      <c r="H628" s="360" t="n">
        <f aca="false">H630-SUM(H617:H626)</f>
        <v>254396.278804971</v>
      </c>
      <c r="I628" s="361"/>
      <c r="L628" s="125" t="n">
        <f aca="false">H628+K628</f>
        <v>254396.278804971</v>
      </c>
      <c r="M628" s="364"/>
      <c r="N628" s="0"/>
    </row>
    <row r="629" customFormat="false" ht="12.75" hidden="false" customHeight="false" outlineLevel="0" collapsed="false">
      <c r="A629" s="41"/>
      <c r="B629" s="355"/>
      <c r="C629" s="56"/>
      <c r="D629" s="355"/>
      <c r="E629" s="388"/>
      <c r="F629" s="374"/>
      <c r="G629" s="365"/>
      <c r="H629" s="389"/>
      <c r="I629" s="390"/>
      <c r="K629" s="11" t="n">
        <f aca="false">SUM(K617:K628)</f>
        <v>3012640.98245659</v>
      </c>
      <c r="L629" s="11" t="n">
        <f aca="false">SUM(L617:L628)</f>
        <v>13332004.6960413</v>
      </c>
      <c r="M629" s="364"/>
      <c r="N629" s="0"/>
    </row>
    <row r="630" customFormat="false" ht="13.5" hidden="false" customHeight="false" outlineLevel="0" collapsed="false">
      <c r="A630" s="41"/>
      <c r="B630" s="105" t="s">
        <v>95</v>
      </c>
      <c r="C630" s="134"/>
      <c r="D630" s="102"/>
      <c r="E630" s="104" t="n">
        <v>83553832</v>
      </c>
      <c r="F630" s="376" t="s">
        <v>37</v>
      </c>
      <c r="G630" s="106"/>
      <c r="H630" s="244" t="n">
        <v>10319363.7135847</v>
      </c>
      <c r="I630" s="342"/>
      <c r="J630" s="243"/>
      <c r="K630" s="244" t="n">
        <v>3012640.98245659</v>
      </c>
      <c r="L630" s="226" t="n">
        <f aca="false">H630+K630</f>
        <v>13332004.6960413</v>
      </c>
      <c r="M630" s="377"/>
      <c r="N630" s="113" t="n">
        <f aca="false">(L630-H630)/H630</f>
        <v>0.291940575608422</v>
      </c>
    </row>
    <row r="631" customFormat="false" ht="13.5" hidden="false" customHeight="false" outlineLevel="0" collapsed="false">
      <c r="A631" s="41"/>
      <c r="B631" s="355"/>
      <c r="C631" s="56"/>
      <c r="D631" s="355"/>
      <c r="E631" s="388"/>
      <c r="F631" s="374"/>
      <c r="G631" s="365"/>
      <c r="H631" s="360"/>
      <c r="I631" s="361"/>
      <c r="L631" s="363"/>
      <c r="M631" s="364"/>
      <c r="N631" s="0"/>
    </row>
    <row r="632" customFormat="false" ht="12.75" hidden="false" customHeight="false" outlineLevel="0" collapsed="false">
      <c r="A632" s="41"/>
      <c r="B632" s="367"/>
      <c r="C632" s="368"/>
      <c r="D632" s="0"/>
      <c r="E632" s="369"/>
      <c r="F632" s="370"/>
      <c r="G632" s="371"/>
      <c r="H632" s="372"/>
      <c r="I632" s="373"/>
      <c r="L632" s="363"/>
      <c r="M632" s="364"/>
      <c r="N632" s="0"/>
    </row>
    <row r="633" customFormat="false" ht="12.75" hidden="false" customHeight="false" outlineLevel="0" collapsed="false">
      <c r="A633" s="41" t="s">
        <v>116</v>
      </c>
      <c r="B633" s="355" t="s">
        <v>59</v>
      </c>
      <c r="C633" s="56" t="s">
        <v>23</v>
      </c>
      <c r="D633" s="355" t="s">
        <v>106</v>
      </c>
      <c r="E633" s="381" t="n">
        <v>3860783.14195314</v>
      </c>
      <c r="F633" s="382"/>
      <c r="G633" s="359" t="n">
        <v>2.7</v>
      </c>
      <c r="H633" s="360" t="n">
        <f aca="false">E633*G633</f>
        <v>10424114.4832735</v>
      </c>
      <c r="I633" s="361"/>
      <c r="L633" s="125" t="n">
        <f aca="false">H633+K633</f>
        <v>10424114.4832735</v>
      </c>
      <c r="M633" s="250" t="n">
        <f aca="false">G633+J633</f>
        <v>2.7</v>
      </c>
      <c r="N633" s="0"/>
    </row>
    <row r="634" customFormat="false" ht="12.75" hidden="false" customHeight="false" outlineLevel="0" collapsed="false">
      <c r="A634" s="41"/>
      <c r="B634" s="355"/>
      <c r="C634" s="356"/>
      <c r="D634" s="355" t="s">
        <v>97</v>
      </c>
      <c r="E634" s="381" t="n">
        <v>5440944.5</v>
      </c>
      <c r="F634" s="382"/>
      <c r="G634" s="359" t="n">
        <v>6.55</v>
      </c>
      <c r="H634" s="360" t="n">
        <f aca="false">E634*G634</f>
        <v>35638186.475</v>
      </c>
      <c r="I634" s="361"/>
      <c r="L634" s="125" t="n">
        <f aca="false">H634+K634</f>
        <v>35638186.475</v>
      </c>
      <c r="M634" s="250" t="n">
        <f aca="false">G634+J634</f>
        <v>6.55</v>
      </c>
      <c r="N634" s="0"/>
    </row>
    <row r="635" customFormat="false" ht="12.75" hidden="false" customHeight="false" outlineLevel="0" collapsed="false">
      <c r="A635" s="41"/>
      <c r="B635" s="355"/>
      <c r="C635" s="56" t="s">
        <v>26</v>
      </c>
      <c r="D635" s="355" t="s">
        <v>97</v>
      </c>
      <c r="E635" s="381" t="n">
        <v>4998809.5</v>
      </c>
      <c r="F635" s="382"/>
      <c r="G635" s="359" t="n">
        <v>4.4</v>
      </c>
      <c r="H635" s="360" t="n">
        <f aca="false">E635*G635</f>
        <v>21994761.8</v>
      </c>
      <c r="I635" s="361"/>
      <c r="L635" s="125" t="n">
        <f aca="false">H635+K635</f>
        <v>21994761.8</v>
      </c>
      <c r="M635" s="250" t="n">
        <f aca="false">G635+J635</f>
        <v>4.4</v>
      </c>
      <c r="N635" s="0"/>
    </row>
    <row r="636" customFormat="false" ht="12.75" hidden="false" customHeight="false" outlineLevel="0" collapsed="false">
      <c r="A636" s="41"/>
      <c r="B636" s="355"/>
      <c r="C636" s="356"/>
      <c r="D636" s="355"/>
      <c r="E636" s="381"/>
      <c r="F636" s="382"/>
      <c r="G636" s="383"/>
      <c r="H636" s="384"/>
      <c r="I636" s="385"/>
      <c r="L636" s="363"/>
      <c r="M636" s="364"/>
      <c r="N636" s="0"/>
    </row>
    <row r="637" customFormat="false" ht="12.75" hidden="false" customHeight="false" outlineLevel="0" collapsed="false">
      <c r="A637" s="41"/>
      <c r="B637" s="355" t="s">
        <v>22</v>
      </c>
      <c r="C637" s="56" t="s">
        <v>23</v>
      </c>
      <c r="D637" s="355" t="s">
        <v>102</v>
      </c>
      <c r="E637" s="381" t="n">
        <v>281026612.4796</v>
      </c>
      <c r="F637" s="382"/>
      <c r="G637" s="365" t="n">
        <v>0.15294</v>
      </c>
      <c r="H637" s="360" t="n">
        <f aca="false">E637*G637</f>
        <v>42980210.11263</v>
      </c>
      <c r="I637" s="361"/>
      <c r="J637" s="9" t="n">
        <v>0.0981676373206659</v>
      </c>
      <c r="K637" s="129" t="n">
        <f aca="false">E637*J637</f>
        <v>27587718.5713527</v>
      </c>
      <c r="L637" s="125" t="n">
        <f aca="false">H637+K637</f>
        <v>70567928.6839827</v>
      </c>
      <c r="M637" s="76" t="n">
        <f aca="false">G637+J637</f>
        <v>0.251107637320666</v>
      </c>
      <c r="N637" s="0"/>
    </row>
    <row r="638" customFormat="false" ht="12.75" hidden="false" customHeight="false" outlineLevel="0" collapsed="false">
      <c r="A638" s="41"/>
      <c r="B638" s="355"/>
      <c r="C638" s="356"/>
      <c r="D638" s="355" t="s">
        <v>103</v>
      </c>
      <c r="E638" s="381" t="n">
        <v>1164583534.0204</v>
      </c>
      <c r="F638" s="382"/>
      <c r="G638" s="365" t="n">
        <v>0.05088</v>
      </c>
      <c r="H638" s="360" t="n">
        <f aca="false">E638*G638</f>
        <v>59254010.2109579</v>
      </c>
      <c r="I638" s="361"/>
      <c r="J638" s="9" t="n">
        <v>0.0264682203335914</v>
      </c>
      <c r="K638" s="129" t="n">
        <f aca="false">E638*J638</f>
        <v>30824453.5753244</v>
      </c>
      <c r="L638" s="125" t="n">
        <f aca="false">H638+K638</f>
        <v>90078463.7862824</v>
      </c>
      <c r="M638" s="76" t="n">
        <f aca="false">G638+J638</f>
        <v>0.0773482203335914</v>
      </c>
      <c r="N638" s="0"/>
    </row>
    <row r="639" customFormat="false" ht="12.75" hidden="false" customHeight="false" outlineLevel="0" collapsed="false">
      <c r="A639" s="41"/>
      <c r="B639" s="355"/>
      <c r="C639" s="56" t="s">
        <v>26</v>
      </c>
      <c r="D639" s="355" t="s">
        <v>104</v>
      </c>
      <c r="E639" s="381" t="n">
        <v>276462904.38225</v>
      </c>
      <c r="F639" s="382"/>
      <c r="G639" s="365" t="n">
        <v>0.05661</v>
      </c>
      <c r="H639" s="360" t="n">
        <f aca="false">E639*G639</f>
        <v>15650565.0170792</v>
      </c>
      <c r="I639" s="361"/>
      <c r="J639" s="9" t="n">
        <v>0.0264682203335914</v>
      </c>
      <c r="K639" s="129" t="n">
        <f aca="false">E639*J639</f>
        <v>7317481.06725399</v>
      </c>
      <c r="L639" s="125" t="n">
        <f aca="false">H639+K639</f>
        <v>22968046.0843332</v>
      </c>
      <c r="M639" s="76" t="n">
        <f aca="false">G639+J639</f>
        <v>0.0830782203335914</v>
      </c>
      <c r="N639" s="0"/>
    </row>
    <row r="640" customFormat="false" ht="12.75" hidden="false" customHeight="false" outlineLevel="0" collapsed="false">
      <c r="A640" s="41"/>
      <c r="B640" s="355"/>
      <c r="C640" s="356"/>
      <c r="D640" s="355" t="s">
        <v>103</v>
      </c>
      <c r="E640" s="381" t="n">
        <v>379439597.11775</v>
      </c>
      <c r="F640" s="382"/>
      <c r="G640" s="365" t="n">
        <v>0.04706</v>
      </c>
      <c r="H640" s="360" t="n">
        <f aca="false">E640*G640</f>
        <v>17856427.4403613</v>
      </c>
      <c r="I640" s="361"/>
      <c r="J640" s="9" t="n">
        <v>0.0264682203335914</v>
      </c>
      <c r="K640" s="129" t="n">
        <f aca="false">E640*J640</f>
        <v>10043090.8598017</v>
      </c>
      <c r="L640" s="125" t="n">
        <f aca="false">H640+K640</f>
        <v>27899518.3001631</v>
      </c>
      <c r="M640" s="76" t="n">
        <f aca="false">G640+J640</f>
        <v>0.0735282203335914</v>
      </c>
      <c r="N640" s="0"/>
    </row>
    <row r="641" customFormat="false" ht="12.75" hidden="false" customHeight="false" outlineLevel="0" collapsed="false">
      <c r="A641" s="41"/>
      <c r="B641" s="367"/>
      <c r="C641" s="368"/>
      <c r="D641" s="0"/>
      <c r="E641" s="369"/>
      <c r="F641" s="370"/>
      <c r="G641" s="371"/>
      <c r="H641" s="372"/>
      <c r="I641" s="373"/>
      <c r="L641" s="363"/>
      <c r="M641" s="364"/>
      <c r="N641" s="0"/>
    </row>
    <row r="642" customFormat="false" ht="12.75" hidden="false" customHeight="false" outlineLevel="0" collapsed="false">
      <c r="A642" s="41"/>
      <c r="B642" s="355" t="s">
        <v>93</v>
      </c>
      <c r="C642" s="56" t="s">
        <v>23</v>
      </c>
      <c r="D642" s="355" t="s">
        <v>94</v>
      </c>
      <c r="E642" s="381" t="n">
        <v>60264</v>
      </c>
      <c r="F642" s="374"/>
      <c r="G642" s="359" t="n">
        <v>16</v>
      </c>
      <c r="H642" s="360" t="n">
        <f aca="false">E642*G642</f>
        <v>964224</v>
      </c>
      <c r="I642" s="361"/>
      <c r="L642" s="125" t="n">
        <f aca="false">H642+K642</f>
        <v>964224</v>
      </c>
      <c r="M642" s="250" t="n">
        <f aca="false">G642+J642</f>
        <v>16</v>
      </c>
      <c r="N642" s="0"/>
    </row>
    <row r="643" customFormat="false" ht="12.75" hidden="false" customHeight="false" outlineLevel="0" collapsed="false">
      <c r="A643" s="41"/>
      <c r="B643" s="355"/>
      <c r="C643" s="56" t="s">
        <v>26</v>
      </c>
      <c r="D643" s="355" t="s">
        <v>94</v>
      </c>
      <c r="E643" s="381" t="n">
        <v>60264</v>
      </c>
      <c r="F643" s="374"/>
      <c r="G643" s="359" t="n">
        <v>16</v>
      </c>
      <c r="H643" s="360" t="n">
        <f aca="false">E643*G643</f>
        <v>964224</v>
      </c>
      <c r="I643" s="361"/>
      <c r="L643" s="125" t="n">
        <f aca="false">H643+K643</f>
        <v>964224</v>
      </c>
      <c r="M643" s="250" t="n">
        <f aca="false">G643+J643</f>
        <v>16</v>
      </c>
      <c r="N643" s="0"/>
    </row>
    <row r="644" customFormat="false" ht="12.75" hidden="false" customHeight="false" outlineLevel="0" collapsed="false">
      <c r="A644" s="41"/>
      <c r="B644" s="355"/>
      <c r="C644" s="56"/>
      <c r="D644" s="355"/>
      <c r="E644" s="381"/>
      <c r="F644" s="374"/>
      <c r="G644" s="416"/>
      <c r="H644" s="11"/>
      <c r="I644" s="400"/>
      <c r="L644" s="363"/>
      <c r="M644" s="364"/>
      <c r="N644" s="0"/>
    </row>
    <row r="645" customFormat="false" ht="12.75" hidden="false" customHeight="false" outlineLevel="0" collapsed="false">
      <c r="A645" s="41"/>
      <c r="B645" s="355" t="s">
        <v>98</v>
      </c>
      <c r="C645" s="56" t="s">
        <v>23</v>
      </c>
      <c r="D645" s="355" t="s">
        <v>117</v>
      </c>
      <c r="E645" s="357" t="n">
        <v>89072</v>
      </c>
      <c r="F645" s="374"/>
      <c r="G645" s="359" t="n">
        <v>-4.85</v>
      </c>
      <c r="H645" s="360" t="n">
        <f aca="false">E645*G645</f>
        <v>-431999.2</v>
      </c>
      <c r="I645" s="361"/>
      <c r="L645" s="125" t="n">
        <f aca="false">H645+K645</f>
        <v>-431999.2</v>
      </c>
      <c r="M645" s="250" t="n">
        <f aca="false">G645+J645</f>
        <v>-4.85</v>
      </c>
      <c r="N645" s="0"/>
    </row>
    <row r="646" customFormat="false" ht="12.75" hidden="false" customHeight="false" outlineLevel="0" collapsed="false">
      <c r="A646" s="41"/>
      <c r="B646" s="355"/>
      <c r="C646" s="56" t="s">
        <v>26</v>
      </c>
      <c r="D646" s="355" t="s">
        <v>117</v>
      </c>
      <c r="E646" s="357" t="n">
        <v>56502</v>
      </c>
      <c r="F646" s="374"/>
      <c r="G646" s="359" t="n">
        <v>-3.25</v>
      </c>
      <c r="H646" s="360" t="n">
        <f aca="false">E646*G646</f>
        <v>-183631.5</v>
      </c>
      <c r="I646" s="361"/>
      <c r="L646" s="125" t="n">
        <f aca="false">H646+K646</f>
        <v>-183631.5</v>
      </c>
      <c r="M646" s="250" t="n">
        <f aca="false">G646+J646</f>
        <v>-3.25</v>
      </c>
      <c r="N646" s="0"/>
    </row>
    <row r="647" customFormat="false" ht="12.75" hidden="false" customHeight="false" outlineLevel="0" collapsed="false">
      <c r="A647" s="41"/>
      <c r="B647" s="355"/>
      <c r="C647" s="56" t="s">
        <v>23</v>
      </c>
      <c r="D647" s="355" t="s">
        <v>99</v>
      </c>
      <c r="E647" s="357" t="n">
        <v>383730.5</v>
      </c>
      <c r="F647" s="374"/>
      <c r="G647" s="359" t="n">
        <v>-0.95</v>
      </c>
      <c r="H647" s="360" t="n">
        <f aca="false">E647*G647</f>
        <v>-364543.975</v>
      </c>
      <c r="I647" s="361"/>
      <c r="L647" s="125" t="n">
        <f aca="false">H647+K647</f>
        <v>-364543.975</v>
      </c>
      <c r="M647" s="250" t="n">
        <f aca="false">G647+J647</f>
        <v>-0.95</v>
      </c>
      <c r="N647" s="0"/>
    </row>
    <row r="648" customFormat="false" ht="12.75" hidden="false" customHeight="false" outlineLevel="0" collapsed="false">
      <c r="A648" s="41"/>
      <c r="B648" s="355"/>
      <c r="C648" s="56" t="s">
        <v>26</v>
      </c>
      <c r="D648" s="355" t="s">
        <v>99</v>
      </c>
      <c r="E648" s="357" t="n">
        <v>294155.5</v>
      </c>
      <c r="F648" s="374"/>
      <c r="G648" s="359" t="n">
        <v>-0.65</v>
      </c>
      <c r="H648" s="360" t="n">
        <f aca="false">E648*G648</f>
        <v>-191201.075</v>
      </c>
      <c r="I648" s="361"/>
      <c r="L648" s="125" t="n">
        <f aca="false">H648+K648</f>
        <v>-191201.075</v>
      </c>
      <c r="M648" s="250" t="n">
        <f aca="false">G648+J648</f>
        <v>-0.65</v>
      </c>
      <c r="N648" s="0"/>
    </row>
    <row r="649" customFormat="false" ht="12.75" hidden="false" customHeight="false" outlineLevel="0" collapsed="false">
      <c r="A649" s="41"/>
      <c r="B649" s="355"/>
      <c r="C649" s="56"/>
      <c r="D649" s="355"/>
      <c r="E649" s="357"/>
      <c r="F649" s="374"/>
      <c r="G649" s="365"/>
      <c r="H649" s="360"/>
      <c r="I649" s="361"/>
      <c r="L649" s="363"/>
      <c r="M649" s="364"/>
      <c r="N649" s="0"/>
    </row>
    <row r="650" customFormat="false" ht="12.75" hidden="false" customHeight="false" outlineLevel="0" collapsed="false">
      <c r="A650" s="41"/>
      <c r="B650" s="375" t="str">
        <f aca="false">B483</f>
        <v>Discounts, Credits &amp; Nonalloc. Revenue</v>
      </c>
      <c r="C650" s="56"/>
      <c r="D650" s="355"/>
      <c r="E650" s="357"/>
      <c r="F650" s="374"/>
      <c r="G650" s="365"/>
      <c r="H650" s="360" t="n">
        <f aca="false">H652-SUM(H633:H648)</f>
        <v>642855.343887061</v>
      </c>
      <c r="I650" s="361"/>
      <c r="L650" s="125" t="n">
        <f aca="false">H650+K650</f>
        <v>642855.343887061</v>
      </c>
      <c r="M650" s="364"/>
      <c r="N650" s="0"/>
    </row>
    <row r="651" customFormat="false" ht="12.75" hidden="false" customHeight="false" outlineLevel="0" collapsed="false">
      <c r="A651" s="41"/>
      <c r="B651" s="355"/>
      <c r="C651" s="56"/>
      <c r="D651" s="355"/>
      <c r="E651" s="357"/>
      <c r="F651" s="374"/>
      <c r="G651" s="365"/>
      <c r="H651" s="389"/>
      <c r="I651" s="390"/>
      <c r="K651" s="11" t="n">
        <f aca="false">SUM(K633:K650)</f>
        <v>75772744.0737329</v>
      </c>
      <c r="L651" s="11" t="n">
        <f aca="false">SUM(L633:L650)</f>
        <v>280970947.206922</v>
      </c>
      <c r="M651" s="364"/>
      <c r="N651" s="0"/>
    </row>
    <row r="652" customFormat="false" ht="13.5" hidden="false" customHeight="false" outlineLevel="0" collapsed="false">
      <c r="A652" s="41"/>
      <c r="B652" s="105" t="s">
        <v>118</v>
      </c>
      <c r="C652" s="134"/>
      <c r="D652" s="102"/>
      <c r="E652" s="104" t="n">
        <v>2101512648</v>
      </c>
      <c r="F652" s="376" t="s">
        <v>37</v>
      </c>
      <c r="G652" s="106"/>
      <c r="H652" s="244" t="n">
        <v>205198203.133189</v>
      </c>
      <c r="I652" s="342"/>
      <c r="J652" s="243"/>
      <c r="K652" s="244" t="n">
        <v>75772744.0737329</v>
      </c>
      <c r="L652" s="226" t="n">
        <f aca="false">H652+K652</f>
        <v>280970947.206922</v>
      </c>
      <c r="M652" s="377"/>
      <c r="N652" s="113" t="n">
        <f aca="false">(L652-H652)/H652</f>
        <v>0.36926611888775</v>
      </c>
    </row>
    <row r="653" customFormat="false" ht="13.5" hidden="false" customHeight="false" outlineLevel="0" collapsed="false">
      <c r="A653" s="41"/>
      <c r="B653" s="355"/>
      <c r="C653" s="56"/>
      <c r="D653" s="355"/>
      <c r="E653" s="357"/>
      <c r="F653" s="374"/>
      <c r="G653" s="365"/>
      <c r="H653" s="360"/>
      <c r="I653" s="361"/>
      <c r="L653" s="363"/>
      <c r="M653" s="364"/>
      <c r="N653" s="0"/>
    </row>
    <row r="654" customFormat="false" ht="12.75" hidden="false" customHeight="false" outlineLevel="0" collapsed="false">
      <c r="A654" s="41"/>
      <c r="B654" s="367"/>
      <c r="C654" s="368"/>
      <c r="D654" s="0"/>
      <c r="E654" s="369"/>
      <c r="F654" s="370"/>
      <c r="G654" s="371"/>
      <c r="H654" s="372"/>
      <c r="I654" s="373"/>
      <c r="L654" s="363"/>
      <c r="M654" s="364"/>
      <c r="N654" s="0"/>
    </row>
    <row r="655" customFormat="false" ht="12.75" hidden="false" customHeight="false" outlineLevel="0" collapsed="false">
      <c r="A655" s="41" t="s">
        <v>119</v>
      </c>
      <c r="B655" s="355" t="s">
        <v>59</v>
      </c>
      <c r="C655" s="56" t="s">
        <v>23</v>
      </c>
      <c r="D655" s="355" t="s">
        <v>106</v>
      </c>
      <c r="E655" s="381" t="n">
        <v>289199.662630658</v>
      </c>
      <c r="F655" s="382"/>
      <c r="G655" s="359" t="n">
        <v>9.2</v>
      </c>
      <c r="H655" s="360" t="n">
        <f aca="false">E655*G655</f>
        <v>2660636.89620205</v>
      </c>
      <c r="I655" s="361"/>
      <c r="L655" s="125" t="n">
        <f aca="false">H655+K655</f>
        <v>2660636.89620205</v>
      </c>
      <c r="M655" s="250" t="n">
        <f aca="false">G655+J655</f>
        <v>9.2</v>
      </c>
      <c r="N655" s="0"/>
    </row>
    <row r="656" customFormat="false" ht="12.75" hidden="false" customHeight="false" outlineLevel="0" collapsed="false">
      <c r="A656" s="41"/>
      <c r="B656" s="355"/>
      <c r="C656" s="356"/>
      <c r="D656" s="355" t="s">
        <v>112</v>
      </c>
      <c r="E656" s="381" t="n">
        <v>320896.142222293</v>
      </c>
      <c r="F656" s="382"/>
      <c r="G656" s="359" t="n">
        <v>5.6</v>
      </c>
      <c r="H656" s="360" t="n">
        <f aca="false">E656*G656</f>
        <v>1797018.39644484</v>
      </c>
      <c r="I656" s="361"/>
      <c r="L656" s="125" t="n">
        <f aca="false">H656+K656</f>
        <v>1797018.39644484</v>
      </c>
      <c r="M656" s="250" t="n">
        <f aca="false">G656+J656</f>
        <v>5.6</v>
      </c>
      <c r="N656" s="0"/>
    </row>
    <row r="657" customFormat="false" ht="12.75" hidden="false" customHeight="false" outlineLevel="0" collapsed="false">
      <c r="A657" s="41"/>
      <c r="B657" s="355"/>
      <c r="C657" s="356"/>
      <c r="D657" s="355" t="s">
        <v>113</v>
      </c>
      <c r="E657" s="381" t="n">
        <v>522869.058689923</v>
      </c>
      <c r="F657" s="382"/>
      <c r="G657" s="359" t="n">
        <v>1.55</v>
      </c>
      <c r="H657" s="360" t="n">
        <f aca="false">E657*G657</f>
        <v>810447.040969381</v>
      </c>
      <c r="I657" s="361"/>
      <c r="L657" s="125" t="n">
        <f aca="false">H657+K657</f>
        <v>810447.040969381</v>
      </c>
      <c r="M657" s="250" t="n">
        <f aca="false">G657+J657</f>
        <v>1.55</v>
      </c>
      <c r="N657" s="0"/>
    </row>
    <row r="658" customFormat="false" ht="12.75" hidden="false" customHeight="false" outlineLevel="0" collapsed="false">
      <c r="A658" s="41"/>
      <c r="B658" s="355"/>
      <c r="C658" s="56" t="s">
        <v>26</v>
      </c>
      <c r="D658" s="355" t="s">
        <v>112</v>
      </c>
      <c r="E658" s="381" t="n">
        <v>257011.76475078</v>
      </c>
      <c r="F658" s="382"/>
      <c r="G658" s="359" t="n">
        <v>0.7</v>
      </c>
      <c r="H658" s="360" t="n">
        <f aca="false">E658*G658</f>
        <v>179908.235325546</v>
      </c>
      <c r="I658" s="361"/>
      <c r="L658" s="125" t="n">
        <f aca="false">H658+K658</f>
        <v>179908.235325546</v>
      </c>
      <c r="M658" s="250" t="n">
        <f aca="false">G658+J658</f>
        <v>0.7</v>
      </c>
      <c r="N658" s="0"/>
    </row>
    <row r="659" customFormat="false" ht="12.75" hidden="false" customHeight="false" outlineLevel="0" collapsed="false">
      <c r="A659" s="41"/>
      <c r="B659" s="355"/>
      <c r="C659" s="356"/>
      <c r="D659" s="355" t="s">
        <v>113</v>
      </c>
      <c r="E659" s="381" t="n">
        <v>444242.132571138</v>
      </c>
      <c r="F659" s="382"/>
      <c r="G659" s="359" t="n">
        <v>0.1</v>
      </c>
      <c r="H659" s="360" t="n">
        <f aca="false">E659*G659</f>
        <v>44424.2132571138</v>
      </c>
      <c r="I659" s="361"/>
      <c r="L659" s="125" t="n">
        <f aca="false">H659+K659</f>
        <v>44424.2132571138</v>
      </c>
      <c r="M659" s="250" t="n">
        <f aca="false">G659+J659</f>
        <v>0.1</v>
      </c>
      <c r="N659" s="0"/>
    </row>
    <row r="660" customFormat="false" ht="12.75" hidden="false" customHeight="false" outlineLevel="0" collapsed="false">
      <c r="A660" s="41"/>
      <c r="B660" s="355"/>
      <c r="C660" s="356"/>
      <c r="D660" s="355"/>
      <c r="E660" s="381"/>
      <c r="F660" s="382"/>
      <c r="G660" s="383"/>
      <c r="H660" s="384"/>
      <c r="I660" s="385"/>
      <c r="L660" s="363"/>
      <c r="M660" s="364"/>
      <c r="N660" s="0"/>
    </row>
    <row r="661" customFormat="false" ht="12.75" hidden="false" customHeight="false" outlineLevel="0" collapsed="false">
      <c r="A661" s="41"/>
      <c r="B661" s="355" t="s">
        <v>22</v>
      </c>
      <c r="C661" s="56" t="s">
        <v>23</v>
      </c>
      <c r="D661" s="355" t="s">
        <v>102</v>
      </c>
      <c r="E661" s="381" t="n">
        <v>20584780.5051</v>
      </c>
      <c r="F661" s="382"/>
      <c r="G661" s="365" t="n">
        <v>0.08781</v>
      </c>
      <c r="H661" s="360" t="n">
        <f aca="false">E661*G661</f>
        <v>1807549.57615283</v>
      </c>
      <c r="I661" s="361"/>
      <c r="J661" s="9" t="n">
        <v>0.135308308986587</v>
      </c>
      <c r="K661" s="129" t="n">
        <f aca="false">E661*J661</f>
        <v>2785291.84100513</v>
      </c>
      <c r="L661" s="125" t="n">
        <f aca="false">H661+K661</f>
        <v>4592841.41715797</v>
      </c>
      <c r="M661" s="76" t="n">
        <f aca="false">G661+J661</f>
        <v>0.223118308986587</v>
      </c>
      <c r="N661" s="0"/>
    </row>
    <row r="662" customFormat="false" ht="12.75" hidden="false" customHeight="false" outlineLevel="0" collapsed="false">
      <c r="A662" s="41"/>
      <c r="B662" s="355"/>
      <c r="C662" s="356"/>
      <c r="D662" s="355" t="s">
        <v>114</v>
      </c>
      <c r="E662" s="381" t="n">
        <v>23308901.51325</v>
      </c>
      <c r="F662" s="382"/>
      <c r="G662" s="365" t="n">
        <v>0.05906</v>
      </c>
      <c r="H662" s="360" t="n">
        <f aca="false">E662*G662</f>
        <v>1376623.72337254</v>
      </c>
      <c r="I662" s="361"/>
      <c r="J662" s="9" t="n">
        <v>0.0210038794194742</v>
      </c>
      <c r="K662" s="129" t="n">
        <f aca="false">E662*J662</f>
        <v>489577.356784702</v>
      </c>
      <c r="L662" s="125" t="n">
        <f aca="false">H662+K662</f>
        <v>1866201.08015725</v>
      </c>
      <c r="M662" s="76" t="n">
        <f aca="false">G662+J662</f>
        <v>0.0800638794194742</v>
      </c>
      <c r="N662" s="0"/>
    </row>
    <row r="663" customFormat="false" ht="12.75" hidden="false" customHeight="false" outlineLevel="0" collapsed="false">
      <c r="A663" s="41"/>
      <c r="B663" s="355"/>
      <c r="C663" s="356"/>
      <c r="D663" s="355" t="s">
        <v>103</v>
      </c>
      <c r="E663" s="381" t="n">
        <v>70086276.48165</v>
      </c>
      <c r="F663" s="382"/>
      <c r="G663" s="365" t="n">
        <v>0.04783</v>
      </c>
      <c r="H663" s="360" t="n">
        <f aca="false">E663*G663</f>
        <v>3352226.60411732</v>
      </c>
      <c r="I663" s="361"/>
      <c r="J663" s="9" t="n">
        <v>0.0210038794194742</v>
      </c>
      <c r="K663" s="129" t="n">
        <f aca="false">E663*J663</f>
        <v>1472083.7001805</v>
      </c>
      <c r="L663" s="125" t="n">
        <f aca="false">H663+K663</f>
        <v>4824310.30429782</v>
      </c>
      <c r="M663" s="76" t="n">
        <f aca="false">G663+J663</f>
        <v>0.0688338794194742</v>
      </c>
      <c r="N663" s="0"/>
    </row>
    <row r="664" customFormat="false" ht="12.75" hidden="false" customHeight="false" outlineLevel="0" collapsed="false">
      <c r="A664" s="41"/>
      <c r="B664" s="355"/>
      <c r="C664" s="56" t="s">
        <v>26</v>
      </c>
      <c r="D664" s="355" t="s">
        <v>104</v>
      </c>
      <c r="E664" s="381" t="n">
        <v>18458496.218</v>
      </c>
      <c r="F664" s="382"/>
      <c r="G664" s="365" t="n">
        <v>0.06979</v>
      </c>
      <c r="H664" s="360" t="n">
        <f aca="false">E664*G664</f>
        <v>1288218.45105422</v>
      </c>
      <c r="I664" s="361"/>
      <c r="J664" s="9" t="n">
        <v>0.0210038794194742</v>
      </c>
      <c r="K664" s="129" t="n">
        <f aca="false">E664*J664</f>
        <v>387700.028827692</v>
      </c>
      <c r="L664" s="125" t="n">
        <f aca="false">H664+K664</f>
        <v>1675918.47988191</v>
      </c>
      <c r="M664" s="76" t="n">
        <f aca="false">G664+J664</f>
        <v>0.0907938794194742</v>
      </c>
      <c r="N664" s="0"/>
    </row>
    <row r="665" customFormat="false" ht="12.75" hidden="false" customHeight="false" outlineLevel="0" collapsed="false">
      <c r="A665" s="41"/>
      <c r="B665" s="355"/>
      <c r="C665" s="356"/>
      <c r="D665" s="355" t="s">
        <v>103</v>
      </c>
      <c r="E665" s="381" t="n">
        <v>23877504.282</v>
      </c>
      <c r="F665" s="382"/>
      <c r="G665" s="365" t="n">
        <v>0.05669</v>
      </c>
      <c r="H665" s="360" t="n">
        <f aca="false">E665*G665</f>
        <v>1353615.71774658</v>
      </c>
      <c r="I665" s="361"/>
      <c r="J665" s="9" t="n">
        <v>0.0210038794194742</v>
      </c>
      <c r="K665" s="129" t="n">
        <f aca="false">E665*J665</f>
        <v>501520.220777106</v>
      </c>
      <c r="L665" s="125" t="n">
        <f aca="false">H665+K665</f>
        <v>1855135.93852369</v>
      </c>
      <c r="M665" s="76" t="n">
        <f aca="false">G665+J665</f>
        <v>0.0776938794194742</v>
      </c>
      <c r="N665" s="0"/>
    </row>
    <row r="666" customFormat="false" ht="12.75" hidden="false" customHeight="false" outlineLevel="0" collapsed="false">
      <c r="A666" s="41"/>
      <c r="B666" s="367"/>
      <c r="C666" s="368"/>
      <c r="D666" s="0"/>
      <c r="E666" s="369"/>
      <c r="F666" s="370"/>
      <c r="G666" s="371"/>
      <c r="H666" s="372"/>
      <c r="I666" s="373"/>
      <c r="L666" s="363"/>
      <c r="M666" s="364"/>
      <c r="N666" s="0"/>
    </row>
    <row r="667" customFormat="false" ht="12.75" hidden="false" customHeight="false" outlineLevel="0" collapsed="false">
      <c r="A667" s="41"/>
      <c r="B667" s="355" t="s">
        <v>93</v>
      </c>
      <c r="C667" s="56" t="s">
        <v>23</v>
      </c>
      <c r="D667" s="355" t="s">
        <v>94</v>
      </c>
      <c r="E667" s="381" t="n">
        <v>3204</v>
      </c>
      <c r="F667" s="370"/>
      <c r="G667" s="359" t="n">
        <v>54</v>
      </c>
      <c r="H667" s="360" t="n">
        <f aca="false">E667*G667</f>
        <v>173016</v>
      </c>
      <c r="I667" s="361"/>
      <c r="L667" s="125" t="n">
        <f aca="false">H667+K667</f>
        <v>173016</v>
      </c>
      <c r="M667" s="250" t="n">
        <f aca="false">G667+J667</f>
        <v>54</v>
      </c>
      <c r="N667" s="0"/>
    </row>
    <row r="668" customFormat="false" ht="12.75" hidden="false" customHeight="false" outlineLevel="0" collapsed="false">
      <c r="A668" s="41"/>
      <c r="B668" s="355"/>
      <c r="C668" s="56" t="s">
        <v>26</v>
      </c>
      <c r="D668" s="355" t="s">
        <v>94</v>
      </c>
      <c r="E668" s="381" t="n">
        <v>3204</v>
      </c>
      <c r="F668" s="370"/>
      <c r="G668" s="359" t="n">
        <v>54</v>
      </c>
      <c r="H668" s="360" t="n">
        <f aca="false">E668*G668</f>
        <v>173016</v>
      </c>
      <c r="I668" s="361"/>
      <c r="L668" s="125" t="n">
        <f aca="false">H668+K668</f>
        <v>173016</v>
      </c>
      <c r="M668" s="250" t="n">
        <f aca="false">G668+J668</f>
        <v>54</v>
      </c>
      <c r="N668" s="0"/>
    </row>
    <row r="669" customFormat="false" ht="12.75" hidden="false" customHeight="false" outlineLevel="0" collapsed="false">
      <c r="A669" s="41"/>
      <c r="B669" s="355"/>
      <c r="C669" s="356"/>
      <c r="D669" s="386"/>
      <c r="E669" s="357"/>
      <c r="F669" s="370"/>
      <c r="G669" s="365"/>
      <c r="H669" s="372"/>
      <c r="I669" s="373"/>
      <c r="L669" s="363"/>
      <c r="M669" s="364"/>
      <c r="N669" s="0"/>
    </row>
    <row r="670" customFormat="false" ht="12.75" hidden="false" customHeight="false" outlineLevel="0" collapsed="false">
      <c r="A670" s="41"/>
      <c r="B670" s="375" t="str">
        <f aca="false">B483</f>
        <v>Discounts, Credits &amp; Nonalloc. Revenue</v>
      </c>
      <c r="C670" s="56"/>
      <c r="D670" s="355"/>
      <c r="E670" s="357"/>
      <c r="F670" s="370"/>
      <c r="G670" s="365"/>
      <c r="H670" s="360" t="n">
        <f aca="false">H672-SUM(H655:H668)</f>
        <v>19643.2512245439</v>
      </c>
      <c r="I670" s="361"/>
      <c r="L670" s="125" t="n">
        <f aca="false">H670+K670</f>
        <v>19643.2512245439</v>
      </c>
      <c r="M670" s="364"/>
      <c r="N670" s="0"/>
    </row>
    <row r="671" customFormat="false" ht="12.75" hidden="false" customHeight="false" outlineLevel="0" collapsed="false">
      <c r="A671" s="41"/>
      <c r="B671" s="367"/>
      <c r="C671" s="368"/>
      <c r="D671" s="0"/>
      <c r="E671" s="369"/>
      <c r="F671" s="370"/>
      <c r="G671" s="371"/>
      <c r="H671" s="372"/>
      <c r="I671" s="373"/>
      <c r="K671" s="11" t="n">
        <f aca="false">SUM(K655:K670)</f>
        <v>5636173.14757514</v>
      </c>
      <c r="L671" s="11" t="n">
        <f aca="false">SUM(L655:L670)</f>
        <v>20672517.2534421</v>
      </c>
      <c r="M671" s="364"/>
      <c r="N671" s="0"/>
    </row>
    <row r="672" customFormat="false" ht="13.5" hidden="false" customHeight="false" outlineLevel="0" collapsed="false">
      <c r="A672" s="41"/>
      <c r="B672" s="105" t="s">
        <v>118</v>
      </c>
      <c r="C672" s="134"/>
      <c r="D672" s="102"/>
      <c r="E672" s="104" t="n">
        <v>156315959</v>
      </c>
      <c r="F672" s="376" t="s">
        <v>37</v>
      </c>
      <c r="G672" s="106"/>
      <c r="H672" s="244" t="n">
        <v>15036344.105867</v>
      </c>
      <c r="I672" s="342"/>
      <c r="J672" s="243"/>
      <c r="K672" s="244" t="n">
        <v>5636173.14757514</v>
      </c>
      <c r="L672" s="226" t="n">
        <f aca="false">H672+K672</f>
        <v>20672517.2534421</v>
      </c>
      <c r="M672" s="377"/>
      <c r="N672" s="113" t="n">
        <f aca="false">(L672-H672)/H672</f>
        <v>0.374836669598162</v>
      </c>
    </row>
    <row r="673" customFormat="false" ht="13.5" hidden="false" customHeight="false" outlineLevel="0" collapsed="false">
      <c r="A673" s="417"/>
      <c r="B673" s="367"/>
      <c r="C673" s="368"/>
      <c r="D673" s="0"/>
      <c r="E673" s="369"/>
      <c r="F673" s="370"/>
      <c r="G673" s="371"/>
      <c r="H673" s="372"/>
      <c r="I673" s="373"/>
      <c r="L673" s="363"/>
      <c r="M673" s="364"/>
      <c r="N673" s="0"/>
    </row>
    <row r="675" customFormat="false" ht="12.75" hidden="false" customHeight="false" outlineLevel="0" collapsed="false">
      <c r="A675" s="418" t="s">
        <v>120</v>
      </c>
      <c r="B675" s="419"/>
      <c r="C675" s="420"/>
      <c r="D675" s="1"/>
      <c r="M675" s="169"/>
    </row>
    <row r="676" customFormat="false" ht="12.75" hidden="false" customHeight="false" outlineLevel="0" collapsed="false">
      <c r="J676" s="421"/>
      <c r="M676" s="169"/>
    </row>
    <row r="677" customFormat="false" ht="12.75" hidden="false" customHeight="false" outlineLevel="0" collapsed="false">
      <c r="A677" s="41" t="s">
        <v>121</v>
      </c>
      <c r="B677" s="25" t="s">
        <v>22</v>
      </c>
      <c r="C677" s="56" t="s">
        <v>23</v>
      </c>
      <c r="D677" s="25" t="s">
        <v>42</v>
      </c>
      <c r="E677" s="79"/>
      <c r="F677" s="120"/>
      <c r="G677" s="81" t="n">
        <v>0.35733</v>
      </c>
      <c r="J677" s="81"/>
      <c r="K677" s="121"/>
      <c r="L677" s="86"/>
      <c r="M677" s="422" t="n">
        <f aca="false">G677</f>
        <v>0.35733</v>
      </c>
      <c r="N677" s="122"/>
      <c r="O677" s="77"/>
      <c r="R677" s="77"/>
      <c r="S677" s="78"/>
      <c r="T677" s="77"/>
      <c r="U677" s="77"/>
      <c r="V677" s="75"/>
      <c r="W677" s="75"/>
      <c r="X677" s="75"/>
      <c r="Y677" s="75"/>
      <c r="Z677" s="75"/>
    </row>
    <row r="678" customFormat="false" ht="12.75" hidden="false" customHeight="false" outlineLevel="0" collapsed="false">
      <c r="A678" s="41"/>
      <c r="B678" s="123"/>
      <c r="C678" s="24"/>
      <c r="D678" s="124" t="s">
        <v>43</v>
      </c>
      <c r="E678" s="79"/>
      <c r="F678" s="120"/>
      <c r="G678" s="81" t="n">
        <v>0.09053</v>
      </c>
      <c r="J678" s="81"/>
      <c r="K678" s="121"/>
      <c r="L678" s="86"/>
      <c r="M678" s="422" t="n">
        <f aca="false">G678</f>
        <v>0.09053</v>
      </c>
      <c r="N678" s="122"/>
      <c r="O678" s="77"/>
      <c r="R678" s="77"/>
      <c r="S678" s="78"/>
      <c r="T678" s="77"/>
      <c r="U678" s="77"/>
      <c r="V678" s="75"/>
      <c r="W678" s="75"/>
      <c r="X678" s="75"/>
      <c r="Y678" s="75"/>
      <c r="Z678" s="75"/>
    </row>
    <row r="679" customFormat="false" ht="12.75" hidden="false" customHeight="false" outlineLevel="0" collapsed="false">
      <c r="A679" s="41"/>
      <c r="B679" s="123"/>
      <c r="C679" s="24" t="s">
        <v>26</v>
      </c>
      <c r="D679" s="124" t="s">
        <v>44</v>
      </c>
      <c r="E679" s="79"/>
      <c r="F679" s="120"/>
      <c r="G679" s="81" t="n">
        <v>0.12548</v>
      </c>
      <c r="J679" s="81"/>
      <c r="K679" s="121"/>
      <c r="L679" s="86"/>
      <c r="M679" s="422" t="n">
        <f aca="false">G679</f>
        <v>0.12548</v>
      </c>
      <c r="N679" s="122"/>
      <c r="O679" s="77"/>
      <c r="R679" s="77"/>
      <c r="S679" s="78"/>
      <c r="T679" s="77"/>
      <c r="U679" s="77"/>
      <c r="V679" s="75"/>
      <c r="W679" s="75"/>
      <c r="X679" s="75"/>
      <c r="Y679" s="75"/>
      <c r="Z679" s="75"/>
    </row>
    <row r="680" customFormat="false" ht="12.75" hidden="false" customHeight="false" outlineLevel="0" collapsed="false">
      <c r="A680" s="41"/>
      <c r="B680" s="123"/>
      <c r="C680" s="24"/>
      <c r="D680" s="124" t="s">
        <v>43</v>
      </c>
      <c r="E680" s="79"/>
      <c r="F680" s="120"/>
      <c r="G680" s="81" t="n">
        <v>0.0986</v>
      </c>
      <c r="J680" s="81"/>
      <c r="K680" s="121"/>
      <c r="L680" s="86"/>
      <c r="M680" s="422" t="n">
        <f aca="false">G680</f>
        <v>0.0986</v>
      </c>
      <c r="N680" s="122"/>
      <c r="O680" s="77"/>
      <c r="R680" s="77"/>
      <c r="S680" s="78"/>
      <c r="T680" s="77"/>
      <c r="U680" s="77"/>
      <c r="V680" s="75"/>
      <c r="W680" s="75"/>
      <c r="X680" s="75"/>
      <c r="Y680" s="75"/>
      <c r="Z680" s="75"/>
    </row>
    <row r="681" customFormat="false" ht="12.75" hidden="false" customHeight="false" outlineLevel="0" collapsed="false">
      <c r="A681" s="41"/>
      <c r="B681" s="123"/>
      <c r="C681" s="24"/>
      <c r="D681" s="25"/>
      <c r="E681" s="79"/>
      <c r="F681" s="120"/>
      <c r="G681" s="81"/>
      <c r="H681" s="125"/>
      <c r="I681" s="126"/>
      <c r="J681" s="81"/>
      <c r="K681" s="121"/>
      <c r="L681" s="86"/>
      <c r="M681" s="422"/>
      <c r="N681" s="122"/>
      <c r="O681" s="77"/>
      <c r="R681" s="77"/>
      <c r="S681" s="78"/>
      <c r="T681" s="77"/>
      <c r="U681" s="77"/>
      <c r="V681" s="75"/>
      <c r="W681" s="75"/>
      <c r="X681" s="75"/>
      <c r="Y681" s="75"/>
      <c r="Z681" s="75"/>
    </row>
    <row r="682" customFormat="false" ht="12.75" hidden="false" customHeight="false" outlineLevel="0" collapsed="false">
      <c r="A682" s="41"/>
      <c r="B682" s="123"/>
      <c r="C682" s="24" t="s">
        <v>23</v>
      </c>
      <c r="D682" s="92" t="s">
        <v>45</v>
      </c>
      <c r="E682" s="93"/>
      <c r="F682" s="120"/>
      <c r="G682" s="81" t="n">
        <v>-0.01732</v>
      </c>
      <c r="J682" s="81"/>
      <c r="K682" s="121"/>
      <c r="L682" s="86"/>
      <c r="M682" s="422" t="n">
        <f aca="false">G682</f>
        <v>-0.01732</v>
      </c>
      <c r="N682" s="122"/>
      <c r="O682" s="77"/>
      <c r="R682" s="77"/>
      <c r="S682" s="78"/>
      <c r="T682" s="77"/>
      <c r="U682" s="77"/>
      <c r="V682" s="75"/>
      <c r="W682" s="75"/>
      <c r="X682" s="75"/>
      <c r="Y682" s="75"/>
      <c r="Z682" s="75"/>
    </row>
    <row r="683" customFormat="false" ht="12.75" hidden="false" customHeight="false" outlineLevel="0" collapsed="false">
      <c r="A683" s="41"/>
      <c r="B683" s="123"/>
      <c r="C683" s="24" t="s">
        <v>26</v>
      </c>
      <c r="D683" s="92" t="s">
        <v>45</v>
      </c>
      <c r="E683" s="93"/>
      <c r="F683" s="120"/>
      <c r="G683" s="81" t="n">
        <v>-0.01732</v>
      </c>
      <c r="J683" s="81"/>
      <c r="K683" s="121"/>
      <c r="L683" s="86"/>
      <c r="M683" s="422" t="n">
        <f aca="false">G683</f>
        <v>-0.01732</v>
      </c>
      <c r="N683" s="122"/>
      <c r="O683" s="77"/>
      <c r="R683" s="77"/>
      <c r="S683" s="78"/>
      <c r="T683" s="77"/>
      <c r="U683" s="77"/>
      <c r="V683" s="75"/>
      <c r="W683" s="75"/>
      <c r="X683" s="75"/>
      <c r="Y683" s="75"/>
      <c r="Z683" s="75"/>
    </row>
    <row r="684" customFormat="false" ht="12.75" hidden="false" customHeight="false" outlineLevel="0" collapsed="false">
      <c r="A684" s="41"/>
      <c r="B684" s="123"/>
      <c r="C684" s="24"/>
      <c r="D684" s="92"/>
      <c r="E684" s="93"/>
      <c r="F684" s="120"/>
      <c r="G684" s="81"/>
      <c r="J684" s="81"/>
      <c r="K684" s="121"/>
      <c r="L684" s="86"/>
      <c r="M684" s="422"/>
      <c r="N684" s="0"/>
      <c r="O684" s="77"/>
      <c r="R684" s="77"/>
      <c r="S684" s="78"/>
      <c r="T684" s="77"/>
      <c r="U684" s="77"/>
      <c r="V684" s="75"/>
      <c r="W684" s="75"/>
      <c r="X684" s="75"/>
      <c r="Y684" s="75"/>
      <c r="Z684" s="75"/>
    </row>
    <row r="685" customFormat="false" ht="12.75" hidden="false" customHeight="false" outlineLevel="0" collapsed="false">
      <c r="A685" s="41"/>
      <c r="B685" s="114" t="s">
        <v>27</v>
      </c>
      <c r="C685" s="24"/>
      <c r="D685" s="92" t="s">
        <v>24</v>
      </c>
      <c r="E685" s="93"/>
      <c r="F685" s="120"/>
      <c r="G685" s="81"/>
      <c r="J685" s="95"/>
      <c r="K685" s="86"/>
      <c r="L685" s="86"/>
      <c r="M685" s="422" t="n">
        <f aca="false">J685</f>
        <v>0</v>
      </c>
      <c r="N685" s="0"/>
      <c r="O685" s="77"/>
      <c r="R685" s="77"/>
      <c r="S685" s="78"/>
      <c r="T685" s="77"/>
      <c r="U685" s="77"/>
      <c r="V685" s="75"/>
      <c r="W685" s="75"/>
      <c r="X685" s="75"/>
      <c r="Y685" s="75"/>
      <c r="Z685" s="75"/>
    </row>
    <row r="686" customFormat="false" ht="12.75" hidden="false" customHeight="false" outlineLevel="0" collapsed="false">
      <c r="A686" s="41"/>
      <c r="B686" s="114" t="s">
        <v>28</v>
      </c>
      <c r="C686" s="24"/>
      <c r="D686" s="25" t="s">
        <v>25</v>
      </c>
      <c r="E686" s="93"/>
      <c r="F686" s="120"/>
      <c r="G686" s="81"/>
      <c r="J686" s="95"/>
      <c r="K686" s="86"/>
      <c r="L686" s="86"/>
      <c r="M686" s="422" t="n">
        <f aca="false">J686</f>
        <v>0</v>
      </c>
      <c r="N686" s="0"/>
      <c r="O686" s="77"/>
      <c r="R686" s="77"/>
      <c r="S686" s="78"/>
      <c r="T686" s="77"/>
      <c r="U686" s="77"/>
      <c r="V686" s="75"/>
      <c r="W686" s="75"/>
      <c r="X686" s="75"/>
      <c r="Y686" s="75"/>
      <c r="Z686" s="75"/>
    </row>
    <row r="687" customFormat="false" ht="12.75" hidden="false" customHeight="false" outlineLevel="0" collapsed="false">
      <c r="A687" s="41"/>
      <c r="B687" s="114" t="s">
        <v>29</v>
      </c>
      <c r="C687" s="24"/>
      <c r="D687" s="25" t="s">
        <v>30</v>
      </c>
      <c r="E687" s="93"/>
      <c r="F687" s="120"/>
      <c r="G687" s="81"/>
      <c r="J687" s="95" t="n">
        <v>0.065</v>
      </c>
      <c r="K687" s="86"/>
      <c r="L687" s="86"/>
      <c r="M687" s="422" t="n">
        <f aca="false">J687</f>
        <v>0.065</v>
      </c>
      <c r="N687" s="0"/>
      <c r="O687" s="77"/>
      <c r="R687" s="77"/>
      <c r="S687" s="78"/>
      <c r="T687" s="77"/>
      <c r="U687" s="77"/>
      <c r="V687" s="75"/>
      <c r="W687" s="75"/>
      <c r="X687" s="75"/>
      <c r="Y687" s="75"/>
      <c r="Z687" s="75"/>
    </row>
    <row r="688" customFormat="false" ht="12.75" hidden="false" customHeight="false" outlineLevel="0" collapsed="false">
      <c r="A688" s="41"/>
      <c r="B688" s="114" t="s">
        <v>31</v>
      </c>
      <c r="C688" s="24"/>
      <c r="D688" s="92" t="s">
        <v>32</v>
      </c>
      <c r="E688" s="93"/>
      <c r="F688" s="120"/>
      <c r="G688" s="81"/>
      <c r="J688" s="95" t="n">
        <v>0.146376458809838</v>
      </c>
      <c r="K688" s="86"/>
      <c r="L688" s="86"/>
      <c r="M688" s="422" t="n">
        <f aca="false">J688</f>
        <v>0.146376458809838</v>
      </c>
      <c r="N688" s="0"/>
      <c r="O688" s="77"/>
      <c r="R688" s="77"/>
      <c r="S688" s="78"/>
      <c r="T688" s="77"/>
      <c r="U688" s="77"/>
      <c r="V688" s="75"/>
      <c r="W688" s="75"/>
      <c r="X688" s="75"/>
      <c r="Y688" s="75"/>
      <c r="Z688" s="75"/>
    </row>
    <row r="689" customFormat="false" ht="12.75" hidden="false" customHeight="false" outlineLevel="0" collapsed="false">
      <c r="A689" s="41"/>
      <c r="B689" s="114" t="s">
        <v>33</v>
      </c>
      <c r="C689" s="24"/>
      <c r="D689" s="92" t="s">
        <v>34</v>
      </c>
      <c r="E689" s="93"/>
      <c r="F689" s="120"/>
      <c r="G689" s="81"/>
      <c r="J689" s="95" t="n">
        <v>0.146376458809838</v>
      </c>
      <c r="K689" s="86"/>
      <c r="L689" s="86"/>
      <c r="M689" s="422" t="n">
        <f aca="false">J689</f>
        <v>0.146376458809838</v>
      </c>
      <c r="N689" s="0"/>
      <c r="O689" s="77"/>
      <c r="R689" s="77"/>
      <c r="S689" s="78"/>
      <c r="T689" s="77"/>
      <c r="U689" s="77"/>
      <c r="V689" s="75"/>
      <c r="W689" s="75"/>
      <c r="X689" s="75"/>
      <c r="Y689" s="75"/>
      <c r="Z689" s="75"/>
    </row>
    <row r="690" customFormat="false" ht="13.5" hidden="false" customHeight="false" outlineLevel="0" collapsed="false">
      <c r="A690" s="41"/>
      <c r="B690" s="423"/>
      <c r="C690" s="424"/>
      <c r="D690" s="425"/>
      <c r="E690" s="426"/>
      <c r="F690" s="156"/>
      <c r="G690" s="427"/>
      <c r="H690" s="428"/>
      <c r="I690" s="158"/>
      <c r="J690" s="429"/>
      <c r="K690" s="430"/>
      <c r="L690" s="430"/>
      <c r="M690" s="431"/>
      <c r="N690" s="432"/>
      <c r="O690" s="77"/>
      <c r="R690" s="77"/>
      <c r="S690" s="78"/>
      <c r="T690" s="77"/>
      <c r="U690" s="77"/>
      <c r="V690" s="75"/>
      <c r="W690" s="75"/>
      <c r="X690" s="75"/>
      <c r="Y690" s="75"/>
      <c r="Z690" s="75"/>
    </row>
    <row r="691" customFormat="false" ht="13.5" hidden="false" customHeight="false" outlineLevel="0" collapsed="false">
      <c r="A691" s="41"/>
      <c r="B691" s="114"/>
      <c r="C691" s="24"/>
      <c r="D691" s="92"/>
      <c r="E691" s="93"/>
      <c r="F691" s="120"/>
      <c r="G691" s="81"/>
      <c r="H691" s="125"/>
      <c r="I691" s="126"/>
      <c r="J691" s="95"/>
      <c r="K691" s="86"/>
      <c r="L691" s="86"/>
      <c r="M691" s="422"/>
      <c r="N691" s="355"/>
      <c r="O691" s="77"/>
      <c r="R691" s="77"/>
      <c r="S691" s="78"/>
      <c r="T691" s="77"/>
      <c r="U691" s="77"/>
      <c r="V691" s="75"/>
      <c r="W691" s="75"/>
      <c r="X691" s="75"/>
      <c r="Y691" s="75"/>
      <c r="Z691" s="75"/>
    </row>
    <row r="692" customFormat="false" ht="12.75" hidden="false" customHeight="false" outlineLevel="0" collapsed="false">
      <c r="A692" s="41"/>
      <c r="B692" s="123"/>
      <c r="C692" s="24"/>
      <c r="D692" s="92"/>
      <c r="E692" s="127"/>
      <c r="F692" s="120"/>
      <c r="G692" s="128"/>
      <c r="H692" s="125"/>
      <c r="I692" s="126"/>
      <c r="J692" s="81"/>
      <c r="K692" s="121"/>
      <c r="L692" s="129"/>
      <c r="M692" s="89"/>
      <c r="N692" s="0"/>
      <c r="O692" s="77"/>
      <c r="R692" s="77"/>
      <c r="S692" s="78"/>
      <c r="T692" s="77"/>
      <c r="U692" s="77"/>
      <c r="V692" s="75"/>
      <c r="W692" s="75"/>
      <c r="X692" s="75"/>
      <c r="Y692" s="75"/>
      <c r="Z692" s="75"/>
    </row>
    <row r="693" customFormat="false" ht="12.75" hidden="false" customHeight="false" outlineLevel="0" collapsed="false">
      <c r="A693" s="130" t="s">
        <v>122</v>
      </c>
      <c r="B693" s="131" t="s">
        <v>22</v>
      </c>
      <c r="C693" s="56" t="s">
        <v>23</v>
      </c>
      <c r="D693" s="124" t="s">
        <v>42</v>
      </c>
      <c r="E693" s="127"/>
      <c r="F693" s="120"/>
      <c r="G693" s="81" t="n">
        <v>0.34733</v>
      </c>
      <c r="J693" s="81"/>
      <c r="K693" s="121"/>
      <c r="L693" s="86"/>
      <c r="M693" s="422" t="n">
        <f aca="false">G693</f>
        <v>0.34733</v>
      </c>
      <c r="N693" s="122"/>
      <c r="O693" s="77"/>
      <c r="R693" s="77"/>
      <c r="S693" s="78"/>
      <c r="T693" s="77"/>
      <c r="U693" s="77"/>
      <c r="V693" s="75"/>
      <c r="W693" s="75"/>
      <c r="X693" s="75"/>
      <c r="Y693" s="75"/>
      <c r="Z693" s="75"/>
    </row>
    <row r="694" customFormat="false" ht="12.75" hidden="false" customHeight="false" outlineLevel="0" collapsed="false">
      <c r="A694" s="41"/>
      <c r="B694" s="131"/>
      <c r="C694" s="132"/>
      <c r="D694" s="124" t="s">
        <v>43</v>
      </c>
      <c r="E694" s="79"/>
      <c r="F694" s="120"/>
      <c r="G694" s="81" t="n">
        <v>0.08053</v>
      </c>
      <c r="J694" s="81"/>
      <c r="K694" s="121"/>
      <c r="L694" s="86"/>
      <c r="M694" s="422" t="n">
        <f aca="false">G694</f>
        <v>0.08053</v>
      </c>
      <c r="N694" s="122"/>
      <c r="O694" s="77"/>
      <c r="R694" s="77"/>
      <c r="S694" s="78"/>
      <c r="T694" s="77"/>
      <c r="U694" s="77"/>
      <c r="V694" s="75"/>
      <c r="W694" s="75"/>
      <c r="X694" s="75"/>
      <c r="Y694" s="75"/>
      <c r="Z694" s="75"/>
    </row>
    <row r="695" customFormat="false" ht="12.75" hidden="false" customHeight="false" outlineLevel="0" collapsed="false">
      <c r="A695" s="133"/>
      <c r="B695" s="131"/>
      <c r="C695" s="56" t="s">
        <v>26</v>
      </c>
      <c r="D695" s="124" t="s">
        <v>42</v>
      </c>
      <c r="E695" s="79"/>
      <c r="F695" s="120"/>
      <c r="G695" s="81" t="n">
        <v>0.11548</v>
      </c>
      <c r="J695" s="81"/>
      <c r="K695" s="121"/>
      <c r="L695" s="86"/>
      <c r="M695" s="422" t="n">
        <f aca="false">G695</f>
        <v>0.11548</v>
      </c>
      <c r="N695" s="122"/>
      <c r="O695" s="77"/>
      <c r="R695" s="77"/>
      <c r="S695" s="78"/>
      <c r="T695" s="77"/>
      <c r="U695" s="77"/>
      <c r="V695" s="75"/>
      <c r="W695" s="75"/>
      <c r="X695" s="75"/>
      <c r="Y695" s="75"/>
      <c r="Z695" s="75"/>
    </row>
    <row r="696" customFormat="false" ht="12.75" hidden="false" customHeight="false" outlineLevel="0" collapsed="false">
      <c r="A696" s="133"/>
      <c r="B696" s="131"/>
      <c r="C696" s="132"/>
      <c r="D696" s="124" t="s">
        <v>43</v>
      </c>
      <c r="E696" s="127"/>
      <c r="F696" s="120"/>
      <c r="G696" s="81" t="n">
        <v>0.0886</v>
      </c>
      <c r="J696" s="81"/>
      <c r="K696" s="121"/>
      <c r="L696" s="86"/>
      <c r="M696" s="422" t="n">
        <f aca="false">G696</f>
        <v>0.0886</v>
      </c>
      <c r="N696" s="122"/>
      <c r="O696" s="77"/>
      <c r="R696" s="77"/>
      <c r="S696" s="78"/>
      <c r="T696" s="77"/>
      <c r="U696" s="77"/>
      <c r="V696" s="75"/>
      <c r="W696" s="75"/>
      <c r="X696" s="75"/>
      <c r="Y696" s="75"/>
      <c r="Z696" s="75"/>
    </row>
    <row r="697" customFormat="false" ht="12.75" hidden="false" customHeight="false" outlineLevel="0" collapsed="false">
      <c r="A697" s="133"/>
      <c r="B697" s="131"/>
      <c r="C697" s="132"/>
      <c r="D697" s="124"/>
      <c r="E697" s="127"/>
      <c r="F697" s="120"/>
      <c r="G697" s="81"/>
      <c r="H697" s="125"/>
      <c r="I697" s="126"/>
      <c r="J697" s="81"/>
      <c r="K697" s="121"/>
      <c r="L697" s="86"/>
      <c r="M697" s="422"/>
      <c r="N697" s="122"/>
      <c r="O697" s="77"/>
      <c r="R697" s="77"/>
      <c r="S697" s="78"/>
      <c r="T697" s="77"/>
      <c r="U697" s="77"/>
      <c r="V697" s="75"/>
      <c r="W697" s="75"/>
      <c r="X697" s="75"/>
      <c r="Y697" s="75"/>
      <c r="Z697" s="75"/>
    </row>
    <row r="698" customFormat="false" ht="12.75" hidden="false" customHeight="false" outlineLevel="0" collapsed="false">
      <c r="A698" s="133"/>
      <c r="B698" s="131"/>
      <c r="C698" s="56" t="s">
        <v>23</v>
      </c>
      <c r="D698" s="124" t="s">
        <v>45</v>
      </c>
      <c r="E698" s="127"/>
      <c r="F698" s="120"/>
      <c r="G698" s="81" t="n">
        <v>-0.01732</v>
      </c>
      <c r="J698" s="81"/>
      <c r="K698" s="121"/>
      <c r="L698" s="86"/>
      <c r="M698" s="422" t="n">
        <f aca="false">G698</f>
        <v>-0.01732</v>
      </c>
      <c r="N698" s="122"/>
      <c r="O698" s="77"/>
      <c r="R698" s="77"/>
      <c r="S698" s="78"/>
      <c r="T698" s="77"/>
      <c r="U698" s="77"/>
      <c r="V698" s="75"/>
      <c r="W698" s="75"/>
      <c r="X698" s="75"/>
      <c r="Y698" s="75"/>
      <c r="Z698" s="75"/>
    </row>
    <row r="699" customFormat="false" ht="12.75" hidden="false" customHeight="false" outlineLevel="0" collapsed="false">
      <c r="A699" s="41"/>
      <c r="B699" s="131"/>
      <c r="C699" s="56" t="s">
        <v>26</v>
      </c>
      <c r="D699" s="124" t="s">
        <v>45</v>
      </c>
      <c r="E699" s="127"/>
      <c r="F699" s="120"/>
      <c r="G699" s="81" t="n">
        <v>-0.01732</v>
      </c>
      <c r="J699" s="81"/>
      <c r="K699" s="121"/>
      <c r="L699" s="86"/>
      <c r="M699" s="422" t="n">
        <f aca="false">G699</f>
        <v>-0.01732</v>
      </c>
      <c r="N699" s="122"/>
      <c r="O699" s="77"/>
      <c r="R699" s="77"/>
      <c r="S699" s="78"/>
      <c r="T699" s="77"/>
      <c r="U699" s="77"/>
      <c r="V699" s="75"/>
      <c r="W699" s="75"/>
      <c r="X699" s="75"/>
      <c r="Y699" s="75"/>
      <c r="Z699" s="75"/>
    </row>
    <row r="700" customFormat="false" ht="12.75" hidden="false" customHeight="false" outlineLevel="0" collapsed="false">
      <c r="A700" s="41"/>
      <c r="B700" s="131"/>
      <c r="C700" s="56"/>
      <c r="D700" s="124"/>
      <c r="E700" s="127"/>
      <c r="F700" s="120"/>
      <c r="G700" s="81"/>
      <c r="J700" s="81"/>
      <c r="K700" s="121"/>
      <c r="L700" s="86"/>
      <c r="M700" s="422"/>
      <c r="N700" s="122"/>
      <c r="O700" s="77"/>
      <c r="R700" s="77"/>
      <c r="S700" s="78"/>
      <c r="T700" s="77"/>
      <c r="U700" s="77"/>
      <c r="V700" s="75"/>
      <c r="W700" s="75"/>
      <c r="X700" s="75"/>
      <c r="Y700" s="75"/>
      <c r="Z700" s="75"/>
    </row>
    <row r="701" customFormat="false" ht="12.75" hidden="false" customHeight="false" outlineLevel="0" collapsed="false">
      <c r="A701" s="41"/>
      <c r="B701" s="114" t="s">
        <v>27</v>
      </c>
      <c r="C701" s="24"/>
      <c r="D701" s="92" t="s">
        <v>24</v>
      </c>
      <c r="E701" s="127"/>
      <c r="F701" s="120"/>
      <c r="G701" s="81"/>
      <c r="J701" s="95"/>
      <c r="K701" s="86"/>
      <c r="L701" s="86"/>
      <c r="M701" s="422" t="n">
        <f aca="false">J701</f>
        <v>0</v>
      </c>
      <c r="N701" s="122"/>
      <c r="O701" s="77"/>
      <c r="R701" s="77"/>
      <c r="S701" s="78"/>
      <c r="T701" s="77"/>
      <c r="U701" s="77"/>
      <c r="V701" s="75"/>
      <c r="W701" s="75"/>
      <c r="X701" s="75"/>
      <c r="Y701" s="75"/>
      <c r="Z701" s="75"/>
    </row>
    <row r="702" customFormat="false" ht="12.75" hidden="false" customHeight="false" outlineLevel="0" collapsed="false">
      <c r="A702" s="41"/>
      <c r="B702" s="114" t="s">
        <v>39</v>
      </c>
      <c r="C702" s="24"/>
      <c r="D702" s="25" t="s">
        <v>25</v>
      </c>
      <c r="E702" s="127"/>
      <c r="F702" s="120"/>
      <c r="G702" s="81"/>
      <c r="J702" s="95"/>
      <c r="K702" s="86"/>
      <c r="L702" s="86"/>
      <c r="M702" s="422" t="n">
        <f aca="false">J702</f>
        <v>0</v>
      </c>
      <c r="N702" s="122"/>
      <c r="O702" s="77"/>
      <c r="R702" s="77"/>
      <c r="S702" s="78"/>
      <c r="T702" s="77"/>
      <c r="U702" s="77"/>
      <c r="V702" s="75"/>
      <c r="W702" s="75"/>
      <c r="X702" s="75"/>
      <c r="Y702" s="75"/>
      <c r="Z702" s="75"/>
    </row>
    <row r="703" customFormat="false" ht="12.75" hidden="false" customHeight="false" outlineLevel="0" collapsed="false">
      <c r="A703" s="41"/>
      <c r="B703" s="115" t="s">
        <v>40</v>
      </c>
      <c r="C703" s="24"/>
      <c r="D703" s="25" t="s">
        <v>30</v>
      </c>
      <c r="E703" s="127"/>
      <c r="F703" s="120"/>
      <c r="G703" s="81"/>
      <c r="J703" s="95"/>
      <c r="K703" s="86"/>
      <c r="L703" s="86"/>
      <c r="M703" s="422" t="n">
        <f aca="false">J703</f>
        <v>0</v>
      </c>
      <c r="N703" s="122"/>
      <c r="O703" s="77"/>
      <c r="R703" s="77"/>
      <c r="S703" s="78"/>
      <c r="T703" s="77"/>
      <c r="U703" s="77"/>
      <c r="V703" s="75"/>
      <c r="W703" s="75"/>
      <c r="X703" s="75"/>
      <c r="Y703" s="75"/>
      <c r="Z703" s="75"/>
    </row>
    <row r="704" customFormat="false" ht="12.75" hidden="false" customHeight="false" outlineLevel="0" collapsed="false">
      <c r="A704" s="41"/>
      <c r="B704" s="114" t="s">
        <v>31</v>
      </c>
      <c r="C704" s="24"/>
      <c r="D704" s="92" t="s">
        <v>32</v>
      </c>
      <c r="E704" s="127"/>
      <c r="F704" s="120"/>
      <c r="G704" s="81"/>
      <c r="J704" s="95"/>
      <c r="K704" s="86"/>
      <c r="L704" s="86"/>
      <c r="M704" s="422" t="n">
        <f aca="false">J704</f>
        <v>0</v>
      </c>
      <c r="N704" s="122"/>
      <c r="O704" s="77"/>
      <c r="R704" s="77"/>
      <c r="S704" s="78"/>
      <c r="T704" s="77"/>
      <c r="U704" s="77"/>
      <c r="V704" s="75"/>
      <c r="W704" s="75"/>
      <c r="X704" s="75"/>
      <c r="Y704" s="75"/>
      <c r="Z704" s="75"/>
    </row>
    <row r="705" customFormat="false" ht="12.75" hidden="false" customHeight="false" outlineLevel="0" collapsed="false">
      <c r="A705" s="41"/>
      <c r="B705" s="114" t="s">
        <v>33</v>
      </c>
      <c r="C705" s="24"/>
      <c r="D705" s="92" t="s">
        <v>34</v>
      </c>
      <c r="E705" s="127"/>
      <c r="F705" s="120"/>
      <c r="G705" s="81"/>
      <c r="J705" s="95"/>
      <c r="K705" s="86"/>
      <c r="L705" s="86"/>
      <c r="M705" s="422" t="n">
        <f aca="false">J705</f>
        <v>0</v>
      </c>
      <c r="N705" s="122"/>
      <c r="O705" s="77"/>
      <c r="R705" s="77"/>
      <c r="S705" s="78"/>
      <c r="T705" s="77"/>
      <c r="U705" s="77"/>
      <c r="V705" s="75"/>
      <c r="W705" s="75"/>
      <c r="X705" s="75"/>
      <c r="Y705" s="75"/>
      <c r="Z705" s="75"/>
    </row>
    <row r="706" customFormat="false" ht="13.5" hidden="false" customHeight="false" outlineLevel="0" collapsed="false">
      <c r="B706" s="154"/>
      <c r="C706" s="153"/>
      <c r="D706" s="154"/>
      <c r="E706" s="433"/>
      <c r="F706" s="156"/>
      <c r="G706" s="434"/>
      <c r="H706" s="428"/>
      <c r="I706" s="158"/>
      <c r="J706" s="429"/>
      <c r="K706" s="435"/>
      <c r="L706" s="436"/>
      <c r="M706" s="431"/>
      <c r="N706" s="152"/>
    </row>
    <row r="707" customFormat="false" ht="13.5" hidden="false" customHeight="false" outlineLevel="0" collapsed="false">
      <c r="J707" s="421"/>
      <c r="M707" s="169"/>
    </row>
    <row r="708" customFormat="false" ht="12.75" hidden="false" customHeight="false" outlineLevel="0" collapsed="false">
      <c r="J708" s="421"/>
      <c r="M708" s="169"/>
    </row>
    <row r="709" customFormat="false" ht="12.75" hidden="false" customHeight="false" outlineLevel="0" collapsed="false">
      <c r="A709" s="41" t="s">
        <v>123</v>
      </c>
      <c r="B709" s="25" t="s">
        <v>22</v>
      </c>
      <c r="C709" s="56" t="s">
        <v>23</v>
      </c>
      <c r="D709" s="355" t="s">
        <v>106</v>
      </c>
      <c r="E709" s="79"/>
      <c r="F709" s="120"/>
      <c r="G709" s="81" t="n">
        <v>0.31409</v>
      </c>
      <c r="H709" s="437"/>
      <c r="J709" s="81"/>
      <c r="K709" s="121"/>
      <c r="L709" s="86"/>
      <c r="M709" s="422" t="n">
        <f aca="false">G709</f>
        <v>0.31409</v>
      </c>
      <c r="N709" s="122"/>
      <c r="O709" s="77"/>
      <c r="R709" s="77"/>
      <c r="S709" s="78"/>
      <c r="T709" s="77"/>
      <c r="U709" s="77"/>
      <c r="V709" s="75"/>
      <c r="W709" s="75"/>
      <c r="X709" s="75"/>
      <c r="Y709" s="75"/>
      <c r="Z709" s="75"/>
    </row>
    <row r="710" customFormat="false" ht="12.75" hidden="false" customHeight="false" outlineLevel="0" collapsed="false">
      <c r="A710" s="41"/>
      <c r="B710" s="123"/>
      <c r="C710" s="24"/>
      <c r="D710" s="355" t="s">
        <v>112</v>
      </c>
      <c r="E710" s="79"/>
      <c r="F710" s="120"/>
      <c r="G710" s="81" t="n">
        <v>0.11439</v>
      </c>
      <c r="H710" s="437"/>
      <c r="J710" s="81"/>
      <c r="K710" s="121"/>
      <c r="L710" s="86"/>
      <c r="M710" s="422" t="n">
        <f aca="false">G710</f>
        <v>0.11439</v>
      </c>
      <c r="N710" s="122"/>
      <c r="O710" s="77"/>
      <c r="R710" s="77"/>
      <c r="S710" s="78"/>
      <c r="T710" s="77"/>
      <c r="U710" s="77"/>
      <c r="V710" s="75"/>
      <c r="W710" s="75"/>
      <c r="X710" s="75"/>
      <c r="Y710" s="75"/>
      <c r="Z710" s="75"/>
    </row>
    <row r="711" customFormat="false" ht="12.75" hidden="false" customHeight="false" outlineLevel="0" collapsed="false">
      <c r="A711" s="41"/>
      <c r="B711" s="123"/>
      <c r="C711" s="24"/>
      <c r="D711" s="355" t="s">
        <v>113</v>
      </c>
      <c r="E711" s="79"/>
      <c r="F711" s="120"/>
      <c r="G711" s="81" t="n">
        <v>0.05405</v>
      </c>
      <c r="H711" s="437"/>
      <c r="J711" s="81"/>
      <c r="K711" s="121"/>
      <c r="L711" s="86"/>
      <c r="M711" s="422" t="n">
        <f aca="false">G711</f>
        <v>0.05405</v>
      </c>
      <c r="N711" s="122"/>
      <c r="O711" s="77"/>
      <c r="R711" s="77"/>
      <c r="S711" s="78"/>
      <c r="T711" s="77"/>
      <c r="U711" s="77"/>
      <c r="V711" s="75"/>
      <c r="W711" s="75"/>
      <c r="X711" s="75"/>
      <c r="Y711" s="75"/>
      <c r="Z711" s="75"/>
    </row>
    <row r="712" customFormat="false" ht="12.75" hidden="false" customHeight="false" outlineLevel="0" collapsed="false">
      <c r="A712" s="41"/>
      <c r="B712" s="123"/>
      <c r="C712" s="24" t="s">
        <v>26</v>
      </c>
      <c r="D712" s="124" t="s">
        <v>44</v>
      </c>
      <c r="E712" s="79"/>
      <c r="F712" s="120"/>
      <c r="G712" s="81" t="n">
        <v>0.11426</v>
      </c>
      <c r="H712" s="437"/>
      <c r="J712" s="81"/>
      <c r="K712" s="121"/>
      <c r="L712" s="86"/>
      <c r="M712" s="422" t="n">
        <f aca="false">G712</f>
        <v>0.11426</v>
      </c>
      <c r="N712" s="122"/>
      <c r="O712" s="77"/>
      <c r="R712" s="77"/>
      <c r="S712" s="78"/>
      <c r="T712" s="77"/>
      <c r="U712" s="77"/>
      <c r="V712" s="75"/>
      <c r="W712" s="75"/>
      <c r="X712" s="75"/>
      <c r="Y712" s="75"/>
      <c r="Z712" s="75"/>
    </row>
    <row r="713" customFormat="false" ht="12.75" hidden="false" customHeight="false" outlineLevel="0" collapsed="false">
      <c r="A713" s="41"/>
      <c r="B713" s="123"/>
      <c r="C713" s="24"/>
      <c r="D713" s="124" t="s">
        <v>43</v>
      </c>
      <c r="E713" s="79"/>
      <c r="F713" s="120"/>
      <c r="G713" s="81" t="n">
        <v>0.06328</v>
      </c>
      <c r="H713" s="437"/>
      <c r="J713" s="81"/>
      <c r="K713" s="121"/>
      <c r="L713" s="86"/>
      <c r="M713" s="422" t="n">
        <f aca="false">G713</f>
        <v>0.06328</v>
      </c>
      <c r="N713" s="122"/>
      <c r="O713" s="77"/>
      <c r="R713" s="77"/>
      <c r="S713" s="78"/>
      <c r="T713" s="77"/>
      <c r="U713" s="77"/>
      <c r="V713" s="75"/>
      <c r="W713" s="75"/>
      <c r="X713" s="75"/>
      <c r="Y713" s="75"/>
      <c r="Z713" s="75"/>
    </row>
    <row r="714" customFormat="false" ht="12.75" hidden="false" customHeight="false" outlineLevel="0" collapsed="false">
      <c r="A714" s="41"/>
      <c r="B714" s="123"/>
      <c r="C714" s="24"/>
      <c r="D714" s="25"/>
      <c r="E714" s="79"/>
      <c r="F714" s="120"/>
      <c r="G714" s="81" t="s">
        <v>124</v>
      </c>
      <c r="H714" s="437"/>
      <c r="I714" s="126"/>
      <c r="J714" s="81"/>
      <c r="K714" s="121"/>
      <c r="L714" s="86"/>
      <c r="M714" s="422"/>
      <c r="N714" s="122"/>
      <c r="O714" s="77"/>
      <c r="R714" s="77"/>
      <c r="S714" s="78"/>
      <c r="T714" s="77"/>
      <c r="U714" s="77"/>
      <c r="V714" s="75"/>
      <c r="W714" s="75"/>
      <c r="X714" s="75"/>
      <c r="Y714" s="75"/>
      <c r="Z714" s="75"/>
    </row>
    <row r="715" customFormat="false" ht="12.75" hidden="false" customHeight="false" outlineLevel="0" collapsed="false">
      <c r="A715" s="41"/>
      <c r="B715" s="123"/>
      <c r="C715" s="24" t="s">
        <v>23</v>
      </c>
      <c r="D715" s="92" t="s">
        <v>45</v>
      </c>
      <c r="E715" s="93"/>
      <c r="F715" s="120"/>
      <c r="G715" s="81" t="n">
        <v>-0.01732</v>
      </c>
      <c r="H715" s="437"/>
      <c r="J715" s="81"/>
      <c r="K715" s="121"/>
      <c r="L715" s="86"/>
      <c r="M715" s="422" t="n">
        <f aca="false">G715</f>
        <v>-0.01732</v>
      </c>
      <c r="N715" s="122"/>
      <c r="O715" s="77"/>
      <c r="R715" s="77"/>
      <c r="S715" s="78"/>
      <c r="T715" s="77"/>
      <c r="U715" s="77"/>
      <c r="V715" s="75"/>
      <c r="W715" s="75"/>
      <c r="X715" s="75"/>
      <c r="Y715" s="75"/>
      <c r="Z715" s="75"/>
    </row>
    <row r="716" customFormat="false" ht="12.75" hidden="false" customHeight="false" outlineLevel="0" collapsed="false">
      <c r="A716" s="41"/>
      <c r="B716" s="123"/>
      <c r="C716" s="24" t="s">
        <v>26</v>
      </c>
      <c r="D716" s="92" t="s">
        <v>45</v>
      </c>
      <c r="E716" s="93"/>
      <c r="F716" s="120"/>
      <c r="G716" s="81" t="n">
        <v>-0.01732</v>
      </c>
      <c r="H716" s="437"/>
      <c r="J716" s="81"/>
      <c r="K716" s="121"/>
      <c r="L716" s="86"/>
      <c r="M716" s="422" t="n">
        <f aca="false">G716</f>
        <v>-0.01732</v>
      </c>
      <c r="N716" s="122"/>
      <c r="O716" s="77"/>
      <c r="R716" s="77"/>
      <c r="S716" s="78"/>
      <c r="T716" s="77"/>
      <c r="U716" s="77"/>
      <c r="V716" s="75"/>
      <c r="W716" s="75"/>
      <c r="X716" s="75"/>
      <c r="Y716" s="75"/>
      <c r="Z716" s="75"/>
    </row>
    <row r="717" customFormat="false" ht="12.75" hidden="false" customHeight="false" outlineLevel="0" collapsed="false">
      <c r="A717" s="41"/>
      <c r="B717" s="123"/>
      <c r="C717" s="24"/>
      <c r="D717" s="92"/>
      <c r="E717" s="93"/>
      <c r="F717" s="120"/>
      <c r="G717" s="81"/>
      <c r="J717" s="81"/>
      <c r="K717" s="121"/>
      <c r="L717" s="86"/>
      <c r="M717" s="422"/>
      <c r="N717" s="0"/>
      <c r="O717" s="77"/>
      <c r="R717" s="77"/>
      <c r="S717" s="78"/>
      <c r="T717" s="77"/>
      <c r="U717" s="77"/>
      <c r="V717" s="75"/>
      <c r="W717" s="75"/>
      <c r="X717" s="75"/>
      <c r="Y717" s="75"/>
      <c r="Z717" s="75"/>
    </row>
    <row r="718" customFormat="false" ht="12.75" hidden="false" customHeight="false" outlineLevel="0" collapsed="false">
      <c r="A718" s="41"/>
      <c r="B718" s="114" t="s">
        <v>27</v>
      </c>
      <c r="C718" s="24"/>
      <c r="D718" s="92" t="s">
        <v>24</v>
      </c>
      <c r="E718" s="93"/>
      <c r="F718" s="120"/>
      <c r="G718" s="81"/>
      <c r="J718" s="95"/>
      <c r="K718" s="86"/>
      <c r="L718" s="86"/>
      <c r="M718" s="422" t="n">
        <f aca="false">J718</f>
        <v>0</v>
      </c>
      <c r="N718" s="0"/>
      <c r="O718" s="77"/>
      <c r="R718" s="77"/>
      <c r="S718" s="78"/>
      <c r="T718" s="77"/>
      <c r="U718" s="77"/>
      <c r="V718" s="75"/>
      <c r="W718" s="75"/>
      <c r="X718" s="75"/>
      <c r="Y718" s="75"/>
      <c r="Z718" s="75"/>
    </row>
    <row r="719" customFormat="false" ht="12.75" hidden="false" customHeight="false" outlineLevel="0" collapsed="false">
      <c r="A719" s="41"/>
      <c r="B719" s="114" t="s">
        <v>28</v>
      </c>
      <c r="C719" s="24"/>
      <c r="D719" s="25" t="s">
        <v>25</v>
      </c>
      <c r="E719" s="93"/>
      <c r="F719" s="120"/>
      <c r="G719" s="81"/>
      <c r="J719" s="95"/>
      <c r="K719" s="86"/>
      <c r="L719" s="86"/>
      <c r="M719" s="422" t="n">
        <f aca="false">J719</f>
        <v>0</v>
      </c>
      <c r="N719" s="0"/>
      <c r="O719" s="77"/>
      <c r="R719" s="77"/>
      <c r="S719" s="78"/>
      <c r="T719" s="77"/>
      <c r="U719" s="77"/>
      <c r="V719" s="75"/>
      <c r="W719" s="75"/>
      <c r="X719" s="75"/>
      <c r="Y719" s="75"/>
      <c r="Z719" s="75"/>
    </row>
    <row r="720" customFormat="false" ht="12.75" hidden="false" customHeight="false" outlineLevel="0" collapsed="false">
      <c r="A720" s="41"/>
      <c r="B720" s="114" t="s">
        <v>29</v>
      </c>
      <c r="C720" s="24"/>
      <c r="D720" s="25" t="s">
        <v>30</v>
      </c>
      <c r="E720" s="93"/>
      <c r="F720" s="120"/>
      <c r="G720" s="81"/>
      <c r="J720" s="95" t="n">
        <v>0.065</v>
      </c>
      <c r="K720" s="86"/>
      <c r="L720" s="86"/>
      <c r="M720" s="422" t="n">
        <f aca="false">J720</f>
        <v>0.065</v>
      </c>
      <c r="N720" s="0"/>
      <c r="O720" s="77"/>
      <c r="R720" s="77"/>
      <c r="S720" s="78"/>
      <c r="T720" s="77"/>
      <c r="U720" s="77"/>
      <c r="V720" s="75"/>
      <c r="W720" s="75"/>
      <c r="X720" s="75"/>
      <c r="Y720" s="75"/>
      <c r="Z720" s="75"/>
    </row>
    <row r="721" customFormat="false" ht="12.75" hidden="false" customHeight="false" outlineLevel="0" collapsed="false">
      <c r="A721" s="41"/>
      <c r="B721" s="114" t="s">
        <v>31</v>
      </c>
      <c r="C721" s="24"/>
      <c r="D721" s="92" t="s">
        <v>32</v>
      </c>
      <c r="E721" s="93"/>
      <c r="F721" s="120"/>
      <c r="G721" s="81"/>
      <c r="J721" s="95" t="n">
        <v>0.146376458809838</v>
      </c>
      <c r="K721" s="86"/>
      <c r="L721" s="86"/>
      <c r="M721" s="422" t="n">
        <f aca="false">J721</f>
        <v>0.146376458809838</v>
      </c>
      <c r="N721" s="0"/>
      <c r="O721" s="77"/>
      <c r="R721" s="77"/>
      <c r="S721" s="78"/>
      <c r="T721" s="77"/>
      <c r="U721" s="77"/>
      <c r="V721" s="75"/>
      <c r="W721" s="75"/>
      <c r="X721" s="75"/>
      <c r="Y721" s="75"/>
      <c r="Z721" s="75"/>
    </row>
    <row r="722" customFormat="false" ht="12.75" hidden="false" customHeight="false" outlineLevel="0" collapsed="false">
      <c r="A722" s="41"/>
      <c r="B722" s="114" t="s">
        <v>33</v>
      </c>
      <c r="C722" s="24"/>
      <c r="D722" s="92" t="s">
        <v>34</v>
      </c>
      <c r="E722" s="93"/>
      <c r="F722" s="120"/>
      <c r="G722" s="81"/>
      <c r="J722" s="95" t="n">
        <v>0.146376458809838</v>
      </c>
      <c r="K722" s="86"/>
      <c r="L722" s="86"/>
      <c r="M722" s="422" t="n">
        <f aca="false">J722</f>
        <v>0.146376458809838</v>
      </c>
      <c r="N722" s="0"/>
      <c r="O722" s="77"/>
      <c r="R722" s="77"/>
      <c r="S722" s="78"/>
      <c r="T722" s="77"/>
      <c r="U722" s="77"/>
      <c r="V722" s="75"/>
      <c r="W722" s="75"/>
      <c r="X722" s="75"/>
      <c r="Y722" s="75"/>
      <c r="Z722" s="75"/>
    </row>
    <row r="723" customFormat="false" ht="13.5" hidden="false" customHeight="false" outlineLevel="0" collapsed="false">
      <c r="A723" s="41"/>
      <c r="B723" s="423"/>
      <c r="C723" s="424"/>
      <c r="D723" s="425"/>
      <c r="E723" s="426"/>
      <c r="F723" s="156"/>
      <c r="G723" s="427"/>
      <c r="H723" s="428"/>
      <c r="I723" s="158"/>
      <c r="J723" s="429"/>
      <c r="K723" s="430"/>
      <c r="L723" s="430"/>
      <c r="M723" s="431"/>
      <c r="N723" s="432"/>
      <c r="O723" s="77"/>
      <c r="R723" s="77"/>
      <c r="S723" s="78"/>
      <c r="T723" s="77"/>
      <c r="U723" s="77"/>
      <c r="V723" s="75"/>
      <c r="W723" s="75"/>
      <c r="X723" s="75"/>
      <c r="Y723" s="75"/>
      <c r="Z723" s="75"/>
    </row>
    <row r="724" customFormat="false" ht="13.5" hidden="false" customHeight="false" outlineLevel="0" collapsed="false">
      <c r="A724" s="41"/>
      <c r="B724" s="114"/>
      <c r="C724" s="24"/>
      <c r="D724" s="92"/>
      <c r="E724" s="93"/>
      <c r="F724" s="120"/>
      <c r="G724" s="81"/>
      <c r="J724" s="95"/>
      <c r="K724" s="86"/>
      <c r="L724" s="86"/>
      <c r="M724" s="422"/>
      <c r="N724" s="0"/>
      <c r="O724" s="77"/>
      <c r="R724" s="77"/>
      <c r="S724" s="78"/>
      <c r="T724" s="77"/>
      <c r="U724" s="77"/>
      <c r="V724" s="75"/>
      <c r="W724" s="75"/>
      <c r="X724" s="75"/>
      <c r="Y724" s="75"/>
      <c r="Z724" s="75"/>
    </row>
    <row r="725" customFormat="false" ht="12.75" hidden="false" customHeight="false" outlineLevel="0" collapsed="false">
      <c r="A725" s="41"/>
      <c r="B725" s="123"/>
      <c r="C725" s="24"/>
      <c r="D725" s="92"/>
      <c r="E725" s="127"/>
      <c r="F725" s="120"/>
      <c r="G725" s="128"/>
      <c r="H725" s="125"/>
      <c r="I725" s="126"/>
      <c r="J725" s="81"/>
      <c r="K725" s="121"/>
      <c r="L725" s="129"/>
      <c r="M725" s="89"/>
      <c r="N725" s="0"/>
      <c r="O725" s="77"/>
      <c r="R725" s="77"/>
      <c r="S725" s="78"/>
      <c r="T725" s="77"/>
      <c r="U725" s="77"/>
      <c r="V725" s="75"/>
      <c r="W725" s="75"/>
      <c r="X725" s="75"/>
      <c r="Y725" s="75"/>
      <c r="Z725" s="75"/>
    </row>
    <row r="726" customFormat="false" ht="12.75" hidden="false" customHeight="false" outlineLevel="0" collapsed="false">
      <c r="A726" s="41" t="s">
        <v>125</v>
      </c>
      <c r="B726" s="25" t="s">
        <v>22</v>
      </c>
      <c r="C726" s="56" t="s">
        <v>23</v>
      </c>
      <c r="D726" s="355" t="s">
        <v>106</v>
      </c>
      <c r="E726" s="79"/>
      <c r="F726" s="120"/>
      <c r="G726" s="81" t="n">
        <v>0.30963</v>
      </c>
      <c r="H726" s="437"/>
      <c r="J726" s="81"/>
      <c r="K726" s="121"/>
      <c r="L726" s="86"/>
      <c r="M726" s="422" t="n">
        <f aca="false">G726</f>
        <v>0.30963</v>
      </c>
      <c r="N726" s="122"/>
      <c r="O726" s="77"/>
      <c r="R726" s="77"/>
      <c r="S726" s="78"/>
      <c r="T726" s="77"/>
      <c r="U726" s="77"/>
      <c r="V726" s="75"/>
      <c r="W726" s="75"/>
      <c r="X726" s="75"/>
      <c r="Y726" s="75"/>
      <c r="Z726" s="75"/>
    </row>
    <row r="727" customFormat="false" ht="12.75" hidden="false" customHeight="false" outlineLevel="0" collapsed="false">
      <c r="A727" s="41"/>
      <c r="B727" s="123"/>
      <c r="C727" s="24"/>
      <c r="D727" s="355" t="s">
        <v>112</v>
      </c>
      <c r="E727" s="79"/>
      <c r="F727" s="120"/>
      <c r="G727" s="81" t="n">
        <v>0.10993</v>
      </c>
      <c r="H727" s="437"/>
      <c r="J727" s="81"/>
      <c r="K727" s="121"/>
      <c r="L727" s="86"/>
      <c r="M727" s="422" t="n">
        <f aca="false">G727</f>
        <v>0.10993</v>
      </c>
      <c r="N727" s="122"/>
      <c r="O727" s="77"/>
      <c r="R727" s="77"/>
      <c r="S727" s="78"/>
      <c r="T727" s="77"/>
      <c r="U727" s="77"/>
      <c r="V727" s="75"/>
      <c r="W727" s="75"/>
      <c r="X727" s="75"/>
      <c r="Y727" s="75"/>
      <c r="Z727" s="75"/>
    </row>
    <row r="728" customFormat="false" ht="12.75" hidden="false" customHeight="false" outlineLevel="0" collapsed="false">
      <c r="A728" s="41"/>
      <c r="B728" s="123"/>
      <c r="C728" s="24"/>
      <c r="D728" s="355" t="s">
        <v>113</v>
      </c>
      <c r="E728" s="79"/>
      <c r="F728" s="120"/>
      <c r="G728" s="81" t="n">
        <v>0.06129</v>
      </c>
      <c r="H728" s="437"/>
      <c r="J728" s="81"/>
      <c r="K728" s="121"/>
      <c r="L728" s="86"/>
      <c r="M728" s="422" t="n">
        <f aca="false">G728</f>
        <v>0.06129</v>
      </c>
      <c r="N728" s="122"/>
      <c r="O728" s="77"/>
      <c r="R728" s="77"/>
      <c r="S728" s="78"/>
      <c r="T728" s="77"/>
      <c r="U728" s="77"/>
      <c r="V728" s="75"/>
      <c r="W728" s="75"/>
      <c r="X728" s="75"/>
      <c r="Y728" s="75"/>
      <c r="Z728" s="75"/>
    </row>
    <row r="729" customFormat="false" ht="12.75" hidden="false" customHeight="false" outlineLevel="0" collapsed="false">
      <c r="A729" s="41"/>
      <c r="B729" s="123"/>
      <c r="C729" s="24" t="s">
        <v>26</v>
      </c>
      <c r="D729" s="124" t="s">
        <v>44</v>
      </c>
      <c r="E729" s="79"/>
      <c r="F729" s="120"/>
      <c r="G729" s="81" t="n">
        <v>0.1103</v>
      </c>
      <c r="H729" s="437"/>
      <c r="J729" s="81"/>
      <c r="K729" s="121"/>
      <c r="L729" s="86"/>
      <c r="M729" s="422" t="n">
        <f aca="false">G729</f>
        <v>0.1103</v>
      </c>
      <c r="N729" s="122"/>
      <c r="O729" s="77"/>
      <c r="R729" s="77"/>
      <c r="S729" s="78"/>
      <c r="T729" s="77"/>
      <c r="U729" s="77"/>
      <c r="V729" s="75"/>
      <c r="W729" s="75"/>
      <c r="X729" s="75"/>
      <c r="Y729" s="75"/>
      <c r="Z729" s="75"/>
    </row>
    <row r="730" customFormat="false" ht="12.75" hidden="false" customHeight="false" outlineLevel="0" collapsed="false">
      <c r="A730" s="41"/>
      <c r="B730" s="123"/>
      <c r="C730" s="24"/>
      <c r="D730" s="124" t="s">
        <v>43</v>
      </c>
      <c r="E730" s="79"/>
      <c r="F730" s="120"/>
      <c r="G730" s="81" t="n">
        <v>0.06976</v>
      </c>
      <c r="H730" s="437"/>
      <c r="J730" s="81"/>
      <c r="K730" s="121"/>
      <c r="L730" s="86"/>
      <c r="M730" s="422" t="n">
        <f aca="false">G730</f>
        <v>0.06976</v>
      </c>
      <c r="N730" s="122"/>
      <c r="O730" s="77"/>
      <c r="R730" s="77"/>
      <c r="S730" s="78"/>
      <c r="T730" s="77"/>
      <c r="U730" s="77"/>
      <c r="V730" s="75"/>
      <c r="W730" s="75"/>
      <c r="X730" s="75"/>
      <c r="Y730" s="75"/>
      <c r="Z730" s="75"/>
    </row>
    <row r="731" customFormat="false" ht="12.75" hidden="false" customHeight="false" outlineLevel="0" collapsed="false">
      <c r="A731" s="41"/>
      <c r="B731" s="123"/>
      <c r="C731" s="24"/>
      <c r="D731" s="25"/>
      <c r="E731" s="79"/>
      <c r="F731" s="120"/>
      <c r="G731" s="81" t="s">
        <v>124</v>
      </c>
      <c r="H731" s="437"/>
      <c r="I731" s="126"/>
      <c r="J731" s="81"/>
      <c r="K731" s="121"/>
      <c r="L731" s="86"/>
      <c r="M731" s="422"/>
      <c r="N731" s="122"/>
      <c r="O731" s="77"/>
      <c r="R731" s="77"/>
      <c r="S731" s="78"/>
      <c r="T731" s="77"/>
      <c r="U731" s="77"/>
      <c r="V731" s="75"/>
      <c r="W731" s="75"/>
      <c r="X731" s="75"/>
      <c r="Y731" s="75"/>
      <c r="Z731" s="75"/>
    </row>
    <row r="732" customFormat="false" ht="12.75" hidden="false" customHeight="false" outlineLevel="0" collapsed="false">
      <c r="A732" s="41"/>
      <c r="B732" s="123"/>
      <c r="C732" s="24" t="s">
        <v>23</v>
      </c>
      <c r="D732" s="92" t="s">
        <v>45</v>
      </c>
      <c r="E732" s="93"/>
      <c r="F732" s="120"/>
      <c r="G732" s="81" t="n">
        <v>-0.01732</v>
      </c>
      <c r="H732" s="437"/>
      <c r="J732" s="81"/>
      <c r="K732" s="121"/>
      <c r="L732" s="86"/>
      <c r="M732" s="422" t="n">
        <f aca="false">G732</f>
        <v>-0.01732</v>
      </c>
      <c r="N732" s="122"/>
      <c r="O732" s="77"/>
      <c r="R732" s="77"/>
      <c r="S732" s="78"/>
      <c r="T732" s="77"/>
      <c r="U732" s="77"/>
      <c r="V732" s="75"/>
      <c r="W732" s="75"/>
      <c r="X732" s="75"/>
      <c r="Y732" s="75"/>
      <c r="Z732" s="75"/>
    </row>
    <row r="733" customFormat="false" ht="12.75" hidden="false" customHeight="false" outlineLevel="0" collapsed="false">
      <c r="A733" s="41"/>
      <c r="B733" s="123"/>
      <c r="C733" s="24" t="s">
        <v>26</v>
      </c>
      <c r="D733" s="92" t="s">
        <v>45</v>
      </c>
      <c r="E733" s="93"/>
      <c r="F733" s="120"/>
      <c r="G733" s="81" t="n">
        <v>-0.01732</v>
      </c>
      <c r="H733" s="437"/>
      <c r="J733" s="81"/>
      <c r="K733" s="121"/>
      <c r="L733" s="86"/>
      <c r="M733" s="422" t="n">
        <f aca="false">G733</f>
        <v>-0.01732</v>
      </c>
      <c r="N733" s="122"/>
      <c r="O733" s="77"/>
      <c r="R733" s="77"/>
      <c r="S733" s="78"/>
      <c r="T733" s="77"/>
      <c r="U733" s="77"/>
      <c r="V733" s="75"/>
      <c r="W733" s="75"/>
      <c r="X733" s="75"/>
      <c r="Y733" s="75"/>
      <c r="Z733" s="75"/>
    </row>
    <row r="734" customFormat="false" ht="12.75" hidden="false" customHeight="false" outlineLevel="0" collapsed="false">
      <c r="A734" s="41"/>
      <c r="B734" s="123"/>
      <c r="C734" s="24"/>
      <c r="D734" s="92"/>
      <c r="E734" s="93"/>
      <c r="F734" s="120"/>
      <c r="G734" s="81"/>
      <c r="J734" s="81"/>
      <c r="K734" s="121"/>
      <c r="L734" s="86"/>
      <c r="M734" s="422"/>
      <c r="N734" s="122"/>
      <c r="O734" s="77"/>
      <c r="R734" s="77"/>
      <c r="S734" s="78"/>
      <c r="T734" s="77"/>
      <c r="U734" s="77"/>
      <c r="V734" s="75"/>
      <c r="W734" s="75"/>
      <c r="X734" s="75"/>
      <c r="Y734" s="75"/>
      <c r="Z734" s="75"/>
    </row>
    <row r="735" customFormat="false" ht="12.75" hidden="false" customHeight="false" outlineLevel="0" collapsed="false">
      <c r="A735" s="41"/>
      <c r="B735" s="114" t="s">
        <v>27</v>
      </c>
      <c r="C735" s="24"/>
      <c r="D735" s="92" t="s">
        <v>24</v>
      </c>
      <c r="E735" s="127"/>
      <c r="F735" s="120"/>
      <c r="G735" s="81"/>
      <c r="J735" s="95"/>
      <c r="K735" s="86"/>
      <c r="L735" s="86"/>
      <c r="M735" s="422" t="n">
        <f aca="false">J735</f>
        <v>0</v>
      </c>
      <c r="N735" s="122"/>
      <c r="O735" s="77"/>
      <c r="R735" s="77"/>
      <c r="S735" s="78"/>
      <c r="T735" s="77"/>
      <c r="U735" s="77"/>
      <c r="V735" s="75"/>
      <c r="W735" s="75"/>
      <c r="X735" s="75"/>
      <c r="Y735" s="75"/>
      <c r="Z735" s="75"/>
    </row>
    <row r="736" customFormat="false" ht="12.75" hidden="false" customHeight="false" outlineLevel="0" collapsed="false">
      <c r="A736" s="41"/>
      <c r="B736" s="114" t="s">
        <v>39</v>
      </c>
      <c r="C736" s="24"/>
      <c r="D736" s="25" t="s">
        <v>25</v>
      </c>
      <c r="E736" s="127"/>
      <c r="F736" s="120"/>
      <c r="G736" s="81"/>
      <c r="J736" s="95"/>
      <c r="K736" s="86"/>
      <c r="L736" s="86"/>
      <c r="M736" s="422" t="n">
        <f aca="false">J736</f>
        <v>0</v>
      </c>
      <c r="N736" s="122"/>
      <c r="O736" s="77"/>
      <c r="R736" s="77"/>
      <c r="S736" s="78"/>
      <c r="T736" s="77"/>
      <c r="U736" s="77"/>
      <c r="V736" s="75"/>
      <c r="W736" s="75"/>
      <c r="X736" s="75"/>
      <c r="Y736" s="75"/>
      <c r="Z736" s="75"/>
    </row>
    <row r="737" customFormat="false" ht="12.75" hidden="false" customHeight="false" outlineLevel="0" collapsed="false">
      <c r="A737" s="41"/>
      <c r="B737" s="114" t="s">
        <v>29</v>
      </c>
      <c r="C737" s="24"/>
      <c r="D737" s="25" t="s">
        <v>30</v>
      </c>
      <c r="E737" s="127"/>
      <c r="F737" s="120"/>
      <c r="G737" s="81"/>
      <c r="J737" s="95" t="n">
        <v>0.065</v>
      </c>
      <c r="K737" s="86"/>
      <c r="L737" s="86"/>
      <c r="M737" s="422" t="n">
        <f aca="false">J737</f>
        <v>0.065</v>
      </c>
      <c r="N737" s="122"/>
      <c r="O737" s="77"/>
      <c r="R737" s="77"/>
      <c r="S737" s="78"/>
      <c r="T737" s="77"/>
      <c r="U737" s="77"/>
      <c r="V737" s="75"/>
      <c r="W737" s="75"/>
      <c r="X737" s="75"/>
      <c r="Y737" s="75"/>
      <c r="Z737" s="75"/>
    </row>
    <row r="738" customFormat="false" ht="12.75" hidden="false" customHeight="false" outlineLevel="0" collapsed="false">
      <c r="A738" s="41"/>
      <c r="B738" s="114" t="s">
        <v>31</v>
      </c>
      <c r="C738" s="24"/>
      <c r="D738" s="92" t="s">
        <v>32</v>
      </c>
      <c r="E738" s="127"/>
      <c r="F738" s="120"/>
      <c r="G738" s="81"/>
      <c r="J738" s="95" t="n">
        <v>0.146376458809838</v>
      </c>
      <c r="K738" s="86"/>
      <c r="L738" s="86"/>
      <c r="M738" s="422" t="n">
        <f aca="false">J738</f>
        <v>0.146376458809838</v>
      </c>
      <c r="N738" s="122"/>
      <c r="O738" s="77"/>
      <c r="R738" s="77"/>
      <c r="S738" s="78"/>
      <c r="T738" s="77"/>
      <c r="U738" s="77"/>
      <c r="V738" s="75"/>
      <c r="W738" s="75"/>
      <c r="X738" s="75"/>
      <c r="Y738" s="75"/>
      <c r="Z738" s="75"/>
    </row>
    <row r="739" customFormat="false" ht="12.75" hidden="false" customHeight="false" outlineLevel="0" collapsed="false">
      <c r="A739" s="41"/>
      <c r="B739" s="114" t="s">
        <v>33</v>
      </c>
      <c r="C739" s="24"/>
      <c r="D739" s="92" t="s">
        <v>34</v>
      </c>
      <c r="E739" s="127"/>
      <c r="F739" s="120"/>
      <c r="G739" s="81"/>
      <c r="J739" s="95" t="n">
        <v>0.146376458809838</v>
      </c>
      <c r="K739" s="86"/>
      <c r="L739" s="86"/>
      <c r="M739" s="422" t="n">
        <f aca="false">J739</f>
        <v>0.146376458809838</v>
      </c>
      <c r="N739" s="122"/>
      <c r="O739" s="77"/>
      <c r="R739" s="77"/>
      <c r="S739" s="78"/>
      <c r="T739" s="77"/>
      <c r="U739" s="77"/>
      <c r="V739" s="75"/>
      <c r="W739" s="75"/>
      <c r="X739" s="75"/>
      <c r="Y739" s="75"/>
      <c r="Z739" s="75"/>
    </row>
    <row r="740" customFormat="false" ht="12.75" hidden="false" customHeight="false" outlineLevel="0" collapsed="false">
      <c r="J740" s="81"/>
      <c r="M740" s="169"/>
    </row>
    <row r="741" customFormat="false" ht="12.75" hidden="false" customHeight="false" outlineLevel="0" collapsed="false">
      <c r="A741" s="41" t="s">
        <v>126</v>
      </c>
      <c r="B741" s="25" t="s">
        <v>22</v>
      </c>
      <c r="C741" s="56" t="s">
        <v>23</v>
      </c>
      <c r="D741" s="355" t="s">
        <v>112</v>
      </c>
      <c r="E741" s="79"/>
      <c r="F741" s="120"/>
      <c r="G741" s="81" t="n">
        <v>0.19069</v>
      </c>
      <c r="H741" s="437"/>
      <c r="J741" s="81"/>
      <c r="K741" s="121"/>
      <c r="L741" s="86"/>
      <c r="M741" s="422" t="n">
        <f aca="false">G741</f>
        <v>0.19069</v>
      </c>
      <c r="N741" s="122"/>
      <c r="O741" s="77"/>
      <c r="R741" s="77"/>
      <c r="S741" s="78"/>
      <c r="T741" s="77"/>
      <c r="U741" s="77"/>
      <c r="V741" s="75"/>
      <c r="W741" s="75"/>
      <c r="X741" s="75"/>
      <c r="Y741" s="75"/>
      <c r="Z741" s="75"/>
    </row>
    <row r="742" customFormat="false" ht="12.75" hidden="false" customHeight="false" outlineLevel="0" collapsed="false">
      <c r="A742" s="41"/>
      <c r="B742" s="123"/>
      <c r="C742" s="24"/>
      <c r="D742" s="355" t="s">
        <v>113</v>
      </c>
      <c r="E742" s="79"/>
      <c r="F742" s="120"/>
      <c r="G742" s="81" t="n">
        <v>0.05405</v>
      </c>
      <c r="H742" s="437"/>
      <c r="J742" s="81"/>
      <c r="K742" s="121"/>
      <c r="L742" s="86"/>
      <c r="M742" s="422" t="n">
        <f aca="false">G742</f>
        <v>0.05405</v>
      </c>
      <c r="N742" s="122"/>
      <c r="O742" s="77"/>
      <c r="R742" s="77"/>
      <c r="S742" s="78"/>
      <c r="T742" s="77"/>
      <c r="U742" s="77"/>
      <c r="V742" s="75"/>
      <c r="W742" s="75"/>
      <c r="X742" s="75"/>
      <c r="Y742" s="75"/>
      <c r="Z742" s="75"/>
    </row>
    <row r="743" customFormat="false" ht="12.75" hidden="false" customHeight="false" outlineLevel="0" collapsed="false">
      <c r="A743" s="41"/>
      <c r="B743" s="123"/>
      <c r="C743" s="24" t="s">
        <v>26</v>
      </c>
      <c r="D743" s="124" t="s">
        <v>44</v>
      </c>
      <c r="E743" s="79"/>
      <c r="F743" s="120"/>
      <c r="G743" s="81" t="n">
        <v>0.11426</v>
      </c>
      <c r="H743" s="437"/>
      <c r="J743" s="81"/>
      <c r="K743" s="121"/>
      <c r="L743" s="86"/>
      <c r="M743" s="422" t="n">
        <f aca="false">G743</f>
        <v>0.11426</v>
      </c>
      <c r="N743" s="122"/>
      <c r="O743" s="77"/>
      <c r="R743" s="77"/>
      <c r="S743" s="78"/>
      <c r="T743" s="77"/>
      <c r="U743" s="77"/>
      <c r="V743" s="75"/>
      <c r="W743" s="75"/>
      <c r="X743" s="75"/>
      <c r="Y743" s="75"/>
      <c r="Z743" s="75"/>
    </row>
    <row r="744" customFormat="false" ht="12.75" hidden="false" customHeight="false" outlineLevel="0" collapsed="false">
      <c r="A744" s="41"/>
      <c r="B744" s="123"/>
      <c r="C744" s="24"/>
      <c r="D744" s="124" t="s">
        <v>43</v>
      </c>
      <c r="E744" s="79"/>
      <c r="F744" s="120"/>
      <c r="G744" s="81" t="n">
        <v>0.06328</v>
      </c>
      <c r="H744" s="437"/>
      <c r="J744" s="81"/>
      <c r="K744" s="121"/>
      <c r="L744" s="86"/>
      <c r="M744" s="422" t="n">
        <f aca="false">G744</f>
        <v>0.06328</v>
      </c>
      <c r="N744" s="122"/>
      <c r="O744" s="77"/>
      <c r="R744" s="77"/>
      <c r="S744" s="78"/>
      <c r="T744" s="77"/>
      <c r="U744" s="77"/>
      <c r="V744" s="75"/>
      <c r="W744" s="75"/>
      <c r="X744" s="75"/>
      <c r="Y744" s="75"/>
      <c r="Z744" s="75"/>
    </row>
    <row r="745" customFormat="false" ht="12.75" hidden="false" customHeight="false" outlineLevel="0" collapsed="false">
      <c r="A745" s="41"/>
      <c r="B745" s="123"/>
      <c r="C745" s="24"/>
      <c r="D745" s="25"/>
      <c r="E745" s="79"/>
      <c r="F745" s="120"/>
      <c r="G745" s="81" t="s">
        <v>124</v>
      </c>
      <c r="H745" s="437"/>
      <c r="I745" s="126"/>
      <c r="J745" s="81"/>
      <c r="K745" s="121"/>
      <c r="L745" s="86"/>
      <c r="M745" s="422"/>
      <c r="N745" s="122"/>
      <c r="O745" s="77"/>
      <c r="R745" s="77"/>
      <c r="S745" s="78"/>
      <c r="T745" s="77"/>
      <c r="U745" s="77"/>
      <c r="V745" s="75"/>
      <c r="W745" s="75"/>
      <c r="X745" s="75"/>
      <c r="Y745" s="75"/>
      <c r="Z745" s="75"/>
    </row>
    <row r="746" customFormat="false" ht="12.75" hidden="false" customHeight="false" outlineLevel="0" collapsed="false">
      <c r="A746" s="41"/>
      <c r="B746" s="123"/>
      <c r="C746" s="24" t="s">
        <v>23</v>
      </c>
      <c r="D746" s="92" t="s">
        <v>45</v>
      </c>
      <c r="E746" s="93"/>
      <c r="F746" s="120"/>
      <c r="G746" s="81" t="n">
        <v>-0.01732</v>
      </c>
      <c r="H746" s="437"/>
      <c r="J746" s="81"/>
      <c r="K746" s="121"/>
      <c r="L746" s="86"/>
      <c r="M746" s="422" t="n">
        <f aca="false">G746</f>
        <v>-0.01732</v>
      </c>
      <c r="N746" s="122"/>
      <c r="O746" s="77"/>
      <c r="R746" s="77"/>
      <c r="S746" s="78"/>
      <c r="T746" s="77"/>
      <c r="U746" s="77"/>
      <c r="V746" s="75"/>
      <c r="W746" s="75"/>
      <c r="X746" s="75"/>
      <c r="Y746" s="75"/>
      <c r="Z746" s="75"/>
    </row>
    <row r="747" customFormat="false" ht="12.75" hidden="false" customHeight="false" outlineLevel="0" collapsed="false">
      <c r="A747" s="41"/>
      <c r="B747" s="123"/>
      <c r="C747" s="24" t="s">
        <v>26</v>
      </c>
      <c r="D747" s="92" t="s">
        <v>45</v>
      </c>
      <c r="E747" s="93"/>
      <c r="F747" s="120"/>
      <c r="G747" s="81" t="n">
        <v>-0.01732</v>
      </c>
      <c r="H747" s="437"/>
      <c r="J747" s="81"/>
      <c r="K747" s="121"/>
      <c r="L747" s="86"/>
      <c r="M747" s="422" t="n">
        <f aca="false">G747</f>
        <v>-0.01732</v>
      </c>
      <c r="N747" s="122"/>
      <c r="O747" s="77"/>
      <c r="R747" s="77"/>
      <c r="S747" s="78"/>
      <c r="T747" s="77"/>
      <c r="U747" s="77"/>
      <c r="V747" s="75"/>
      <c r="W747" s="75"/>
      <c r="X747" s="75"/>
      <c r="Y747" s="75"/>
      <c r="Z747" s="75"/>
    </row>
    <row r="748" customFormat="false" ht="12.75" hidden="false" customHeight="false" outlineLevel="0" collapsed="false">
      <c r="A748" s="41"/>
      <c r="B748" s="123"/>
      <c r="C748" s="24"/>
      <c r="D748" s="92"/>
      <c r="E748" s="93"/>
      <c r="F748" s="120"/>
      <c r="G748" s="81" t="s">
        <v>124</v>
      </c>
      <c r="H748" s="437"/>
      <c r="J748" s="81"/>
      <c r="K748" s="121"/>
      <c r="L748" s="86"/>
      <c r="M748" s="422"/>
      <c r="N748" s="0"/>
      <c r="O748" s="77"/>
      <c r="R748" s="77"/>
      <c r="S748" s="78"/>
      <c r="T748" s="77"/>
      <c r="U748" s="77"/>
      <c r="V748" s="75"/>
      <c r="W748" s="75"/>
      <c r="X748" s="75"/>
      <c r="Y748" s="75"/>
      <c r="Z748" s="75"/>
    </row>
    <row r="749" customFormat="false" ht="12.75" hidden="false" customHeight="false" outlineLevel="0" collapsed="false">
      <c r="A749" s="41"/>
      <c r="B749" s="114" t="s">
        <v>27</v>
      </c>
      <c r="C749" s="24"/>
      <c r="D749" s="92" t="s">
        <v>24</v>
      </c>
      <c r="E749" s="93"/>
      <c r="F749" s="120"/>
      <c r="G749" s="81"/>
      <c r="J749" s="95"/>
      <c r="K749" s="86"/>
      <c r="L749" s="86"/>
      <c r="M749" s="422" t="n">
        <f aca="false">J749</f>
        <v>0</v>
      </c>
      <c r="N749" s="0"/>
      <c r="O749" s="77"/>
      <c r="R749" s="77"/>
      <c r="S749" s="78"/>
      <c r="T749" s="77"/>
      <c r="U749" s="77"/>
      <c r="V749" s="75"/>
      <c r="W749" s="75"/>
      <c r="X749" s="75"/>
      <c r="Y749" s="75"/>
      <c r="Z749" s="75"/>
    </row>
    <row r="750" customFormat="false" ht="12.75" hidden="false" customHeight="false" outlineLevel="0" collapsed="false">
      <c r="A750" s="41"/>
      <c r="B750" s="114" t="s">
        <v>28</v>
      </c>
      <c r="C750" s="24"/>
      <c r="D750" s="25" t="s">
        <v>25</v>
      </c>
      <c r="E750" s="93"/>
      <c r="F750" s="120"/>
      <c r="G750" s="81"/>
      <c r="J750" s="95"/>
      <c r="K750" s="86"/>
      <c r="L750" s="86"/>
      <c r="M750" s="422" t="n">
        <f aca="false">J750</f>
        <v>0</v>
      </c>
      <c r="N750" s="0"/>
      <c r="O750" s="77"/>
      <c r="R750" s="77"/>
      <c r="S750" s="78"/>
      <c r="T750" s="77"/>
      <c r="U750" s="77"/>
      <c r="V750" s="75"/>
      <c r="W750" s="75"/>
      <c r="X750" s="75"/>
      <c r="Y750" s="75"/>
      <c r="Z750" s="75"/>
    </row>
    <row r="751" customFormat="false" ht="12.75" hidden="false" customHeight="false" outlineLevel="0" collapsed="false">
      <c r="A751" s="41"/>
      <c r="B751" s="114" t="s">
        <v>29</v>
      </c>
      <c r="C751" s="24"/>
      <c r="D751" s="25" t="s">
        <v>30</v>
      </c>
      <c r="E751" s="93"/>
      <c r="F751" s="120"/>
      <c r="G751" s="81"/>
      <c r="J751" s="95" t="n">
        <v>0.065</v>
      </c>
      <c r="K751" s="86"/>
      <c r="L751" s="86"/>
      <c r="M751" s="422" t="n">
        <f aca="false">J751</f>
        <v>0.065</v>
      </c>
      <c r="N751" s="0"/>
      <c r="O751" s="77"/>
      <c r="R751" s="77"/>
      <c r="S751" s="78"/>
      <c r="T751" s="77"/>
      <c r="U751" s="77"/>
      <c r="V751" s="75"/>
      <c r="W751" s="75"/>
      <c r="X751" s="75"/>
      <c r="Y751" s="75"/>
      <c r="Z751" s="75"/>
    </row>
    <row r="752" customFormat="false" ht="12.75" hidden="false" customHeight="false" outlineLevel="0" collapsed="false">
      <c r="A752" s="41"/>
      <c r="B752" s="114" t="s">
        <v>31</v>
      </c>
      <c r="C752" s="24"/>
      <c r="D752" s="92" t="s">
        <v>32</v>
      </c>
      <c r="E752" s="93"/>
      <c r="F752" s="120"/>
      <c r="G752" s="81"/>
      <c r="J752" s="95" t="n">
        <v>0.146376458809838</v>
      </c>
      <c r="K752" s="86"/>
      <c r="L752" s="86"/>
      <c r="M752" s="422" t="n">
        <f aca="false">J752</f>
        <v>0.146376458809838</v>
      </c>
      <c r="N752" s="0"/>
      <c r="O752" s="77"/>
      <c r="R752" s="77"/>
      <c r="S752" s="78"/>
      <c r="T752" s="77"/>
      <c r="U752" s="77"/>
      <c r="V752" s="75"/>
      <c r="W752" s="75"/>
      <c r="X752" s="75"/>
      <c r="Y752" s="75"/>
      <c r="Z752" s="75"/>
    </row>
    <row r="753" customFormat="false" ht="12.75" hidden="false" customHeight="false" outlineLevel="0" collapsed="false">
      <c r="A753" s="41"/>
      <c r="B753" s="114" t="s">
        <v>33</v>
      </c>
      <c r="C753" s="24"/>
      <c r="D753" s="92" t="s">
        <v>34</v>
      </c>
      <c r="E753" s="93"/>
      <c r="F753" s="120"/>
      <c r="G753" s="81"/>
      <c r="J753" s="95" t="n">
        <v>0.146376458809838</v>
      </c>
      <c r="K753" s="86"/>
      <c r="L753" s="86"/>
      <c r="M753" s="422" t="n">
        <f aca="false">J753</f>
        <v>0.146376458809838</v>
      </c>
      <c r="N753" s="0"/>
      <c r="O753" s="77"/>
      <c r="R753" s="77"/>
      <c r="S753" s="78"/>
      <c r="T753" s="77"/>
      <c r="U753" s="77"/>
      <c r="V753" s="75"/>
      <c r="W753" s="75"/>
      <c r="X753" s="75"/>
      <c r="Y753" s="75"/>
      <c r="Z753" s="75"/>
    </row>
    <row r="754" customFormat="false" ht="13.5" hidden="false" customHeight="false" outlineLevel="0" collapsed="false">
      <c r="A754" s="41"/>
      <c r="B754" s="423"/>
      <c r="C754" s="424"/>
      <c r="D754" s="425"/>
      <c r="E754" s="426"/>
      <c r="F754" s="156"/>
      <c r="G754" s="427"/>
      <c r="H754" s="428"/>
      <c r="I754" s="158"/>
      <c r="J754" s="429"/>
      <c r="K754" s="430"/>
      <c r="L754" s="430"/>
      <c r="M754" s="431"/>
      <c r="N754" s="432"/>
      <c r="O754" s="77"/>
      <c r="R754" s="77"/>
      <c r="S754" s="78"/>
      <c r="T754" s="77"/>
      <c r="U754" s="77"/>
      <c r="V754" s="75"/>
      <c r="W754" s="75"/>
      <c r="X754" s="75"/>
      <c r="Y754" s="75"/>
      <c r="Z754" s="75"/>
    </row>
    <row r="755" customFormat="false" ht="13.5" hidden="false" customHeight="false" outlineLevel="0" collapsed="false">
      <c r="A755" s="41"/>
      <c r="B755" s="114"/>
      <c r="C755" s="24"/>
      <c r="D755" s="92"/>
      <c r="E755" s="93"/>
      <c r="F755" s="120"/>
      <c r="G755" s="81"/>
      <c r="J755" s="95"/>
      <c r="K755" s="86"/>
      <c r="L755" s="86"/>
      <c r="M755" s="422"/>
      <c r="N755" s="0"/>
      <c r="O755" s="77"/>
      <c r="R755" s="77"/>
      <c r="S755" s="78"/>
      <c r="T755" s="77"/>
      <c r="U755" s="77"/>
      <c r="V755" s="75"/>
      <c r="W755" s="75"/>
      <c r="X755" s="75"/>
      <c r="Y755" s="75"/>
      <c r="Z755" s="75"/>
    </row>
    <row r="756" customFormat="false" ht="12.75" hidden="false" customHeight="false" outlineLevel="0" collapsed="false">
      <c r="A756" s="41"/>
      <c r="B756" s="123"/>
      <c r="C756" s="24"/>
      <c r="D756" s="92"/>
      <c r="E756" s="127"/>
      <c r="F756" s="120"/>
      <c r="G756" s="128"/>
      <c r="H756" s="125"/>
      <c r="I756" s="126"/>
      <c r="J756" s="81"/>
      <c r="K756" s="121"/>
      <c r="L756" s="129"/>
      <c r="M756" s="89"/>
      <c r="N756" s="0"/>
      <c r="O756" s="77"/>
      <c r="R756" s="77"/>
      <c r="S756" s="78"/>
      <c r="T756" s="77"/>
      <c r="U756" s="77"/>
      <c r="V756" s="75"/>
      <c r="W756" s="75"/>
      <c r="X756" s="75"/>
      <c r="Y756" s="75"/>
      <c r="Z756" s="75"/>
    </row>
    <row r="757" customFormat="false" ht="12.75" hidden="false" customHeight="false" outlineLevel="0" collapsed="false">
      <c r="A757" s="41" t="s">
        <v>127</v>
      </c>
      <c r="B757" s="25" t="s">
        <v>22</v>
      </c>
      <c r="C757" s="56" t="s">
        <v>23</v>
      </c>
      <c r="D757" s="355" t="s">
        <v>112</v>
      </c>
      <c r="E757" s="79"/>
      <c r="F757" s="120"/>
      <c r="G757" s="81" t="n">
        <v>0.10993</v>
      </c>
      <c r="H757" s="437"/>
      <c r="J757" s="81"/>
      <c r="K757" s="121"/>
      <c r="L757" s="86"/>
      <c r="M757" s="422" t="n">
        <f aca="false">G757</f>
        <v>0.10993</v>
      </c>
      <c r="N757" s="122"/>
      <c r="O757" s="77"/>
      <c r="R757" s="77"/>
      <c r="S757" s="78"/>
      <c r="T757" s="77"/>
      <c r="U757" s="77"/>
      <c r="V757" s="75"/>
      <c r="W757" s="75"/>
      <c r="X757" s="75"/>
      <c r="Y757" s="75"/>
      <c r="Z757" s="75"/>
    </row>
    <row r="758" customFormat="false" ht="12.75" hidden="false" customHeight="false" outlineLevel="0" collapsed="false">
      <c r="A758" s="41"/>
      <c r="B758" s="123"/>
      <c r="C758" s="24"/>
      <c r="D758" s="355" t="s">
        <v>113</v>
      </c>
      <c r="E758" s="79"/>
      <c r="F758" s="120"/>
      <c r="G758" s="81" t="n">
        <v>0.06129</v>
      </c>
      <c r="H758" s="437"/>
      <c r="J758" s="81"/>
      <c r="K758" s="121"/>
      <c r="L758" s="86"/>
      <c r="M758" s="422" t="n">
        <f aca="false">G758</f>
        <v>0.06129</v>
      </c>
      <c r="N758" s="122"/>
      <c r="O758" s="77"/>
      <c r="R758" s="77"/>
      <c r="S758" s="78"/>
      <c r="T758" s="77"/>
      <c r="U758" s="77"/>
      <c r="V758" s="75"/>
      <c r="W758" s="75"/>
      <c r="X758" s="75"/>
      <c r="Y758" s="75"/>
      <c r="Z758" s="75"/>
    </row>
    <row r="759" customFormat="false" ht="12.75" hidden="false" customHeight="false" outlineLevel="0" collapsed="false">
      <c r="A759" s="41"/>
      <c r="B759" s="123"/>
      <c r="C759" s="24" t="s">
        <v>26</v>
      </c>
      <c r="D759" s="124" t="s">
        <v>44</v>
      </c>
      <c r="E759" s="79"/>
      <c r="F759" s="120"/>
      <c r="G759" s="81" t="n">
        <v>0.1103</v>
      </c>
      <c r="H759" s="437"/>
      <c r="J759" s="81"/>
      <c r="K759" s="121"/>
      <c r="L759" s="86"/>
      <c r="M759" s="422" t="n">
        <f aca="false">G759</f>
        <v>0.1103</v>
      </c>
      <c r="N759" s="122"/>
      <c r="O759" s="77"/>
      <c r="R759" s="77"/>
      <c r="S759" s="78"/>
      <c r="T759" s="77"/>
      <c r="U759" s="77"/>
      <c r="V759" s="75"/>
      <c r="W759" s="75"/>
      <c r="X759" s="75"/>
      <c r="Y759" s="75"/>
      <c r="Z759" s="75"/>
    </row>
    <row r="760" customFormat="false" ht="12.75" hidden="false" customHeight="false" outlineLevel="0" collapsed="false">
      <c r="A760" s="41"/>
      <c r="B760" s="123"/>
      <c r="C760" s="24"/>
      <c r="D760" s="124" t="s">
        <v>43</v>
      </c>
      <c r="E760" s="79"/>
      <c r="F760" s="120"/>
      <c r="G760" s="81" t="n">
        <v>0.06976</v>
      </c>
      <c r="H760" s="437"/>
      <c r="J760" s="81"/>
      <c r="K760" s="121"/>
      <c r="L760" s="86"/>
      <c r="M760" s="422" t="n">
        <f aca="false">G760</f>
        <v>0.06976</v>
      </c>
      <c r="N760" s="122"/>
      <c r="O760" s="77"/>
      <c r="R760" s="77"/>
      <c r="S760" s="78"/>
      <c r="T760" s="77"/>
      <c r="U760" s="77"/>
      <c r="V760" s="75"/>
      <c r="W760" s="75"/>
      <c r="X760" s="75"/>
      <c r="Y760" s="75"/>
      <c r="Z760" s="75"/>
    </row>
    <row r="761" customFormat="false" ht="12.75" hidden="false" customHeight="false" outlineLevel="0" collapsed="false">
      <c r="A761" s="41"/>
      <c r="B761" s="123"/>
      <c r="C761" s="24"/>
      <c r="D761" s="25"/>
      <c r="E761" s="79"/>
      <c r="F761" s="120"/>
      <c r="G761" s="81" t="s">
        <v>124</v>
      </c>
      <c r="H761" s="437"/>
      <c r="I761" s="126"/>
      <c r="J761" s="81"/>
      <c r="K761" s="121"/>
      <c r="L761" s="86"/>
      <c r="M761" s="422"/>
      <c r="N761" s="122"/>
      <c r="O761" s="77"/>
      <c r="R761" s="77"/>
      <c r="S761" s="78"/>
      <c r="T761" s="77"/>
      <c r="U761" s="77"/>
      <c r="V761" s="75"/>
      <c r="W761" s="75"/>
      <c r="X761" s="75"/>
      <c r="Y761" s="75"/>
      <c r="Z761" s="75"/>
    </row>
    <row r="762" customFormat="false" ht="12.75" hidden="false" customHeight="false" outlineLevel="0" collapsed="false">
      <c r="A762" s="41"/>
      <c r="B762" s="123"/>
      <c r="C762" s="24" t="s">
        <v>23</v>
      </c>
      <c r="D762" s="92" t="s">
        <v>45</v>
      </c>
      <c r="E762" s="93"/>
      <c r="F762" s="120"/>
      <c r="G762" s="81" t="n">
        <v>-0.01732</v>
      </c>
      <c r="H762" s="437"/>
      <c r="J762" s="81"/>
      <c r="K762" s="121"/>
      <c r="L762" s="86"/>
      <c r="M762" s="422" t="n">
        <f aca="false">G762</f>
        <v>-0.01732</v>
      </c>
      <c r="N762" s="122"/>
      <c r="O762" s="77"/>
      <c r="R762" s="77"/>
      <c r="S762" s="78"/>
      <c r="T762" s="77"/>
      <c r="U762" s="77"/>
      <c r="V762" s="75"/>
      <c r="W762" s="75"/>
      <c r="X762" s="75"/>
      <c r="Y762" s="75"/>
      <c r="Z762" s="75"/>
    </row>
    <row r="763" customFormat="false" ht="12.75" hidden="false" customHeight="false" outlineLevel="0" collapsed="false">
      <c r="A763" s="41"/>
      <c r="B763" s="123"/>
      <c r="C763" s="24" t="s">
        <v>26</v>
      </c>
      <c r="D763" s="92" t="s">
        <v>45</v>
      </c>
      <c r="E763" s="93"/>
      <c r="F763" s="120"/>
      <c r="G763" s="81" t="n">
        <v>-0.01732</v>
      </c>
      <c r="H763" s="437"/>
      <c r="J763" s="81"/>
      <c r="K763" s="121"/>
      <c r="L763" s="86"/>
      <c r="M763" s="422" t="n">
        <f aca="false">G763</f>
        <v>-0.01732</v>
      </c>
      <c r="N763" s="122"/>
      <c r="O763" s="77"/>
      <c r="R763" s="77"/>
      <c r="S763" s="78"/>
      <c r="T763" s="77"/>
      <c r="U763" s="77"/>
      <c r="V763" s="75"/>
      <c r="W763" s="75"/>
      <c r="X763" s="75"/>
      <c r="Y763" s="75"/>
      <c r="Z763" s="75"/>
    </row>
    <row r="764" customFormat="false" ht="12.75" hidden="false" customHeight="false" outlineLevel="0" collapsed="false">
      <c r="A764" s="41"/>
      <c r="B764" s="123"/>
      <c r="C764" s="24"/>
      <c r="D764" s="92"/>
      <c r="E764" s="93"/>
      <c r="F764" s="120"/>
      <c r="G764" s="81"/>
      <c r="J764" s="81"/>
      <c r="K764" s="121"/>
      <c r="L764" s="86"/>
      <c r="M764" s="422"/>
      <c r="N764" s="122"/>
      <c r="O764" s="77"/>
      <c r="R764" s="77"/>
      <c r="S764" s="78"/>
      <c r="T764" s="77"/>
      <c r="U764" s="77"/>
      <c r="V764" s="75"/>
      <c r="W764" s="75"/>
      <c r="X764" s="75"/>
      <c r="Y764" s="75"/>
      <c r="Z764" s="75"/>
    </row>
    <row r="765" customFormat="false" ht="12.75" hidden="false" customHeight="false" outlineLevel="0" collapsed="false">
      <c r="A765" s="41"/>
      <c r="B765" s="114" t="s">
        <v>27</v>
      </c>
      <c r="C765" s="24"/>
      <c r="D765" s="92" t="s">
        <v>24</v>
      </c>
      <c r="E765" s="127"/>
      <c r="F765" s="120"/>
      <c r="G765" s="81"/>
      <c r="J765" s="95"/>
      <c r="K765" s="86"/>
      <c r="L765" s="86"/>
      <c r="M765" s="422" t="n">
        <f aca="false">J765</f>
        <v>0</v>
      </c>
      <c r="N765" s="122"/>
      <c r="O765" s="77"/>
      <c r="R765" s="77"/>
      <c r="S765" s="78"/>
      <c r="T765" s="77"/>
      <c r="U765" s="77"/>
      <c r="V765" s="75"/>
      <c r="W765" s="75"/>
      <c r="X765" s="75"/>
      <c r="Y765" s="75"/>
      <c r="Z765" s="75"/>
    </row>
    <row r="766" customFormat="false" ht="12.75" hidden="false" customHeight="false" outlineLevel="0" collapsed="false">
      <c r="A766" s="41"/>
      <c r="B766" s="114" t="s">
        <v>39</v>
      </c>
      <c r="C766" s="24"/>
      <c r="D766" s="25" t="s">
        <v>25</v>
      </c>
      <c r="E766" s="127"/>
      <c r="F766" s="120"/>
      <c r="G766" s="81"/>
      <c r="J766" s="95"/>
      <c r="K766" s="86"/>
      <c r="L766" s="86"/>
      <c r="M766" s="422" t="n">
        <f aca="false">J766</f>
        <v>0</v>
      </c>
      <c r="N766" s="122"/>
      <c r="O766" s="77"/>
      <c r="R766" s="77"/>
      <c r="S766" s="78"/>
      <c r="T766" s="77"/>
      <c r="U766" s="77"/>
      <c r="V766" s="75"/>
      <c r="W766" s="75"/>
      <c r="X766" s="75"/>
      <c r="Y766" s="75"/>
      <c r="Z766" s="75"/>
    </row>
    <row r="767" customFormat="false" ht="12.75" hidden="false" customHeight="false" outlineLevel="0" collapsed="false">
      <c r="A767" s="41"/>
      <c r="B767" s="114" t="s">
        <v>29</v>
      </c>
      <c r="C767" s="24"/>
      <c r="D767" s="25" t="s">
        <v>30</v>
      </c>
      <c r="E767" s="127"/>
      <c r="F767" s="120"/>
      <c r="G767" s="81"/>
      <c r="J767" s="95" t="n">
        <v>0.065</v>
      </c>
      <c r="K767" s="86"/>
      <c r="L767" s="86"/>
      <c r="M767" s="422" t="n">
        <f aca="false">J767</f>
        <v>0.065</v>
      </c>
      <c r="N767" s="122"/>
      <c r="O767" s="77"/>
      <c r="R767" s="77"/>
      <c r="S767" s="78"/>
      <c r="T767" s="77"/>
      <c r="U767" s="77"/>
      <c r="V767" s="75"/>
      <c r="W767" s="75"/>
      <c r="X767" s="75"/>
      <c r="Y767" s="75"/>
      <c r="Z767" s="75"/>
    </row>
    <row r="768" customFormat="false" ht="12.75" hidden="false" customHeight="false" outlineLevel="0" collapsed="false">
      <c r="A768" s="41"/>
      <c r="B768" s="114" t="s">
        <v>31</v>
      </c>
      <c r="C768" s="24"/>
      <c r="D768" s="92" t="s">
        <v>32</v>
      </c>
      <c r="E768" s="127"/>
      <c r="F768" s="120"/>
      <c r="G768" s="81"/>
      <c r="J768" s="95" t="n">
        <v>0.146376458809838</v>
      </c>
      <c r="K768" s="86"/>
      <c r="L768" s="86"/>
      <c r="M768" s="422" t="n">
        <f aca="false">J768</f>
        <v>0.146376458809838</v>
      </c>
      <c r="N768" s="122"/>
      <c r="O768" s="77"/>
      <c r="R768" s="77"/>
      <c r="S768" s="78"/>
      <c r="T768" s="77"/>
      <c r="U768" s="77"/>
      <c r="V768" s="75"/>
      <c r="W768" s="75"/>
      <c r="X768" s="75"/>
      <c r="Y768" s="75"/>
      <c r="Z768" s="75"/>
    </row>
    <row r="769" customFormat="false" ht="12.75" hidden="false" customHeight="false" outlineLevel="0" collapsed="false">
      <c r="A769" s="41"/>
      <c r="B769" s="114" t="s">
        <v>33</v>
      </c>
      <c r="C769" s="24"/>
      <c r="D769" s="92" t="s">
        <v>34</v>
      </c>
      <c r="E769" s="127"/>
      <c r="F769" s="120"/>
      <c r="G769" s="81"/>
      <c r="J769" s="95" t="n">
        <v>0.146376458809838</v>
      </c>
      <c r="K769" s="86"/>
      <c r="L769" s="86"/>
      <c r="M769" s="422" t="n">
        <f aca="false">J769</f>
        <v>0.146376458809838</v>
      </c>
      <c r="N769" s="122"/>
      <c r="O769" s="77"/>
      <c r="R769" s="77"/>
      <c r="S769" s="78"/>
      <c r="T769" s="77"/>
      <c r="U769" s="77"/>
      <c r="V769" s="75"/>
      <c r="W769" s="75"/>
      <c r="X769" s="75"/>
      <c r="Y769" s="75"/>
      <c r="Z769" s="75"/>
    </row>
    <row r="770" customFormat="false" ht="13.5" hidden="false" customHeight="false" outlineLevel="0" collapsed="false">
      <c r="B770" s="154"/>
      <c r="C770" s="153"/>
      <c r="D770" s="154"/>
      <c r="E770" s="433"/>
      <c r="F770" s="156"/>
      <c r="G770" s="434"/>
      <c r="H770" s="428"/>
      <c r="I770" s="158"/>
      <c r="J770" s="429"/>
      <c r="K770" s="435"/>
      <c r="L770" s="436"/>
      <c r="M770" s="431"/>
      <c r="N770" s="152"/>
    </row>
    <row r="771" customFormat="false" ht="13.5" hidden="false" customHeight="false" outlineLevel="0" collapsed="false">
      <c r="J771" s="421"/>
      <c r="M771" s="169"/>
    </row>
    <row r="772" customFormat="false" ht="12.75" hidden="false" customHeight="false" outlineLevel="0" collapsed="false">
      <c r="M772" s="169"/>
    </row>
    <row r="773" customFormat="false" ht="12.75" hidden="false" customHeight="false" outlineLevel="0" collapsed="false">
      <c r="A773" s="137" t="s">
        <v>128</v>
      </c>
      <c r="B773" s="25" t="s">
        <v>22</v>
      </c>
      <c r="C773" s="56" t="s">
        <v>23</v>
      </c>
      <c r="G773" s="9" t="n">
        <v>0.10494</v>
      </c>
      <c r="J773" s="9" t="n">
        <v>0.0375623659045908</v>
      </c>
      <c r="M773" s="169" t="n">
        <f aca="false">G773+J773</f>
        <v>0.142502365904591</v>
      </c>
    </row>
    <row r="774" customFormat="false" ht="12.75" hidden="false" customHeight="false" outlineLevel="0" collapsed="false">
      <c r="A774" s="5"/>
      <c r="B774" s="138"/>
      <c r="C774" s="56" t="s">
        <v>26</v>
      </c>
      <c r="G774" s="9" t="n">
        <v>0.09035</v>
      </c>
      <c r="J774" s="9" t="n">
        <v>0.0375623659045908</v>
      </c>
      <c r="M774" s="169" t="n">
        <f aca="false">G774+J774</f>
        <v>0.127912365904591</v>
      </c>
    </row>
    <row r="775" customFormat="false" ht="12.75" hidden="false" customHeight="false" outlineLevel="0" collapsed="false">
      <c r="A775" s="5"/>
      <c r="B775" s="138"/>
      <c r="C775" s="139"/>
      <c r="G775" s="9"/>
    </row>
    <row r="776" customFormat="false" ht="12.75" hidden="false" customHeight="false" outlineLevel="0" collapsed="false">
      <c r="A776" s="5"/>
      <c r="B776" s="25" t="s">
        <v>48</v>
      </c>
      <c r="C776" s="56" t="s">
        <v>23</v>
      </c>
      <c r="G776" s="285" t="n">
        <v>16</v>
      </c>
      <c r="M776" s="189" t="n">
        <f aca="false">G776+J776</f>
        <v>16</v>
      </c>
    </row>
    <row r="777" customFormat="false" ht="12.75" hidden="false" customHeight="false" outlineLevel="0" collapsed="false">
      <c r="A777" s="5"/>
      <c r="B777" s="25"/>
      <c r="C777" s="56" t="s">
        <v>26</v>
      </c>
      <c r="G777" s="285" t="n">
        <v>16</v>
      </c>
      <c r="M777" s="189" t="n">
        <f aca="false">G777+J777</f>
        <v>16</v>
      </c>
    </row>
    <row r="778" customFormat="false" ht="13.5" hidden="false" customHeight="false" outlineLevel="0" collapsed="false">
      <c r="A778" s="5"/>
      <c r="B778" s="438"/>
      <c r="C778" s="424"/>
      <c r="D778" s="154"/>
      <c r="E778" s="433"/>
      <c r="F778" s="156"/>
      <c r="G778" s="434"/>
      <c r="H778" s="428"/>
      <c r="I778" s="158"/>
      <c r="J778" s="159"/>
      <c r="K778" s="435"/>
      <c r="L778" s="436"/>
      <c r="M778" s="157"/>
      <c r="N778" s="152"/>
    </row>
    <row r="779" customFormat="false" ht="13.5" hidden="false" customHeight="false" outlineLevel="0" collapsed="false">
      <c r="A779" s="5"/>
      <c r="B779" s="138"/>
      <c r="C779" s="139"/>
    </row>
    <row r="780" customFormat="false" ht="12.75" hidden="false" customHeight="false" outlineLevel="0" collapsed="false">
      <c r="A780" s="5"/>
      <c r="B780" s="5"/>
      <c r="C780" s="139"/>
    </row>
    <row r="781" customFormat="false" ht="12.75" hidden="false" customHeight="false" outlineLevel="0" collapsed="false">
      <c r="A781" s="137" t="s">
        <v>129</v>
      </c>
      <c r="B781" s="25" t="s">
        <v>59</v>
      </c>
      <c r="C781" s="56" t="s">
        <v>23</v>
      </c>
      <c r="D781" s="124" t="s">
        <v>42</v>
      </c>
      <c r="G781" s="285" t="n">
        <v>2.7</v>
      </c>
      <c r="M781" s="189" t="n">
        <f aca="false">G781+J781</f>
        <v>2.7</v>
      </c>
    </row>
    <row r="782" customFormat="false" ht="12.75" hidden="false" customHeight="false" outlineLevel="0" collapsed="false">
      <c r="A782" s="5"/>
      <c r="B782" s="25"/>
      <c r="C782" s="56"/>
      <c r="D782" s="2" t="s">
        <v>130</v>
      </c>
      <c r="G782" s="285" t="n">
        <v>6.55</v>
      </c>
      <c r="M782" s="189" t="n">
        <f aca="false">G782+J782</f>
        <v>6.55</v>
      </c>
    </row>
    <row r="783" customFormat="false" ht="12.75" hidden="false" customHeight="false" outlineLevel="0" collapsed="false">
      <c r="A783" s="5"/>
      <c r="B783" s="25"/>
      <c r="C783" s="56" t="s">
        <v>26</v>
      </c>
      <c r="D783" s="2" t="s">
        <v>130</v>
      </c>
      <c r="G783" s="285" t="n">
        <v>4.4</v>
      </c>
      <c r="M783" s="189" t="n">
        <f aca="false">G783+J783</f>
        <v>4.4</v>
      </c>
    </row>
    <row r="784" customFormat="false" ht="12.75" hidden="false" customHeight="false" outlineLevel="0" collapsed="false">
      <c r="A784" s="5"/>
      <c r="B784" s="25"/>
      <c r="C784" s="56"/>
      <c r="D784" s="25"/>
      <c r="G784" s="9"/>
    </row>
    <row r="785" customFormat="false" ht="12.75" hidden="false" customHeight="false" outlineLevel="0" collapsed="false">
      <c r="A785" s="5"/>
      <c r="B785" s="25" t="s">
        <v>22</v>
      </c>
      <c r="C785" s="56" t="s">
        <v>23</v>
      </c>
      <c r="D785" s="124" t="s">
        <v>42</v>
      </c>
      <c r="G785" s="9" t="n">
        <v>0.15294</v>
      </c>
      <c r="J785" s="9" t="n">
        <v>0.0980302559136921</v>
      </c>
      <c r="M785" s="169" t="n">
        <f aca="false">G785+J785</f>
        <v>0.250970255913692</v>
      </c>
    </row>
    <row r="786" customFormat="false" ht="12.75" hidden="false" customHeight="false" outlineLevel="0" collapsed="false">
      <c r="A786" s="5"/>
      <c r="B786" s="25"/>
      <c r="C786" s="56"/>
      <c r="D786" s="124" t="s">
        <v>43</v>
      </c>
      <c r="G786" s="9" t="n">
        <v>0.05088</v>
      </c>
      <c r="J786" s="9" t="n">
        <v>0.0265471571417902</v>
      </c>
      <c r="M786" s="169" t="n">
        <f aca="false">G786+J786</f>
        <v>0.0774271571417902</v>
      </c>
    </row>
    <row r="787" customFormat="false" ht="12.75" hidden="false" customHeight="false" outlineLevel="0" collapsed="false">
      <c r="A787" s="5"/>
      <c r="B787" s="25"/>
      <c r="C787" s="56" t="s">
        <v>26</v>
      </c>
      <c r="D787" s="124" t="s">
        <v>44</v>
      </c>
      <c r="G787" s="9" t="n">
        <v>0.05661</v>
      </c>
      <c r="J787" s="9" t="n">
        <v>0.0265471571417902</v>
      </c>
      <c r="M787" s="169" t="n">
        <f aca="false">G787+J787</f>
        <v>0.0831571571417902</v>
      </c>
    </row>
    <row r="788" customFormat="false" ht="12.75" hidden="false" customHeight="false" outlineLevel="0" collapsed="false">
      <c r="A788" s="5"/>
      <c r="B788" s="25"/>
      <c r="C788" s="56"/>
      <c r="D788" s="124" t="s">
        <v>43</v>
      </c>
      <c r="G788" s="9" t="n">
        <v>0.04706</v>
      </c>
      <c r="J788" s="9" t="n">
        <v>0.0265471571417902</v>
      </c>
      <c r="M788" s="169" t="n">
        <f aca="false">G788+J788</f>
        <v>0.0736071571417902</v>
      </c>
    </row>
    <row r="789" customFormat="false" ht="12.75" hidden="false" customHeight="false" outlineLevel="0" collapsed="false">
      <c r="A789" s="5"/>
      <c r="B789" s="138"/>
      <c r="C789" s="139"/>
      <c r="G789" s="9"/>
    </row>
    <row r="790" customFormat="false" ht="12.75" hidden="false" customHeight="false" outlineLevel="0" collapsed="false">
      <c r="A790" s="5"/>
      <c r="B790" s="25" t="s">
        <v>48</v>
      </c>
      <c r="C790" s="56" t="s">
        <v>23</v>
      </c>
      <c r="D790" s="25"/>
      <c r="G790" s="285" t="n">
        <v>16</v>
      </c>
      <c r="M790" s="189" t="n">
        <f aca="false">G790+J790</f>
        <v>16</v>
      </c>
    </row>
    <row r="791" customFormat="false" ht="12.75" hidden="false" customHeight="false" outlineLevel="0" collapsed="false">
      <c r="A791" s="5"/>
      <c r="B791" s="25"/>
      <c r="C791" s="56" t="s">
        <v>26</v>
      </c>
      <c r="D791" s="25"/>
      <c r="G791" s="285" t="n">
        <v>16</v>
      </c>
      <c r="M791" s="189" t="n">
        <f aca="false">G791+J791</f>
        <v>16</v>
      </c>
    </row>
    <row r="792" customFormat="false" ht="12.75" hidden="false" customHeight="false" outlineLevel="0" collapsed="false">
      <c r="A792" s="5"/>
      <c r="B792" s="25"/>
      <c r="C792" s="56"/>
      <c r="D792" s="25"/>
      <c r="G792" s="285"/>
      <c r="M792" s="416"/>
    </row>
    <row r="793" customFormat="false" ht="12.75" hidden="false" customHeight="false" outlineLevel="0" collapsed="false">
      <c r="A793" s="5"/>
      <c r="B793" s="25" t="s">
        <v>131</v>
      </c>
      <c r="C793" s="56" t="s">
        <v>23</v>
      </c>
      <c r="G793" s="285" t="n">
        <v>-4.85</v>
      </c>
      <c r="M793" s="189" t="n">
        <f aca="false">G793+J793</f>
        <v>-4.85</v>
      </c>
    </row>
    <row r="794" customFormat="false" ht="12.75" hidden="false" customHeight="false" outlineLevel="0" collapsed="false">
      <c r="A794" s="5"/>
      <c r="B794" s="25"/>
      <c r="C794" s="56" t="s">
        <v>26</v>
      </c>
      <c r="D794" s="25"/>
      <c r="G794" s="285" t="n">
        <v>-3.25</v>
      </c>
      <c r="M794" s="189" t="n">
        <f aca="false">G794+J794</f>
        <v>-3.25</v>
      </c>
    </row>
    <row r="795" customFormat="false" ht="12.75" hidden="false" customHeight="false" outlineLevel="0" collapsed="false">
      <c r="A795" s="5"/>
      <c r="B795" s="25" t="s">
        <v>132</v>
      </c>
      <c r="C795" s="56" t="s">
        <v>23</v>
      </c>
      <c r="G795" s="285" t="n">
        <v>-0.95</v>
      </c>
      <c r="M795" s="189" t="n">
        <f aca="false">G795+J795</f>
        <v>-0.95</v>
      </c>
    </row>
    <row r="796" customFormat="false" ht="12.75" hidden="false" customHeight="false" outlineLevel="0" collapsed="false">
      <c r="A796" s="5"/>
      <c r="B796" s="25"/>
      <c r="C796" s="56" t="s">
        <v>26</v>
      </c>
      <c r="D796" s="25"/>
      <c r="G796" s="285" t="n">
        <v>-0.65</v>
      </c>
      <c r="M796" s="189" t="n">
        <f aca="false">G796+J796</f>
        <v>-0.65</v>
      </c>
    </row>
    <row r="797" customFormat="false" ht="13.5" hidden="false" customHeight="false" outlineLevel="0" collapsed="false">
      <c r="A797" s="5"/>
      <c r="B797" s="154"/>
      <c r="C797" s="153"/>
      <c r="D797" s="154"/>
      <c r="E797" s="433"/>
      <c r="F797" s="156"/>
      <c r="G797" s="439"/>
      <c r="H797" s="428"/>
      <c r="I797" s="158"/>
      <c r="J797" s="159"/>
      <c r="K797" s="435"/>
      <c r="L797" s="436"/>
      <c r="M797" s="440"/>
      <c r="N797" s="152"/>
    </row>
    <row r="798" customFormat="false" ht="13.5" hidden="false" customHeight="false" outlineLevel="0" collapsed="false"/>
    <row r="800" customFormat="false" ht="12.75" hidden="false" customHeight="false" outlineLevel="0" collapsed="false">
      <c r="A800" s="5" t="s">
        <v>133</v>
      </c>
      <c r="B800" s="138" t="s">
        <v>59</v>
      </c>
      <c r="C800" s="139" t="s">
        <v>23</v>
      </c>
      <c r="D800" s="2" t="s">
        <v>130</v>
      </c>
      <c r="G800" s="285" t="n">
        <v>5.5</v>
      </c>
      <c r="M800" s="189" t="n">
        <f aca="false">G800+J800</f>
        <v>5.5</v>
      </c>
    </row>
    <row r="801" customFormat="false" ht="12.75" hidden="false" customHeight="false" outlineLevel="0" collapsed="false">
      <c r="A801" s="5"/>
      <c r="B801" s="138"/>
      <c r="C801" s="139" t="s">
        <v>26</v>
      </c>
      <c r="D801" s="2" t="s">
        <v>130</v>
      </c>
      <c r="G801" s="285" t="n">
        <v>5.5</v>
      </c>
      <c r="M801" s="189" t="n">
        <f aca="false">G801+J801</f>
        <v>5.5</v>
      </c>
    </row>
    <row r="802" customFormat="false" ht="12.75" hidden="false" customHeight="false" outlineLevel="0" collapsed="false">
      <c r="A802" s="5"/>
      <c r="B802" s="138"/>
      <c r="C802" s="139"/>
      <c r="G802" s="9"/>
    </row>
    <row r="803" customFormat="false" ht="12.75" hidden="false" customHeight="false" outlineLevel="0" collapsed="false">
      <c r="A803" s="5"/>
      <c r="B803" s="271" t="s">
        <v>22</v>
      </c>
      <c r="C803" s="136" t="s">
        <v>23</v>
      </c>
      <c r="D803" s="271"/>
      <c r="G803" s="9" t="n">
        <v>0.0928</v>
      </c>
      <c r="J803" s="9" t="n">
        <v>0.0349538801740736</v>
      </c>
      <c r="M803" s="169" t="n">
        <f aca="false">G803+J803</f>
        <v>0.127753880174074</v>
      </c>
    </row>
    <row r="804" customFormat="false" ht="12.75" hidden="false" customHeight="false" outlineLevel="0" collapsed="false">
      <c r="A804" s="5"/>
      <c r="B804" s="271"/>
      <c r="C804" s="136" t="s">
        <v>26</v>
      </c>
      <c r="D804" s="271"/>
      <c r="G804" s="9" t="n">
        <v>0.05817</v>
      </c>
      <c r="J804" s="9" t="n">
        <v>0.0349538801740736</v>
      </c>
      <c r="M804" s="169" t="n">
        <f aca="false">G804+J804</f>
        <v>0.0931238801740736</v>
      </c>
    </row>
    <row r="805" customFormat="false" ht="12.75" hidden="false" customHeight="false" outlineLevel="0" collapsed="false">
      <c r="A805" s="5"/>
      <c r="B805" s="138"/>
      <c r="C805" s="139"/>
      <c r="G805" s="9"/>
    </row>
    <row r="806" customFormat="false" ht="12.75" hidden="false" customHeight="false" outlineLevel="0" collapsed="false">
      <c r="A806" s="5"/>
      <c r="B806" s="138" t="s">
        <v>48</v>
      </c>
      <c r="C806" s="139" t="s">
        <v>23</v>
      </c>
      <c r="G806" s="285" t="n">
        <v>12</v>
      </c>
      <c r="M806" s="189" t="n">
        <f aca="false">G806+J806</f>
        <v>12</v>
      </c>
    </row>
    <row r="807" customFormat="false" ht="12.75" hidden="false" customHeight="false" outlineLevel="0" collapsed="false">
      <c r="A807" s="5"/>
      <c r="B807" s="138"/>
      <c r="C807" s="139" t="s">
        <v>26</v>
      </c>
      <c r="G807" s="285" t="n">
        <v>12</v>
      </c>
      <c r="M807" s="189" t="n">
        <f aca="false">G807+J807</f>
        <v>12</v>
      </c>
    </row>
    <row r="808" customFormat="false" ht="13.5" hidden="false" customHeight="false" outlineLevel="0" collapsed="false">
      <c r="A808" s="5"/>
      <c r="B808" s="438"/>
      <c r="C808" s="424"/>
      <c r="D808" s="154"/>
      <c r="E808" s="433"/>
      <c r="F808" s="156"/>
      <c r="G808" s="434"/>
      <c r="H808" s="428"/>
      <c r="I808" s="158"/>
      <c r="J808" s="159"/>
      <c r="K808" s="435"/>
      <c r="L808" s="436"/>
      <c r="M808" s="157"/>
      <c r="N808" s="152"/>
    </row>
    <row r="809" customFormat="false" ht="13.5" hidden="false" customHeight="false" outlineLevel="0" collapsed="false">
      <c r="A809" s="5"/>
      <c r="B809" s="138"/>
      <c r="C809" s="139"/>
    </row>
    <row r="810" customFormat="false" ht="12.75" hidden="false" customHeight="false" outlineLevel="0" collapsed="false">
      <c r="A810" s="5"/>
      <c r="B810" s="138"/>
      <c r="C810" s="139"/>
    </row>
    <row r="811" customFormat="false" ht="12.75" hidden="false" customHeight="false" outlineLevel="0" collapsed="false">
      <c r="A811" s="5" t="s">
        <v>134</v>
      </c>
      <c r="B811" s="138" t="s">
        <v>59</v>
      </c>
      <c r="C811" s="139" t="s">
        <v>23</v>
      </c>
      <c r="D811" s="2" t="s">
        <v>130</v>
      </c>
      <c r="G811" s="285" t="n">
        <v>6.55</v>
      </c>
      <c r="M811" s="189" t="n">
        <f aca="false">G811+J811</f>
        <v>6.55</v>
      </c>
    </row>
    <row r="812" customFormat="false" ht="12.75" hidden="false" customHeight="false" outlineLevel="0" collapsed="false">
      <c r="A812" s="5"/>
      <c r="B812" s="138"/>
      <c r="C812" s="139" t="s">
        <v>26</v>
      </c>
      <c r="D812" s="2" t="s">
        <v>130</v>
      </c>
      <c r="G812" s="285" t="n">
        <v>4.4</v>
      </c>
      <c r="M812" s="189" t="n">
        <f aca="false">G812+J812</f>
        <v>4.4</v>
      </c>
    </row>
    <row r="813" customFormat="false" ht="12.75" hidden="false" customHeight="false" outlineLevel="0" collapsed="false">
      <c r="A813" s="5"/>
      <c r="B813" s="138"/>
      <c r="C813" s="139"/>
      <c r="G813" s="9"/>
    </row>
    <row r="814" customFormat="false" ht="12.75" hidden="false" customHeight="false" outlineLevel="0" collapsed="false">
      <c r="A814" s="5"/>
      <c r="B814" s="271" t="s">
        <v>22</v>
      </c>
      <c r="C814" s="136" t="s">
        <v>23</v>
      </c>
      <c r="D814" s="271"/>
      <c r="G814" s="9" t="n">
        <v>0.07789</v>
      </c>
      <c r="J814" s="9" t="n">
        <v>0.0360691479229502</v>
      </c>
      <c r="M814" s="169" t="n">
        <f aca="false">G814+J814</f>
        <v>0.11395914792295</v>
      </c>
    </row>
    <row r="815" customFormat="false" ht="12.75" hidden="false" customHeight="false" outlineLevel="0" collapsed="false">
      <c r="A815" s="5"/>
      <c r="B815" s="271"/>
      <c r="C815" s="136" t="s">
        <v>26</v>
      </c>
      <c r="D815" s="271"/>
      <c r="G815" s="9" t="n">
        <v>0.05105</v>
      </c>
      <c r="J815" s="9" t="n">
        <v>0.0360691479229502</v>
      </c>
      <c r="M815" s="169" t="n">
        <f aca="false">G815+J815</f>
        <v>0.0871191479229503</v>
      </c>
    </row>
    <row r="816" customFormat="false" ht="12.75" hidden="false" customHeight="false" outlineLevel="0" collapsed="false">
      <c r="A816" s="5"/>
      <c r="B816" s="138"/>
      <c r="C816" s="139"/>
      <c r="G816" s="9"/>
    </row>
    <row r="817" customFormat="false" ht="12.75" hidden="false" customHeight="false" outlineLevel="0" collapsed="false">
      <c r="A817" s="5"/>
      <c r="B817" s="138" t="s">
        <v>48</v>
      </c>
      <c r="C817" s="139" t="s">
        <v>23</v>
      </c>
      <c r="G817" s="285" t="n">
        <v>16</v>
      </c>
      <c r="M817" s="189" t="n">
        <f aca="false">G817+J817</f>
        <v>16</v>
      </c>
    </row>
    <row r="818" customFormat="false" ht="12.75" hidden="false" customHeight="false" outlineLevel="0" collapsed="false">
      <c r="A818" s="5"/>
      <c r="B818" s="138"/>
      <c r="C818" s="139" t="s">
        <v>26</v>
      </c>
      <c r="G818" s="285" t="n">
        <v>16</v>
      </c>
      <c r="M818" s="189" t="n">
        <f aca="false">G818+J818</f>
        <v>16</v>
      </c>
    </row>
    <row r="819" customFormat="false" ht="12.75" hidden="false" customHeight="false" outlineLevel="0" collapsed="false">
      <c r="A819" s="5"/>
      <c r="B819" s="138"/>
      <c r="C819" s="139"/>
      <c r="G819" s="285"/>
    </row>
    <row r="820" customFormat="false" ht="12.75" hidden="false" customHeight="false" outlineLevel="0" collapsed="false">
      <c r="A820" s="5"/>
      <c r="B820" s="25" t="s">
        <v>132</v>
      </c>
      <c r="C820" s="56" t="s">
        <v>23</v>
      </c>
      <c r="G820" s="285" t="n">
        <v>-0.95</v>
      </c>
      <c r="M820" s="189" t="n">
        <f aca="false">G820+J820</f>
        <v>-0.95</v>
      </c>
    </row>
    <row r="821" customFormat="false" ht="12.75" hidden="false" customHeight="false" outlineLevel="0" collapsed="false">
      <c r="A821" s="5"/>
      <c r="B821" s="25"/>
      <c r="C821" s="56" t="s">
        <v>26</v>
      </c>
      <c r="G821" s="285" t="n">
        <v>-0.65</v>
      </c>
      <c r="M821" s="189" t="n">
        <f aca="false">G821+J821</f>
        <v>-0.65</v>
      </c>
    </row>
    <row r="822" customFormat="false" ht="13.5" hidden="false" customHeight="false" outlineLevel="0" collapsed="false">
      <c r="A822" s="5"/>
      <c r="B822" s="438"/>
      <c r="C822" s="424"/>
      <c r="D822" s="154"/>
      <c r="E822" s="433"/>
      <c r="F822" s="156"/>
      <c r="G822" s="434"/>
      <c r="H822" s="428"/>
      <c r="I822" s="158"/>
      <c r="J822" s="159"/>
      <c r="K822" s="435"/>
      <c r="L822" s="436"/>
      <c r="M822" s="157"/>
      <c r="N822" s="152"/>
    </row>
    <row r="823" customFormat="false" ht="13.5" hidden="false" customHeight="false" outlineLevel="0" collapsed="false">
      <c r="A823" s="5"/>
      <c r="B823" s="138"/>
      <c r="C823" s="139"/>
    </row>
    <row r="824" customFormat="false" ht="12.75" hidden="false" customHeight="false" outlineLevel="0" collapsed="false">
      <c r="A824" s="5"/>
      <c r="B824" s="138"/>
      <c r="C824" s="139"/>
    </row>
    <row r="825" customFormat="false" ht="12.75" hidden="false" customHeight="false" outlineLevel="0" collapsed="false">
      <c r="A825" s="5" t="s">
        <v>135</v>
      </c>
      <c r="B825" s="138" t="s">
        <v>59</v>
      </c>
      <c r="C825" s="139" t="s">
        <v>23</v>
      </c>
      <c r="D825" s="2" t="s">
        <v>130</v>
      </c>
      <c r="G825" s="285" t="n">
        <v>2.35</v>
      </c>
      <c r="M825" s="189" t="n">
        <f aca="false">G825+J825</f>
        <v>2.35</v>
      </c>
    </row>
    <row r="826" customFormat="false" ht="12.75" hidden="false" customHeight="false" outlineLevel="0" collapsed="false">
      <c r="A826" s="5" t="s">
        <v>24</v>
      </c>
      <c r="B826" s="138"/>
      <c r="C826" s="139" t="s">
        <v>26</v>
      </c>
      <c r="D826" s="2" t="s">
        <v>130</v>
      </c>
      <c r="G826" s="285" t="n">
        <v>2.15</v>
      </c>
      <c r="M826" s="189" t="n">
        <f aca="false">G826+J826</f>
        <v>2.15</v>
      </c>
    </row>
    <row r="827" customFormat="false" ht="12.75" hidden="false" customHeight="false" outlineLevel="0" collapsed="false">
      <c r="A827" s="5"/>
      <c r="B827" s="138"/>
      <c r="C827" s="139"/>
      <c r="G827" s="9"/>
    </row>
    <row r="828" customFormat="false" ht="12.75" hidden="false" customHeight="false" outlineLevel="0" collapsed="false">
      <c r="A828" s="5"/>
      <c r="B828" s="25" t="s">
        <v>22</v>
      </c>
      <c r="C828" s="56" t="s">
        <v>23</v>
      </c>
      <c r="D828" s="124" t="s">
        <v>42</v>
      </c>
      <c r="G828" s="9" t="n">
        <v>0.35198</v>
      </c>
      <c r="J828" s="9" t="n">
        <v>0</v>
      </c>
      <c r="M828" s="169" t="n">
        <f aca="false">G828+J828</f>
        <v>0.35198</v>
      </c>
    </row>
    <row r="829" customFormat="false" ht="12.75" hidden="false" customHeight="false" outlineLevel="0" collapsed="false">
      <c r="A829" s="5"/>
      <c r="B829" s="25"/>
      <c r="C829" s="56"/>
      <c r="D829" s="124" t="s">
        <v>43</v>
      </c>
      <c r="G829" s="9" t="n">
        <v>0.11731</v>
      </c>
      <c r="J829" s="9" t="n">
        <v>0.0414776771786543</v>
      </c>
      <c r="M829" s="169" t="n">
        <f aca="false">G829+J829</f>
        <v>0.158787677178654</v>
      </c>
    </row>
    <row r="830" customFormat="false" ht="12.75" hidden="false" customHeight="false" outlineLevel="0" collapsed="false">
      <c r="A830" s="5"/>
      <c r="B830" s="25"/>
      <c r="C830" s="56" t="s">
        <v>26</v>
      </c>
      <c r="D830" s="124" t="s">
        <v>44</v>
      </c>
      <c r="G830" s="9" t="n">
        <v>0.12859</v>
      </c>
      <c r="J830" s="9" t="n">
        <v>0.0414776771786543</v>
      </c>
      <c r="M830" s="169" t="n">
        <f aca="false">G830+J830</f>
        <v>0.170067677178654</v>
      </c>
    </row>
    <row r="831" customFormat="false" ht="12.75" hidden="false" customHeight="false" outlineLevel="0" collapsed="false">
      <c r="A831" s="5"/>
      <c r="B831" s="25"/>
      <c r="C831" s="56"/>
      <c r="D831" s="124" t="s">
        <v>43</v>
      </c>
      <c r="G831" s="9" t="n">
        <v>0.10428</v>
      </c>
      <c r="J831" s="9" t="n">
        <v>0.0414776771786543</v>
      </c>
      <c r="M831" s="169" t="n">
        <f aca="false">G831+J831</f>
        <v>0.145757677178654</v>
      </c>
    </row>
    <row r="832" customFormat="false" ht="12.75" hidden="false" customHeight="false" outlineLevel="0" collapsed="false">
      <c r="A832" s="5"/>
      <c r="B832" s="138"/>
      <c r="C832" s="139"/>
      <c r="G832" s="9"/>
    </row>
    <row r="833" customFormat="false" ht="12.75" hidden="false" customHeight="false" outlineLevel="0" collapsed="false">
      <c r="A833" s="5"/>
      <c r="B833" s="25" t="s">
        <v>48</v>
      </c>
      <c r="C833" s="56" t="s">
        <v>23</v>
      </c>
      <c r="D833" s="25"/>
      <c r="G833" s="285" t="n">
        <v>12</v>
      </c>
      <c r="M833" s="189" t="n">
        <f aca="false">G833+J833</f>
        <v>12</v>
      </c>
    </row>
    <row r="834" customFormat="false" ht="12.75" hidden="false" customHeight="false" outlineLevel="0" collapsed="false">
      <c r="A834" s="5"/>
      <c r="B834" s="25"/>
      <c r="C834" s="56" t="s">
        <v>26</v>
      </c>
      <c r="D834" s="25"/>
      <c r="G834" s="285" t="n">
        <v>12</v>
      </c>
      <c r="M834" s="189" t="n">
        <f aca="false">G834+J834</f>
        <v>12</v>
      </c>
    </row>
    <row r="835" customFormat="false" ht="13.5" hidden="false" customHeight="false" outlineLevel="0" collapsed="false">
      <c r="A835" s="5"/>
      <c r="B835" s="438"/>
      <c r="C835" s="424"/>
      <c r="D835" s="154"/>
      <c r="E835" s="433"/>
      <c r="F835" s="156"/>
      <c r="G835" s="434"/>
      <c r="H835" s="428"/>
      <c r="I835" s="158"/>
      <c r="J835" s="159"/>
      <c r="K835" s="435"/>
      <c r="L835" s="436"/>
      <c r="M835" s="157"/>
      <c r="N835" s="152"/>
    </row>
    <row r="836" customFormat="false" ht="13.5" hidden="false" customHeight="false" outlineLevel="0" collapsed="false">
      <c r="A836" s="5"/>
      <c r="B836" s="138"/>
      <c r="C836" s="139"/>
    </row>
    <row r="837" customFormat="false" ht="12.75" hidden="false" customHeight="false" outlineLevel="0" collapsed="false">
      <c r="A837" s="5"/>
      <c r="B837" s="138"/>
      <c r="C837" s="139"/>
    </row>
    <row r="838" customFormat="false" ht="12.75" hidden="false" customHeight="false" outlineLevel="0" collapsed="false">
      <c r="A838" s="5" t="s">
        <v>135</v>
      </c>
      <c r="B838" s="138" t="s">
        <v>59</v>
      </c>
      <c r="C838" s="139" t="s">
        <v>23</v>
      </c>
      <c r="D838" s="2" t="s">
        <v>130</v>
      </c>
      <c r="G838" s="285" t="n">
        <v>5.4</v>
      </c>
      <c r="M838" s="189" t="n">
        <f aca="false">G838+J838</f>
        <v>5.4</v>
      </c>
    </row>
    <row r="839" customFormat="false" ht="12.75" hidden="false" customHeight="false" outlineLevel="0" collapsed="false">
      <c r="A839" s="5" t="s">
        <v>25</v>
      </c>
      <c r="B839" s="138"/>
      <c r="C839" s="139" t="s">
        <v>26</v>
      </c>
      <c r="D839" s="2" t="s">
        <v>130</v>
      </c>
      <c r="G839" s="285" t="n">
        <v>5.4</v>
      </c>
      <c r="M839" s="189" t="n">
        <f aca="false">G839+J839</f>
        <v>5.4</v>
      </c>
    </row>
    <row r="840" customFormat="false" ht="12.75" hidden="false" customHeight="false" outlineLevel="0" collapsed="false">
      <c r="A840" s="5"/>
      <c r="B840" s="138"/>
      <c r="C840" s="139"/>
      <c r="G840" s="9"/>
    </row>
    <row r="841" customFormat="false" ht="12.75" hidden="false" customHeight="false" outlineLevel="0" collapsed="false">
      <c r="A841" s="5"/>
      <c r="B841" s="25" t="s">
        <v>22</v>
      </c>
      <c r="C841" s="56" t="s">
        <v>23</v>
      </c>
      <c r="D841" s="124" t="s">
        <v>42</v>
      </c>
      <c r="G841" s="9" t="n">
        <v>0.29678</v>
      </c>
      <c r="J841" s="9" t="n">
        <v>0.0497829268883873</v>
      </c>
      <c r="M841" s="169" t="n">
        <f aca="false">G841+J841</f>
        <v>0.346562926888387</v>
      </c>
    </row>
    <row r="842" customFormat="false" ht="12.75" hidden="false" customHeight="false" outlineLevel="0" collapsed="false">
      <c r="A842" s="5"/>
      <c r="B842" s="25"/>
      <c r="C842" s="56"/>
      <c r="D842" s="124" t="s">
        <v>43</v>
      </c>
      <c r="G842" s="9" t="n">
        <v>0.06901</v>
      </c>
      <c r="J842" s="9" t="n">
        <v>0.0340333182196663</v>
      </c>
      <c r="M842" s="169" t="n">
        <f aca="false">G842+J842</f>
        <v>0.103043318219666</v>
      </c>
    </row>
    <row r="843" customFormat="false" ht="12.75" hidden="false" customHeight="false" outlineLevel="0" collapsed="false">
      <c r="A843" s="5"/>
      <c r="B843" s="25"/>
      <c r="C843" s="56" t="s">
        <v>26</v>
      </c>
      <c r="D843" s="124" t="s">
        <v>44</v>
      </c>
      <c r="G843" s="9" t="n">
        <v>0.07608</v>
      </c>
      <c r="J843" s="9" t="n">
        <v>0.0340333182196663</v>
      </c>
      <c r="M843" s="169" t="n">
        <f aca="false">G843+J843</f>
        <v>0.110113318219666</v>
      </c>
    </row>
    <row r="844" customFormat="false" ht="12.75" hidden="false" customHeight="false" outlineLevel="0" collapsed="false">
      <c r="A844" s="5"/>
      <c r="B844" s="25"/>
      <c r="C844" s="56"/>
      <c r="D844" s="124" t="s">
        <v>43</v>
      </c>
      <c r="G844" s="9" t="n">
        <v>0.06257</v>
      </c>
      <c r="J844" s="9" t="n">
        <v>0.0340333182196663</v>
      </c>
      <c r="M844" s="169" t="n">
        <f aca="false">G844+J844</f>
        <v>0.0966033182196663</v>
      </c>
    </row>
    <row r="845" customFormat="false" ht="12.75" hidden="false" customHeight="false" outlineLevel="0" collapsed="false">
      <c r="A845" s="5"/>
      <c r="B845" s="138"/>
      <c r="C845" s="139"/>
      <c r="G845" s="9"/>
    </row>
    <row r="846" customFormat="false" ht="12.75" hidden="false" customHeight="false" outlineLevel="0" collapsed="false">
      <c r="A846" s="5"/>
      <c r="B846" s="25" t="s">
        <v>48</v>
      </c>
      <c r="C846" s="56" t="s">
        <v>23</v>
      </c>
      <c r="D846" s="25"/>
      <c r="G846" s="285" t="n">
        <v>12</v>
      </c>
      <c r="M846" s="189" t="n">
        <f aca="false">G846+J846</f>
        <v>12</v>
      </c>
    </row>
    <row r="847" customFormat="false" ht="12.75" hidden="false" customHeight="false" outlineLevel="0" collapsed="false">
      <c r="A847" s="5"/>
      <c r="B847" s="25"/>
      <c r="C847" s="56" t="s">
        <v>26</v>
      </c>
      <c r="D847" s="25"/>
      <c r="G847" s="285" t="n">
        <v>12</v>
      </c>
      <c r="M847" s="189" t="n">
        <f aca="false">G847+J847</f>
        <v>12</v>
      </c>
    </row>
    <row r="848" customFormat="false" ht="13.5" hidden="false" customHeight="false" outlineLevel="0" collapsed="false">
      <c r="A848" s="5"/>
      <c r="B848" s="438"/>
      <c r="C848" s="424"/>
      <c r="D848" s="154"/>
      <c r="E848" s="433"/>
      <c r="F848" s="156"/>
      <c r="G848" s="434"/>
      <c r="H848" s="428"/>
      <c r="I848" s="158"/>
      <c r="J848" s="159"/>
      <c r="K848" s="435"/>
      <c r="L848" s="436"/>
      <c r="M848" s="157"/>
      <c r="N848" s="152"/>
    </row>
    <row r="849" customFormat="false" ht="13.5" hidden="false" customHeight="false" outlineLevel="0" collapsed="false">
      <c r="A849" s="5"/>
      <c r="B849" s="138"/>
      <c r="C849" s="139"/>
    </row>
    <row r="850" customFormat="false" ht="12.75" hidden="false" customHeight="false" outlineLevel="0" collapsed="false">
      <c r="A850" s="5"/>
      <c r="B850" s="138"/>
      <c r="C850" s="139"/>
    </row>
    <row r="851" customFormat="false" ht="12.75" hidden="false" customHeight="false" outlineLevel="0" collapsed="false">
      <c r="A851" s="137" t="s">
        <v>136</v>
      </c>
      <c r="B851" s="25" t="s">
        <v>59</v>
      </c>
      <c r="C851" s="56" t="s">
        <v>23</v>
      </c>
      <c r="D851" s="124" t="s">
        <v>42</v>
      </c>
      <c r="G851" s="285" t="n">
        <v>3.1</v>
      </c>
      <c r="M851" s="189" t="n">
        <f aca="false">G851+J851</f>
        <v>3.1</v>
      </c>
    </row>
    <row r="852" customFormat="false" ht="12.75" hidden="false" customHeight="false" outlineLevel="0" collapsed="false">
      <c r="A852" s="137" t="s">
        <v>24</v>
      </c>
      <c r="B852" s="25"/>
      <c r="C852" s="56"/>
      <c r="D852" s="2" t="s">
        <v>130</v>
      </c>
      <c r="G852" s="285" t="n">
        <v>3.25</v>
      </c>
      <c r="M852" s="189" t="n">
        <f aca="false">G852+J852</f>
        <v>3.25</v>
      </c>
    </row>
    <row r="853" customFormat="false" ht="12.75" hidden="false" customHeight="false" outlineLevel="0" collapsed="false">
      <c r="A853" s="137"/>
      <c r="B853" s="25"/>
      <c r="C853" s="56" t="s">
        <v>26</v>
      </c>
      <c r="D853" s="2" t="s">
        <v>130</v>
      </c>
      <c r="G853" s="285" t="n">
        <v>1.95</v>
      </c>
      <c r="M853" s="189" t="n">
        <f aca="false">G853+J853</f>
        <v>1.95</v>
      </c>
    </row>
    <row r="854" customFormat="false" ht="12.75" hidden="false" customHeight="false" outlineLevel="0" collapsed="false">
      <c r="A854" s="137"/>
      <c r="B854" s="25"/>
      <c r="C854" s="56"/>
      <c r="D854" s="25"/>
      <c r="G854" s="9"/>
    </row>
    <row r="855" customFormat="false" ht="12.75" hidden="false" customHeight="false" outlineLevel="0" collapsed="false">
      <c r="A855" s="137"/>
      <c r="B855" s="25" t="s">
        <v>22</v>
      </c>
      <c r="C855" s="56" t="s">
        <v>23</v>
      </c>
      <c r="D855" s="124" t="s">
        <v>42</v>
      </c>
      <c r="G855" s="9" t="n">
        <v>0.25366</v>
      </c>
      <c r="J855" s="9" t="n">
        <v>0.013742977975426</v>
      </c>
      <c r="M855" s="169" t="n">
        <f aca="false">G855+J855</f>
        <v>0.267402977975426</v>
      </c>
    </row>
    <row r="856" customFormat="false" ht="12.75" hidden="false" customHeight="false" outlineLevel="0" collapsed="false">
      <c r="A856" s="137"/>
      <c r="B856" s="25"/>
      <c r="C856" s="56"/>
      <c r="D856" s="124" t="s">
        <v>43</v>
      </c>
      <c r="G856" s="9" t="n">
        <v>0.08646</v>
      </c>
      <c r="J856" s="9" t="n">
        <v>0.0394421735129894</v>
      </c>
      <c r="M856" s="169" t="n">
        <f aca="false">G856+J856</f>
        <v>0.125902173512989</v>
      </c>
    </row>
    <row r="857" customFormat="false" ht="12.75" hidden="false" customHeight="false" outlineLevel="0" collapsed="false">
      <c r="A857" s="137"/>
      <c r="B857" s="25"/>
      <c r="C857" s="56" t="s">
        <v>26</v>
      </c>
      <c r="D857" s="124" t="s">
        <v>44</v>
      </c>
      <c r="G857" s="9" t="n">
        <v>0.0945</v>
      </c>
      <c r="J857" s="9" t="n">
        <v>0.0394421735129894</v>
      </c>
      <c r="M857" s="169" t="n">
        <f aca="false">G857+J857</f>
        <v>0.133942173512989</v>
      </c>
    </row>
    <row r="858" customFormat="false" ht="12.75" hidden="false" customHeight="false" outlineLevel="0" collapsed="false">
      <c r="A858" s="137"/>
      <c r="B858" s="25"/>
      <c r="C858" s="56"/>
      <c r="D858" s="124" t="s">
        <v>43</v>
      </c>
      <c r="G858" s="9" t="n">
        <v>0.07718</v>
      </c>
      <c r="J858" s="9" t="n">
        <v>0.0394421735129894</v>
      </c>
      <c r="M858" s="169" t="n">
        <f aca="false">G858+J858</f>
        <v>0.116622173512989</v>
      </c>
    </row>
    <row r="859" customFormat="false" ht="12.75" hidden="false" customHeight="false" outlineLevel="0" collapsed="false">
      <c r="A859" s="137"/>
      <c r="B859" s="138"/>
      <c r="C859" s="139"/>
      <c r="G859" s="9"/>
    </row>
    <row r="860" customFormat="false" ht="12.75" hidden="false" customHeight="false" outlineLevel="0" collapsed="false">
      <c r="A860" s="137"/>
      <c r="B860" s="25" t="s">
        <v>48</v>
      </c>
      <c r="C860" s="56" t="s">
        <v>23</v>
      </c>
      <c r="D860" s="25"/>
      <c r="G860" s="285" t="n">
        <v>16</v>
      </c>
      <c r="M860" s="189" t="n">
        <f aca="false">G860+J860</f>
        <v>16</v>
      </c>
    </row>
    <row r="861" customFormat="false" ht="12.75" hidden="false" customHeight="false" outlineLevel="0" collapsed="false">
      <c r="A861" s="137"/>
      <c r="B861" s="25"/>
      <c r="C861" s="56" t="s">
        <v>26</v>
      </c>
      <c r="D861" s="25"/>
      <c r="G861" s="285" t="n">
        <v>16</v>
      </c>
      <c r="M861" s="189" t="n">
        <f aca="false">G861+J861</f>
        <v>16</v>
      </c>
    </row>
    <row r="862" customFormat="false" ht="12.75" hidden="false" customHeight="false" outlineLevel="0" collapsed="false">
      <c r="A862" s="137"/>
      <c r="B862" s="25"/>
      <c r="C862" s="56"/>
      <c r="D862" s="25"/>
      <c r="G862" s="285"/>
    </row>
    <row r="863" customFormat="false" ht="12.75" hidden="false" customHeight="false" outlineLevel="0" collapsed="false">
      <c r="A863" s="137"/>
      <c r="B863" s="25" t="s">
        <v>132</v>
      </c>
      <c r="C863" s="56" t="s">
        <v>23</v>
      </c>
      <c r="G863" s="285" t="n">
        <v>-0.95</v>
      </c>
      <c r="M863" s="189" t="n">
        <f aca="false">G863+J863</f>
        <v>-0.95</v>
      </c>
    </row>
    <row r="864" customFormat="false" ht="12.75" hidden="false" customHeight="false" outlineLevel="0" collapsed="false">
      <c r="A864" s="137"/>
      <c r="B864" s="25"/>
      <c r="C864" s="56" t="s">
        <v>26</v>
      </c>
      <c r="D864" s="25"/>
      <c r="G864" s="285" t="n">
        <v>-0.65</v>
      </c>
      <c r="M864" s="189" t="n">
        <f aca="false">G864+J864</f>
        <v>-0.65</v>
      </c>
    </row>
    <row r="865" customFormat="false" ht="13.5" hidden="false" customHeight="false" outlineLevel="0" collapsed="false">
      <c r="A865" s="137"/>
      <c r="B865" s="154"/>
      <c r="C865" s="153"/>
      <c r="D865" s="154"/>
      <c r="E865" s="433"/>
      <c r="F865" s="156"/>
      <c r="G865" s="439"/>
      <c r="H865" s="428"/>
      <c r="I865" s="158"/>
      <c r="J865" s="159"/>
      <c r="K865" s="435"/>
      <c r="L865" s="436"/>
      <c r="M865" s="440"/>
      <c r="N865" s="152"/>
    </row>
    <row r="866" customFormat="false" ht="13.5" hidden="false" customHeight="false" outlineLevel="0" collapsed="false">
      <c r="A866" s="5"/>
      <c r="B866" s="138"/>
      <c r="C866" s="139"/>
    </row>
    <row r="867" customFormat="false" ht="12.75" hidden="false" customHeight="false" outlineLevel="0" collapsed="false">
      <c r="A867" s="5"/>
      <c r="B867" s="138"/>
      <c r="C867" s="139"/>
    </row>
    <row r="868" customFormat="false" ht="12.75" hidden="false" customHeight="false" outlineLevel="0" collapsed="false">
      <c r="A868" s="137" t="s">
        <v>136</v>
      </c>
      <c r="B868" s="25" t="s">
        <v>59</v>
      </c>
      <c r="C868" s="56" t="s">
        <v>23</v>
      </c>
      <c r="D868" s="124" t="s">
        <v>42</v>
      </c>
      <c r="G868" s="285" t="n">
        <v>3.05</v>
      </c>
      <c r="M868" s="189" t="n">
        <f aca="false">G868+J868</f>
        <v>3.05</v>
      </c>
    </row>
    <row r="869" customFormat="false" ht="12.75" hidden="false" customHeight="false" outlineLevel="0" collapsed="false">
      <c r="A869" s="137" t="s">
        <v>25</v>
      </c>
      <c r="B869" s="25"/>
      <c r="C869" s="56"/>
      <c r="D869" s="2" t="s">
        <v>130</v>
      </c>
      <c r="G869" s="285" t="n">
        <v>7.35</v>
      </c>
      <c r="M869" s="189" t="n">
        <f aca="false">G869+J869</f>
        <v>7.35</v>
      </c>
    </row>
    <row r="870" customFormat="false" ht="12.75" hidden="false" customHeight="false" outlineLevel="0" collapsed="false">
      <c r="A870" s="137"/>
      <c r="B870" s="25"/>
      <c r="C870" s="56" t="s">
        <v>26</v>
      </c>
      <c r="D870" s="2" t="s">
        <v>130</v>
      </c>
      <c r="G870" s="285" t="n">
        <v>4.95</v>
      </c>
      <c r="M870" s="189" t="n">
        <f aca="false">G870+J870</f>
        <v>4.95</v>
      </c>
    </row>
    <row r="871" customFormat="false" ht="12.75" hidden="false" customHeight="false" outlineLevel="0" collapsed="false">
      <c r="A871" s="137"/>
      <c r="B871" s="25"/>
      <c r="C871" s="56"/>
      <c r="D871" s="25"/>
      <c r="G871" s="9"/>
    </row>
    <row r="872" customFormat="false" ht="12.75" hidden="false" customHeight="false" outlineLevel="0" collapsed="false">
      <c r="A872" s="137"/>
      <c r="B872" s="25" t="s">
        <v>22</v>
      </c>
      <c r="C872" s="56" t="s">
        <v>23</v>
      </c>
      <c r="D872" s="124" t="s">
        <v>42</v>
      </c>
      <c r="G872" s="9" t="n">
        <v>0.15251</v>
      </c>
      <c r="J872" s="9" t="n">
        <v>0.0964818159874328</v>
      </c>
      <c r="M872" s="169" t="n">
        <f aca="false">G872+J872</f>
        <v>0.248991815987433</v>
      </c>
    </row>
    <row r="873" customFormat="false" ht="12.75" hidden="false" customHeight="false" outlineLevel="0" collapsed="false">
      <c r="A873" s="137"/>
      <c r="B873" s="25"/>
      <c r="C873" s="56"/>
      <c r="D873" s="124" t="s">
        <v>43</v>
      </c>
      <c r="G873" s="9" t="n">
        <v>0.05076</v>
      </c>
      <c r="J873" s="9" t="n">
        <v>0.0267284588903727</v>
      </c>
      <c r="M873" s="169" t="n">
        <f aca="false">G873+J873</f>
        <v>0.0774884588903727</v>
      </c>
    </row>
    <row r="874" customFormat="false" ht="12.75" hidden="false" customHeight="false" outlineLevel="0" collapsed="false">
      <c r="A874" s="137"/>
      <c r="B874" s="25"/>
      <c r="C874" s="56" t="s">
        <v>26</v>
      </c>
      <c r="D874" s="124" t="s">
        <v>44</v>
      </c>
      <c r="G874" s="9" t="n">
        <v>0.05647</v>
      </c>
      <c r="J874" s="9" t="n">
        <v>0.0267284588903727</v>
      </c>
      <c r="M874" s="169" t="n">
        <f aca="false">G874+J874</f>
        <v>0.0831984588903727</v>
      </c>
    </row>
    <row r="875" customFormat="false" ht="12.75" hidden="false" customHeight="false" outlineLevel="0" collapsed="false">
      <c r="A875" s="137"/>
      <c r="B875" s="25"/>
      <c r="C875" s="56"/>
      <c r="D875" s="124" t="s">
        <v>43</v>
      </c>
      <c r="G875" s="9" t="n">
        <v>0.04695</v>
      </c>
      <c r="J875" s="9" t="n">
        <v>0.0267284588903727</v>
      </c>
      <c r="M875" s="169" t="n">
        <f aca="false">G875+J875</f>
        <v>0.0736784588903727</v>
      </c>
    </row>
    <row r="876" customFormat="false" ht="12.75" hidden="false" customHeight="false" outlineLevel="0" collapsed="false">
      <c r="A876" s="137"/>
      <c r="B876" s="138"/>
      <c r="C876" s="139"/>
      <c r="G876" s="9"/>
    </row>
    <row r="877" customFormat="false" ht="12.75" hidden="false" customHeight="false" outlineLevel="0" collapsed="false">
      <c r="A877" s="137"/>
      <c r="B877" s="25" t="s">
        <v>48</v>
      </c>
      <c r="C877" s="56" t="s">
        <v>23</v>
      </c>
      <c r="D877" s="25"/>
      <c r="G877" s="285" t="n">
        <v>16</v>
      </c>
      <c r="M877" s="189" t="n">
        <f aca="false">G877+J877</f>
        <v>16</v>
      </c>
    </row>
    <row r="878" customFormat="false" ht="12.75" hidden="false" customHeight="false" outlineLevel="0" collapsed="false">
      <c r="A878" s="137"/>
      <c r="B878" s="25"/>
      <c r="C878" s="56" t="s">
        <v>26</v>
      </c>
      <c r="D878" s="25"/>
      <c r="G878" s="285" t="n">
        <v>16</v>
      </c>
      <c r="M878" s="189" t="n">
        <f aca="false">G878+J878</f>
        <v>16</v>
      </c>
    </row>
    <row r="879" customFormat="false" ht="12.75" hidden="false" customHeight="false" outlineLevel="0" collapsed="false">
      <c r="A879" s="137"/>
      <c r="B879" s="25"/>
      <c r="C879" s="56"/>
      <c r="D879" s="25"/>
      <c r="G879" s="285"/>
    </row>
    <row r="880" customFormat="false" ht="12.75" hidden="false" customHeight="false" outlineLevel="0" collapsed="false">
      <c r="A880" s="137"/>
      <c r="B880" s="25" t="s">
        <v>132</v>
      </c>
      <c r="C880" s="56" t="s">
        <v>23</v>
      </c>
      <c r="G880" s="285" t="n">
        <v>-0.95</v>
      </c>
      <c r="M880" s="189" t="n">
        <f aca="false">G880+J880</f>
        <v>-0.95</v>
      </c>
    </row>
    <row r="881" customFormat="false" ht="12.75" hidden="false" customHeight="false" outlineLevel="0" collapsed="false">
      <c r="A881" s="137"/>
      <c r="B881" s="25"/>
      <c r="C881" s="56" t="s">
        <v>26</v>
      </c>
      <c r="D881" s="25"/>
      <c r="G881" s="285" t="n">
        <v>-0.65</v>
      </c>
      <c r="M881" s="189" t="n">
        <f aca="false">G881+J881</f>
        <v>-0.65</v>
      </c>
    </row>
    <row r="882" customFormat="false" ht="13.5" hidden="false" customHeight="false" outlineLevel="0" collapsed="false">
      <c r="B882" s="154"/>
      <c r="C882" s="153"/>
      <c r="D882" s="154"/>
      <c r="E882" s="433"/>
      <c r="F882" s="156"/>
      <c r="G882" s="434"/>
      <c r="H882" s="428"/>
      <c r="I882" s="158"/>
      <c r="J882" s="159"/>
      <c r="K882" s="435"/>
      <c r="L882" s="436"/>
      <c r="M882" s="157"/>
      <c r="N882" s="152"/>
    </row>
    <row r="883" customFormat="false" ht="13.5" hidden="false" customHeight="false" outlineLevel="0" collapsed="false"/>
  </sheetData>
  <mergeCells count="3">
    <mergeCell ref="E8:F8"/>
    <mergeCell ref="E9:F9"/>
    <mergeCell ref="E10:F10"/>
  </mergeCells>
  <printOptions headings="false" gridLines="false" gridLinesSet="true" horizontalCentered="true" verticalCentered="false"/>
  <pageMargins left="0.25" right="0.25" top="0.984722222222222" bottom="0.530555555555556" header="0.520138888888889" footer="0.240277777777778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&amp;C&amp;12Pacific Gas and Electric Company
Attachment 2, Primary Proposal - ERRATA</oddHeader>
    <oddFooter>&amp;L&amp;D
&amp;T&amp;R&amp;F
&amp;A</oddFooter>
  </headerFooter>
  <rowBreaks count="20" manualBreakCount="20">
    <brk id="41" man="true" max="16383" min="0"/>
    <brk id="75" man="true" max="16383" min="0"/>
    <brk id="110" man="true" max="16383" min="0"/>
    <brk id="154" man="true" max="16383" min="0"/>
    <brk id="183" man="true" max="16383" min="0"/>
    <brk id="273" man="true" max="16383" min="0"/>
    <brk id="313" man="true" max="16383" min="0"/>
    <brk id="353" man="true" max="16383" min="0"/>
    <brk id="447" man="true" max="16383" min="0"/>
    <brk id="487" man="true" max="16383" min="0"/>
    <brk id="523" man="true" max="16383" min="0"/>
    <brk id="560" man="true" max="16383" min="0"/>
    <brk id="596" man="true" max="16383" min="0"/>
    <brk id="632" man="true" max="16383" min="0"/>
    <brk id="673" man="true" max="16383" min="0"/>
    <brk id="708" man="true" max="16383" min="0"/>
    <brk id="740" man="true" max="16383" min="0"/>
    <brk id="772" man="true" max="16383" min="0"/>
    <brk id="810" man="true" max="16383" min="0"/>
    <brk id="850" man="true" max="16383" min="0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D218"/>
  <sheetViews>
    <sheetView showFormulas="false" showGridLines="false" showRowColHeaders="true" showZeros="true" rightToLeft="false" tabSelected="false" showOutlineSymbols="true" defaultGridColor="true" view="normal" topLeftCell="A8" colorId="64" zoomScale="75" zoomScaleNormal="75" zoomScalePageLayoutView="100" workbookViewId="0">
      <pane xSplit="4" ySplit="3" topLeftCell="E11" activePane="bottomRight" state="frozen"/>
      <selection pane="topLeft" activeCell="A8" activeCellId="0" sqref="A8"/>
      <selection pane="topRight" activeCell="E8" activeCellId="0" sqref="E8"/>
      <selection pane="bottomLeft" activeCell="A11" activeCellId="0" sqref="A11"/>
      <selection pane="bottomRight" activeCell="I8" activeCellId="0" sqref="I1:J16384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10.41"/>
    <col collapsed="false" customWidth="true" hidden="false" outlineLevel="0" max="2" min="2" style="2" width="6.28"/>
    <col collapsed="false" customWidth="true" hidden="false" outlineLevel="0" max="3" min="3" style="3" width="6.41"/>
    <col collapsed="false" customWidth="true" hidden="false" outlineLevel="0" max="4" min="4" style="2" width="8.56"/>
    <col collapsed="false" customWidth="true" hidden="false" outlineLevel="0" max="5" min="5" style="4" width="17.99"/>
    <col collapsed="false" customWidth="true" hidden="false" outlineLevel="0" max="6" min="6" style="5" width="1.99"/>
    <col collapsed="false" customWidth="true" hidden="false" outlineLevel="0" max="7" min="7" style="6" width="14.14"/>
    <col collapsed="false" customWidth="true" hidden="false" outlineLevel="0" max="8" min="8" style="7" width="18.85"/>
    <col collapsed="false" customWidth="true" hidden="true" outlineLevel="0" max="9" min="9" style="236" width="15.7"/>
    <col collapsed="false" customWidth="true" hidden="true" outlineLevel="0" max="10" min="10" style="9" width="10.99"/>
    <col collapsed="false" customWidth="true" hidden="false" outlineLevel="0" max="11" min="11" style="10" width="19.28"/>
    <col collapsed="false" customWidth="true" hidden="false" outlineLevel="0" max="12" min="12" style="11" width="18.41"/>
    <col collapsed="false" customWidth="true" hidden="false" outlineLevel="0" max="13" min="13" style="12" width="12.42"/>
    <col collapsed="false" customWidth="true" hidden="false" outlineLevel="0" max="14" min="14" style="13" width="14.41"/>
    <col collapsed="false" customWidth="true" hidden="false" outlineLevel="0" max="15" min="15" style="13" width="5.28"/>
    <col collapsed="false" customWidth="true" hidden="false" outlineLevel="0" max="16" min="16" style="13" width="11.56"/>
    <col collapsed="false" customWidth="true" hidden="false" outlineLevel="0" max="17" min="17" style="13" width="17.85"/>
    <col collapsed="false" customWidth="true" hidden="false" outlineLevel="0" max="18" min="18" style="13" width="1.7"/>
    <col collapsed="false" customWidth="true" hidden="false" outlineLevel="0" max="19" min="19" style="13" width="17.7"/>
    <col collapsed="false" customWidth="true" hidden="false" outlineLevel="0" max="20" min="20" style="13" width="15.28"/>
    <col collapsed="false" customWidth="true" hidden="false" outlineLevel="0" max="21" min="21" style="13" width="1.7"/>
    <col collapsed="false" customWidth="true" hidden="false" outlineLevel="0" max="22" min="22" style="2" width="9.99"/>
    <col collapsed="false" customWidth="true" hidden="false" outlineLevel="0" max="23" min="23" style="2" width="10.56"/>
    <col collapsed="false" customWidth="true" hidden="false" outlineLevel="0" max="24" min="24" style="2" width="13.7"/>
    <col collapsed="false" customWidth="true" hidden="false" outlineLevel="0" max="25" min="25" style="2" width="10.71"/>
    <col collapsed="false" customWidth="true" hidden="false" outlineLevel="0" max="26" min="26" style="2" width="15.56"/>
    <col collapsed="false" customWidth="true" hidden="false" outlineLevel="0" max="27" min="27" style="14" width="9.99"/>
    <col collapsed="false" customWidth="false" hidden="false" outlineLevel="0" max="257" min="28" style="2" width="9.14"/>
  </cols>
  <sheetData>
    <row r="1" customFormat="false" ht="13.5" hidden="false" customHeight="false" outlineLevel="0" collapsed="false">
      <c r="A1" s="15" t="s">
        <v>0</v>
      </c>
      <c r="B1" s="16"/>
      <c r="C1" s="17"/>
      <c r="D1" s="18"/>
      <c r="E1" s="19"/>
      <c r="F1" s="2"/>
      <c r="H1" s="20"/>
      <c r="I1" s="182"/>
      <c r="L1" s="20"/>
    </row>
    <row r="2" customFormat="false" ht="12.75" hidden="false" customHeight="false" outlineLevel="0" collapsed="false">
      <c r="A2" s="22" t="s">
        <v>1</v>
      </c>
      <c r="B2" s="23"/>
      <c r="C2" s="24"/>
      <c r="D2" s="25"/>
      <c r="E2" s="441" t="n">
        <v>3.7</v>
      </c>
      <c r="F2" s="2"/>
      <c r="H2" s="20"/>
      <c r="I2" s="182"/>
      <c r="L2" s="20"/>
    </row>
    <row r="3" customFormat="false" ht="12.75" hidden="false" customHeight="false" outlineLevel="0" collapsed="false">
      <c r="A3" s="22" t="s">
        <v>2</v>
      </c>
      <c r="B3" s="23"/>
      <c r="C3" s="24"/>
      <c r="D3" s="25"/>
      <c r="E3" s="442" t="n">
        <v>3060</v>
      </c>
      <c r="F3" s="2"/>
      <c r="G3" s="28"/>
      <c r="H3" s="29"/>
      <c r="I3" s="443"/>
      <c r="J3" s="31"/>
      <c r="K3" s="32"/>
      <c r="L3" s="33"/>
      <c r="M3" s="34"/>
    </row>
    <row r="4" customFormat="false" ht="12.75" hidden="false" customHeight="false" outlineLevel="0" collapsed="false">
      <c r="A4" s="22" t="s">
        <v>3</v>
      </c>
      <c r="B4" s="23"/>
      <c r="C4" s="24"/>
      <c r="D4" s="25"/>
      <c r="E4" s="35"/>
      <c r="F4" s="2"/>
      <c r="H4" s="20"/>
      <c r="I4" s="182"/>
      <c r="L4" s="20"/>
    </row>
    <row r="5" customFormat="false" ht="13.5" hidden="false" customHeight="false" outlineLevel="0" collapsed="false">
      <c r="A5" s="36" t="s">
        <v>4</v>
      </c>
      <c r="B5" s="37"/>
      <c r="C5" s="38"/>
      <c r="D5" s="39"/>
      <c r="E5" s="40"/>
      <c r="F5" s="2"/>
      <c r="H5" s="20"/>
      <c r="I5" s="182"/>
      <c r="L5" s="20"/>
    </row>
    <row r="6" customFormat="false" ht="12.75" hidden="false" customHeight="false" outlineLevel="0" collapsed="false">
      <c r="A6" s="41"/>
      <c r="B6" s="23"/>
      <c r="C6" s="24"/>
      <c r="D6" s="25"/>
      <c r="E6" s="42"/>
      <c r="F6" s="2"/>
      <c r="H6" s="20"/>
      <c r="I6" s="182"/>
      <c r="L6" s="20"/>
    </row>
    <row r="8" customFormat="false" ht="12.75" hidden="false" customHeight="false" outlineLevel="0" collapsed="false">
      <c r="A8" s="43"/>
      <c r="B8" s="44"/>
      <c r="C8" s="45"/>
      <c r="D8" s="44"/>
      <c r="E8" s="46" t="s">
        <v>5</v>
      </c>
      <c r="F8" s="46"/>
      <c r="G8" s="47"/>
      <c r="H8" s="48"/>
      <c r="I8" s="444"/>
      <c r="J8" s="50"/>
      <c r="K8" s="51"/>
      <c r="L8" s="52"/>
      <c r="M8" s="53"/>
      <c r="N8" s="54" t="s">
        <v>6</v>
      </c>
    </row>
    <row r="9" customFormat="false" ht="12.75" hidden="false" customHeight="false" outlineLevel="0" collapsed="false">
      <c r="A9" s="55"/>
      <c r="B9" s="25"/>
      <c r="C9" s="56"/>
      <c r="D9" s="25"/>
      <c r="E9" s="57" t="s">
        <v>7</v>
      </c>
      <c r="F9" s="57"/>
      <c r="G9" s="58" t="s">
        <v>8</v>
      </c>
      <c r="H9" s="59" t="s">
        <v>9</v>
      </c>
      <c r="I9" s="445"/>
      <c r="J9" s="61" t="s">
        <v>10</v>
      </c>
      <c r="K9" s="62" t="s">
        <v>11</v>
      </c>
      <c r="L9" s="59" t="s">
        <v>12</v>
      </c>
      <c r="M9" s="58" t="s">
        <v>13</v>
      </c>
      <c r="N9" s="63" t="s">
        <v>14</v>
      </c>
    </row>
    <row r="10" customFormat="false" ht="12.75" hidden="false" customHeight="false" outlineLevel="0" collapsed="false">
      <c r="A10" s="64" t="s">
        <v>15</v>
      </c>
      <c r="B10" s="65"/>
      <c r="C10" s="66"/>
      <c r="D10" s="65"/>
      <c r="E10" s="67" t="s">
        <v>16</v>
      </c>
      <c r="F10" s="67"/>
      <c r="G10" s="68" t="s">
        <v>17</v>
      </c>
      <c r="H10" s="69" t="s">
        <v>18</v>
      </c>
      <c r="I10" s="446"/>
      <c r="J10" s="71" t="s">
        <v>6</v>
      </c>
      <c r="K10" s="72" t="s">
        <v>6</v>
      </c>
      <c r="L10" s="69" t="s">
        <v>11</v>
      </c>
      <c r="M10" s="68" t="s">
        <v>19</v>
      </c>
      <c r="N10" s="73" t="s">
        <v>20</v>
      </c>
      <c r="S10" s="74"/>
      <c r="Z10" s="75"/>
    </row>
    <row r="11" customFormat="false" ht="12.75" hidden="false" customHeight="false" outlineLevel="0" collapsed="false">
      <c r="G11" s="12"/>
      <c r="M11" s="76"/>
      <c r="N11" s="75"/>
      <c r="O11" s="75"/>
      <c r="P11" s="123"/>
      <c r="Q11" s="123"/>
      <c r="R11" s="162"/>
      <c r="S11" s="163"/>
      <c r="T11" s="75"/>
      <c r="U11" s="77"/>
      <c r="V11" s="75"/>
      <c r="W11" s="75"/>
      <c r="X11" s="75"/>
      <c r="Y11" s="164"/>
      <c r="Z11" s="75"/>
      <c r="AA11" s="165"/>
    </row>
    <row r="12" customFormat="false" ht="12.75" hidden="false" customHeight="false" outlineLevel="0" collapsed="false">
      <c r="A12" s="130" t="s">
        <v>51</v>
      </c>
      <c r="B12" s="166" t="s">
        <v>22</v>
      </c>
      <c r="C12" s="167" t="s">
        <v>23</v>
      </c>
      <c r="E12" s="168" t="n">
        <v>3064293997.94957</v>
      </c>
      <c r="G12" s="81" t="n">
        <f aca="false">0.1487</f>
        <v>0.1487</v>
      </c>
      <c r="H12" s="7" t="n">
        <f aca="false">G12*E12</f>
        <v>455660517.495101</v>
      </c>
      <c r="J12" s="81"/>
      <c r="K12" s="121"/>
      <c r="L12" s="129"/>
      <c r="M12" s="76"/>
      <c r="N12" s="75"/>
      <c r="O12" s="170"/>
      <c r="P12" s="171"/>
      <c r="Q12" s="172"/>
      <c r="R12" s="162"/>
      <c r="S12" s="75"/>
      <c r="T12" s="75"/>
      <c r="U12" s="77"/>
      <c r="V12" s="75"/>
      <c r="W12" s="75"/>
      <c r="X12" s="75"/>
      <c r="Y12" s="75"/>
      <c r="Z12" s="75"/>
      <c r="AA12" s="165"/>
    </row>
    <row r="13" customFormat="false" ht="12.75" hidden="false" customHeight="false" outlineLevel="0" collapsed="false">
      <c r="A13" s="130" t="s">
        <v>36</v>
      </c>
      <c r="B13" s="166"/>
      <c r="D13" s="167" t="s">
        <v>24</v>
      </c>
      <c r="E13" s="168"/>
      <c r="G13" s="9"/>
      <c r="I13" s="236" t="n">
        <v>442001912.452607</v>
      </c>
      <c r="J13" s="81"/>
      <c r="K13" s="129" t="n">
        <f aca="false">I13*J13</f>
        <v>0</v>
      </c>
      <c r="L13" s="129" t="n">
        <f aca="false">I13*$G$12+K13</f>
        <v>65725684.3817026</v>
      </c>
      <c r="M13" s="169" t="n">
        <f aca="false">G12</f>
        <v>0.1487</v>
      </c>
      <c r="N13" s="75"/>
      <c r="O13" s="170"/>
      <c r="P13" s="171"/>
      <c r="Q13" s="172"/>
      <c r="R13" s="162"/>
      <c r="S13" s="75"/>
      <c r="T13" s="75"/>
      <c r="U13" s="77"/>
      <c r="V13" s="75"/>
      <c r="W13" s="75"/>
      <c r="X13" s="75"/>
      <c r="Y13" s="75"/>
      <c r="Z13" s="75"/>
      <c r="AA13" s="165"/>
    </row>
    <row r="14" customFormat="false" ht="12.75" hidden="false" customHeight="false" outlineLevel="0" collapsed="false">
      <c r="A14" s="130"/>
      <c r="B14" s="166"/>
      <c r="D14" s="167" t="s">
        <v>25</v>
      </c>
      <c r="E14" s="168"/>
      <c r="G14" s="9"/>
      <c r="I14" s="236" t="n">
        <v>2622292085.49696</v>
      </c>
      <c r="J14" s="81"/>
      <c r="K14" s="129" t="n">
        <f aca="false">I14*J14</f>
        <v>0</v>
      </c>
      <c r="L14" s="129" t="n">
        <f aca="false">I14*$G$12+K14</f>
        <v>389934833.113398</v>
      </c>
      <c r="M14" s="169" t="n">
        <f aca="false">G12+J14</f>
        <v>0.1487</v>
      </c>
      <c r="N14" s="75"/>
      <c r="O14" s="170"/>
      <c r="P14" s="173"/>
      <c r="Q14" s="172"/>
      <c r="R14" s="162"/>
      <c r="S14" s="75"/>
      <c r="T14" s="75"/>
      <c r="U14" s="77"/>
      <c r="V14" s="75"/>
      <c r="W14" s="75"/>
      <c r="X14" s="75"/>
      <c r="Y14" s="75"/>
      <c r="Z14" s="75"/>
      <c r="AA14" s="165"/>
    </row>
    <row r="15" customFormat="false" ht="12.75" hidden="false" customHeight="false" outlineLevel="0" collapsed="false">
      <c r="A15" s="130"/>
      <c r="B15" s="166"/>
      <c r="C15" s="167" t="s">
        <v>26</v>
      </c>
      <c r="E15" s="168" t="n">
        <v>2842096343.71183</v>
      </c>
      <c r="G15" s="81" t="n">
        <f aca="false">0.10193</f>
        <v>0.10193</v>
      </c>
      <c r="H15" s="7" t="n">
        <f aca="false">G15*E15</f>
        <v>289694880.314547</v>
      </c>
      <c r="J15" s="81"/>
      <c r="K15" s="129"/>
      <c r="L15" s="447"/>
      <c r="M15" s="169"/>
      <c r="N15" s="77"/>
      <c r="O15" s="174"/>
      <c r="P15" s="173"/>
      <c r="Q15" s="175"/>
      <c r="R15" s="176"/>
      <c r="S15" s="77"/>
      <c r="T15" s="77"/>
      <c r="U15" s="77"/>
      <c r="V15" s="75"/>
      <c r="W15" s="75"/>
      <c r="X15" s="75"/>
      <c r="Z15" s="75"/>
      <c r="AA15" s="165"/>
    </row>
    <row r="16" customFormat="false" ht="12.75" hidden="false" customHeight="false" outlineLevel="0" collapsed="false">
      <c r="A16" s="130"/>
      <c r="B16" s="166"/>
      <c r="D16" s="167" t="s">
        <v>24</v>
      </c>
      <c r="E16" s="168"/>
      <c r="G16" s="177"/>
      <c r="I16" s="236" t="n">
        <v>449678349.004682</v>
      </c>
      <c r="J16" s="81"/>
      <c r="K16" s="129" t="n">
        <f aca="false">I16*J16</f>
        <v>0</v>
      </c>
      <c r="L16" s="129" t="n">
        <f aca="false">I16*$G$15+K16</f>
        <v>45835714.1140472</v>
      </c>
      <c r="M16" s="169" t="n">
        <f aca="false">G15</f>
        <v>0.10193</v>
      </c>
      <c r="N16" s="77"/>
      <c r="O16" s="174"/>
      <c r="P16" s="178"/>
      <c r="Q16" s="172"/>
      <c r="R16" s="176"/>
      <c r="S16" s="77"/>
      <c r="T16" s="77"/>
      <c r="U16" s="77"/>
      <c r="V16" s="75"/>
      <c r="W16" s="75"/>
      <c r="X16" s="75"/>
      <c r="Z16" s="75"/>
      <c r="AA16" s="165"/>
    </row>
    <row r="17" customFormat="false" ht="12.75" hidden="false" customHeight="false" outlineLevel="0" collapsed="false">
      <c r="A17" s="130"/>
      <c r="B17" s="166"/>
      <c r="D17" s="167" t="s">
        <v>25</v>
      </c>
      <c r="E17" s="168"/>
      <c r="G17" s="177"/>
      <c r="I17" s="236" t="n">
        <v>2392417994.70715</v>
      </c>
      <c r="J17" s="81"/>
      <c r="K17" s="129" t="n">
        <f aca="false">I17*J17</f>
        <v>0</v>
      </c>
      <c r="L17" s="129" t="n">
        <f aca="false">I17*$G$15+K17</f>
        <v>243859166.200499</v>
      </c>
      <c r="M17" s="169" t="n">
        <f aca="false">G15+J17</f>
        <v>0.10193</v>
      </c>
      <c r="N17" s="77"/>
      <c r="O17" s="174"/>
      <c r="P17" s="178"/>
      <c r="Q17" s="175"/>
      <c r="R17" s="176"/>
      <c r="S17" s="77"/>
      <c r="T17" s="77"/>
      <c r="U17" s="77"/>
      <c r="V17" s="75"/>
      <c r="W17" s="75"/>
      <c r="X17" s="75"/>
      <c r="Z17" s="75"/>
      <c r="AA17" s="165"/>
    </row>
    <row r="18" customFormat="false" ht="12.75" hidden="false" customHeight="false" outlineLevel="0" collapsed="false">
      <c r="A18" s="130"/>
      <c r="B18" s="166"/>
      <c r="D18" s="167"/>
      <c r="E18" s="168"/>
      <c r="G18" s="177"/>
      <c r="J18" s="81"/>
      <c r="K18" s="129"/>
      <c r="L18" s="129"/>
      <c r="M18" s="169"/>
      <c r="N18" s="77"/>
      <c r="O18" s="174"/>
      <c r="P18" s="178"/>
      <c r="Q18" s="175"/>
      <c r="R18" s="176"/>
      <c r="S18" s="77"/>
      <c r="T18" s="77"/>
      <c r="U18" s="77"/>
      <c r="V18" s="75"/>
      <c r="W18" s="75"/>
      <c r="X18" s="75"/>
      <c r="Z18" s="75"/>
      <c r="AA18" s="165"/>
    </row>
    <row r="19" customFormat="false" ht="12.75" hidden="false" customHeight="false" outlineLevel="0" collapsed="false">
      <c r="A19" s="130" t="s">
        <v>52</v>
      </c>
      <c r="B19" s="179"/>
      <c r="C19" s="167" t="s">
        <v>23</v>
      </c>
      <c r="E19" s="168" t="n">
        <v>3062142295.94957</v>
      </c>
      <c r="G19" s="81" t="n">
        <v>0.01</v>
      </c>
      <c r="H19" s="7" t="n">
        <f aca="false">E19*G19</f>
        <v>30621422.9594957</v>
      </c>
      <c r="K19" s="129"/>
      <c r="L19" s="129"/>
      <c r="M19" s="169"/>
      <c r="N19" s="77"/>
      <c r="O19" s="174"/>
      <c r="P19" s="162"/>
      <c r="Q19" s="180"/>
      <c r="R19" s="176"/>
      <c r="S19" s="77"/>
      <c r="T19" s="77"/>
      <c r="U19" s="77"/>
      <c r="V19" s="75"/>
      <c r="W19" s="75"/>
      <c r="X19" s="75"/>
      <c r="Z19" s="75"/>
      <c r="AA19" s="165"/>
    </row>
    <row r="20" customFormat="false" ht="12.75" hidden="false" customHeight="false" outlineLevel="0" collapsed="false">
      <c r="A20" s="130"/>
      <c r="B20" s="179"/>
      <c r="C20" s="167"/>
      <c r="D20" s="167" t="s">
        <v>24</v>
      </c>
      <c r="E20" s="168"/>
      <c r="G20" s="81"/>
      <c r="I20" s="236" t="n">
        <v>441691545.235994</v>
      </c>
      <c r="K20" s="129" t="n">
        <f aca="false">I20*J20</f>
        <v>0</v>
      </c>
      <c r="L20" s="129" t="n">
        <f aca="false">I20*$G$19+K20</f>
        <v>4416915.45235994</v>
      </c>
      <c r="M20" s="169" t="n">
        <f aca="false">G19</f>
        <v>0.01</v>
      </c>
      <c r="N20" s="77"/>
      <c r="O20" s="174"/>
      <c r="P20" s="162"/>
      <c r="Q20" s="180"/>
      <c r="R20" s="176"/>
      <c r="S20" s="77"/>
      <c r="T20" s="77"/>
      <c r="U20" s="77"/>
      <c r="V20" s="75"/>
      <c r="W20" s="75"/>
      <c r="X20" s="75"/>
      <c r="Z20" s="75"/>
      <c r="AA20" s="165"/>
    </row>
    <row r="21" customFormat="false" ht="12.75" hidden="false" customHeight="false" outlineLevel="0" collapsed="false">
      <c r="A21" s="130"/>
      <c r="B21" s="179"/>
      <c r="C21" s="167"/>
      <c r="D21" s="167" t="s">
        <v>25</v>
      </c>
      <c r="E21" s="168"/>
      <c r="G21" s="81"/>
      <c r="I21" s="236" t="n">
        <v>2620450750.71358</v>
      </c>
      <c r="J21" s="9" t="n">
        <v>0.0424675341950726</v>
      </c>
      <c r="K21" s="129" t="n">
        <f aca="false">I21*J21</f>
        <v>111284081.862432</v>
      </c>
      <c r="L21" s="129" t="n">
        <f aca="false">I21*$G$19+K21</f>
        <v>137488589.369568</v>
      </c>
      <c r="M21" s="169" t="n">
        <f aca="false">G19+J21</f>
        <v>0.0524675341950726</v>
      </c>
      <c r="N21" s="77"/>
      <c r="O21" s="174"/>
      <c r="P21" s="162"/>
      <c r="Q21" s="180"/>
      <c r="R21" s="176"/>
      <c r="S21" s="77"/>
      <c r="T21" s="77"/>
      <c r="U21" s="77"/>
      <c r="V21" s="75"/>
      <c r="W21" s="75"/>
      <c r="X21" s="75"/>
      <c r="Z21" s="75"/>
      <c r="AA21" s="165"/>
    </row>
    <row r="22" customFormat="false" ht="12.75" hidden="false" customHeight="false" outlineLevel="0" collapsed="false">
      <c r="A22" s="130"/>
      <c r="B22" s="166"/>
      <c r="C22" s="167" t="s">
        <v>26</v>
      </c>
      <c r="E22" s="168" t="n">
        <v>2839659336.71183</v>
      </c>
      <c r="G22" s="81" t="n">
        <v>0.01</v>
      </c>
      <c r="H22" s="7" t="n">
        <f aca="false">E22*G22</f>
        <v>28396593.3671183</v>
      </c>
      <c r="K22" s="129"/>
      <c r="L22" s="129"/>
      <c r="M22" s="169"/>
      <c r="N22" s="77"/>
      <c r="O22" s="174"/>
      <c r="P22" s="181"/>
      <c r="Q22" s="180"/>
      <c r="R22" s="77"/>
      <c r="S22" s="77"/>
      <c r="T22" s="77"/>
      <c r="U22" s="77"/>
      <c r="V22" s="75"/>
      <c r="W22" s="75"/>
      <c r="X22" s="75"/>
      <c r="Z22" s="75"/>
      <c r="AA22" s="165"/>
    </row>
    <row r="23" customFormat="false" ht="12.75" hidden="false" customHeight="false" outlineLevel="0" collapsed="false">
      <c r="A23" s="130"/>
      <c r="B23" s="166"/>
      <c r="C23" s="167"/>
      <c r="D23" s="167" t="s">
        <v>24</v>
      </c>
      <c r="E23" s="168"/>
      <c r="G23" s="81"/>
      <c r="I23" s="236" t="n">
        <v>449292764.157533</v>
      </c>
      <c r="K23" s="129" t="n">
        <f aca="false">I23*J23</f>
        <v>0</v>
      </c>
      <c r="L23" s="129" t="n">
        <f aca="false">I23*$G$22+K23</f>
        <v>4492927.64157533</v>
      </c>
      <c r="M23" s="169" t="n">
        <f aca="false">G22</f>
        <v>0.01</v>
      </c>
      <c r="N23" s="77"/>
      <c r="O23" s="174"/>
      <c r="P23" s="181"/>
      <c r="Q23" s="180"/>
      <c r="R23" s="77"/>
      <c r="S23" s="77"/>
      <c r="T23" s="77"/>
      <c r="U23" s="77"/>
      <c r="V23" s="75"/>
      <c r="W23" s="75"/>
      <c r="X23" s="75"/>
      <c r="Z23" s="75"/>
      <c r="AA23" s="165"/>
    </row>
    <row r="24" customFormat="false" ht="12.75" hidden="false" customHeight="false" outlineLevel="0" collapsed="false">
      <c r="A24" s="130"/>
      <c r="B24" s="166"/>
      <c r="C24" s="167"/>
      <c r="D24" s="167" t="s">
        <v>25</v>
      </c>
      <c r="E24" s="168"/>
      <c r="G24" s="81"/>
      <c r="I24" s="236" t="n">
        <v>2390366572.55429</v>
      </c>
      <c r="J24" s="9" t="n">
        <v>0.0424675341950726</v>
      </c>
      <c r="K24" s="129" t="n">
        <f aca="false">I24*J24</f>
        <v>101512974.158708</v>
      </c>
      <c r="L24" s="129" t="n">
        <f aca="false">I24*$G$22+K24</f>
        <v>125416639.884251</v>
      </c>
      <c r="M24" s="169" t="n">
        <f aca="false">G22+J24</f>
        <v>0.0524675341950726</v>
      </c>
      <c r="N24" s="77"/>
      <c r="O24" s="174"/>
      <c r="P24" s="181"/>
      <c r="Q24" s="180"/>
      <c r="R24" s="77"/>
      <c r="S24" s="77"/>
      <c r="T24" s="77"/>
      <c r="U24" s="77"/>
      <c r="V24" s="75"/>
      <c r="W24" s="75"/>
      <c r="X24" s="75"/>
      <c r="Z24" s="75"/>
      <c r="AA24" s="165"/>
    </row>
    <row r="25" customFormat="false" ht="15" hidden="false" customHeight="false" outlineLevel="0" collapsed="false">
      <c r="A25" s="130"/>
      <c r="B25" s="166"/>
      <c r="E25" s="182"/>
      <c r="G25" s="183"/>
      <c r="K25" s="20"/>
      <c r="L25" s="184"/>
      <c r="M25" s="89"/>
      <c r="O25" s="185"/>
      <c r="P25" s="78"/>
      <c r="Q25" s="180"/>
      <c r="R25" s="186"/>
      <c r="S25" s="187"/>
      <c r="T25" s="129"/>
      <c r="U25" s="186"/>
      <c r="V25" s="181"/>
      <c r="W25" s="188"/>
      <c r="X25" s="20"/>
      <c r="Z25" s="7"/>
      <c r="AA25" s="165"/>
    </row>
    <row r="26" customFormat="false" ht="12.75" hidden="false" customHeight="false" outlineLevel="0" collapsed="false">
      <c r="A26" s="130"/>
      <c r="B26" s="166" t="s">
        <v>48</v>
      </c>
      <c r="C26" s="167" t="s">
        <v>23</v>
      </c>
      <c r="D26" s="2" t="s">
        <v>53</v>
      </c>
      <c r="E26" s="168" t="n">
        <v>1363143.75392638</v>
      </c>
      <c r="G26" s="141" t="n">
        <v>8.1</v>
      </c>
      <c r="H26" s="7" t="n">
        <f aca="false">G26*E26</f>
        <v>11041464.4068036</v>
      </c>
      <c r="K26" s="20"/>
      <c r="L26" s="129" t="n">
        <f aca="false">H26+K26</f>
        <v>11041464.4068036</v>
      </c>
      <c r="M26" s="189" t="n">
        <f aca="false">G26+J26</f>
        <v>8.1</v>
      </c>
      <c r="P26" s="78"/>
      <c r="Q26" s="180"/>
      <c r="R26" s="186"/>
      <c r="S26" s="187"/>
      <c r="T26" s="129"/>
      <c r="U26" s="186"/>
      <c r="V26" s="181"/>
      <c r="W26" s="188"/>
      <c r="X26" s="190"/>
      <c r="Z26" s="191"/>
      <c r="AA26" s="165"/>
    </row>
    <row r="27" customFormat="false" ht="15" hidden="false" customHeight="false" outlineLevel="0" collapsed="false">
      <c r="A27" s="130"/>
      <c r="B27" s="166"/>
      <c r="C27" s="167"/>
      <c r="D27" s="2" t="s">
        <v>54</v>
      </c>
      <c r="E27" s="168" t="n">
        <v>915110.085937855</v>
      </c>
      <c r="G27" s="141" t="n">
        <v>12</v>
      </c>
      <c r="H27" s="7" t="n">
        <f aca="false">G27*E27</f>
        <v>10981321.0312543</v>
      </c>
      <c r="J27" s="81"/>
      <c r="K27" s="129"/>
      <c r="L27" s="129" t="n">
        <f aca="false">H27+K27</f>
        <v>10981321.0312543</v>
      </c>
      <c r="M27" s="189" t="n">
        <f aca="false">G27+J27</f>
        <v>12</v>
      </c>
      <c r="O27" s="192"/>
      <c r="P27" s="193"/>
      <c r="Q27" s="180"/>
      <c r="R27" s="186"/>
      <c r="S27" s="170"/>
      <c r="T27" s="186"/>
      <c r="U27" s="186"/>
      <c r="V27" s="181"/>
      <c r="W27" s="188"/>
      <c r="X27" s="190"/>
      <c r="Z27" s="191"/>
      <c r="AA27" s="165"/>
    </row>
    <row r="28" customFormat="false" ht="12.75" hidden="false" customHeight="false" outlineLevel="0" collapsed="false">
      <c r="A28" s="130"/>
      <c r="B28" s="166"/>
      <c r="C28" s="167" t="s">
        <v>26</v>
      </c>
      <c r="D28" s="2" t="s">
        <v>53</v>
      </c>
      <c r="E28" s="168" t="n">
        <v>1358597.75966053</v>
      </c>
      <c r="G28" s="141" t="n">
        <v>8.1</v>
      </c>
      <c r="H28" s="7" t="n">
        <f aca="false">G28*E28</f>
        <v>11004641.8532503</v>
      </c>
      <c r="K28" s="20"/>
      <c r="L28" s="129" t="n">
        <f aca="false">H28+K28</f>
        <v>11004641.8532503</v>
      </c>
      <c r="M28" s="189" t="n">
        <f aca="false">G28+J28</f>
        <v>8.1</v>
      </c>
      <c r="O28" s="192"/>
      <c r="P28" s="194"/>
      <c r="Q28" s="180"/>
      <c r="R28" s="186"/>
      <c r="S28" s="195"/>
      <c r="T28" s="129"/>
      <c r="U28" s="186"/>
      <c r="V28" s="181"/>
      <c r="W28" s="188"/>
      <c r="X28" s="190"/>
      <c r="Z28" s="191"/>
      <c r="AA28" s="165"/>
    </row>
    <row r="29" customFormat="false" ht="15" hidden="false" customHeight="false" outlineLevel="0" collapsed="false">
      <c r="A29" s="130"/>
      <c r="B29" s="138"/>
      <c r="C29" s="139"/>
      <c r="D29" s="2" t="s">
        <v>54</v>
      </c>
      <c r="E29" s="168" t="n">
        <v>912094.546162039</v>
      </c>
      <c r="G29" s="141" t="n">
        <v>12</v>
      </c>
      <c r="H29" s="7" t="n">
        <f aca="false">G29*E29</f>
        <v>10945134.5539445</v>
      </c>
      <c r="K29" s="20"/>
      <c r="L29" s="129" t="n">
        <f aca="false">H29+K29</f>
        <v>10945134.5539445</v>
      </c>
      <c r="M29" s="189" t="n">
        <f aca="false">G29+J29</f>
        <v>12</v>
      </c>
      <c r="O29" s="185"/>
      <c r="P29" s="25"/>
      <c r="Q29" s="196"/>
      <c r="R29" s="186"/>
      <c r="S29" s="195"/>
      <c r="T29" s="129"/>
      <c r="U29" s="186"/>
      <c r="V29" s="181"/>
      <c r="W29" s="188"/>
      <c r="X29" s="190"/>
      <c r="Z29" s="191"/>
      <c r="AA29" s="165"/>
    </row>
    <row r="30" customFormat="false" ht="12.75" hidden="false" customHeight="false" outlineLevel="0" collapsed="false">
      <c r="A30" s="137"/>
      <c r="F30" s="164"/>
      <c r="K30" s="20"/>
      <c r="L30" s="129"/>
      <c r="M30" s="89"/>
      <c r="P30" s="78"/>
      <c r="Q30" s="196"/>
      <c r="R30" s="186"/>
      <c r="S30" s="195"/>
      <c r="T30" s="129"/>
      <c r="U30" s="186"/>
      <c r="V30" s="181"/>
      <c r="W30" s="188"/>
      <c r="X30" s="190"/>
      <c r="Z30" s="191"/>
      <c r="AA30" s="165"/>
    </row>
    <row r="31" customFormat="false" ht="15" hidden="false" customHeight="false" outlineLevel="0" collapsed="false">
      <c r="A31" s="137"/>
      <c r="B31" s="139" t="s">
        <v>35</v>
      </c>
      <c r="C31" s="139"/>
      <c r="F31" s="197"/>
      <c r="H31" s="7" t="n">
        <f aca="false">H33-SUM(H12:H29)</f>
        <v>-78951866.8714271</v>
      </c>
      <c r="K31" s="20"/>
      <c r="L31" s="129" t="n">
        <f aca="false">H31+K31</f>
        <v>-78951866.8714271</v>
      </c>
      <c r="M31" s="89"/>
      <c r="P31" s="193"/>
      <c r="Q31" s="196"/>
      <c r="R31" s="77"/>
      <c r="S31" s="195"/>
      <c r="T31" s="198"/>
      <c r="U31" s="77"/>
      <c r="V31" s="188"/>
      <c r="W31" s="188"/>
      <c r="X31" s="75"/>
      <c r="Z31" s="75"/>
      <c r="AA31" s="165"/>
    </row>
    <row r="32" customFormat="false" ht="12.75" hidden="false" customHeight="false" outlineLevel="0" collapsed="false">
      <c r="A32" s="137"/>
      <c r="B32" s="138"/>
      <c r="C32" s="139"/>
      <c r="F32" s="197"/>
      <c r="J32" s="81"/>
      <c r="K32" s="143" t="n">
        <f aca="false">SUM(K13:K31)</f>
        <v>212797056.02114</v>
      </c>
      <c r="L32" s="143" t="n">
        <f aca="false">SUM(L13:L31)</f>
        <v>982191165.131227</v>
      </c>
      <c r="M32" s="89"/>
      <c r="P32" s="25"/>
      <c r="Q32" s="196"/>
      <c r="R32" s="77"/>
      <c r="S32" s="195"/>
      <c r="T32" s="198"/>
      <c r="U32" s="77"/>
      <c r="V32" s="188"/>
      <c r="W32" s="188"/>
      <c r="X32" s="75"/>
      <c r="Z32" s="75"/>
      <c r="AA32" s="165"/>
    </row>
    <row r="33" customFormat="false" ht="13.5" hidden="false" customHeight="false" outlineLevel="0" collapsed="false">
      <c r="A33" s="137"/>
      <c r="B33" s="102" t="s">
        <v>36</v>
      </c>
      <c r="C33" s="103"/>
      <c r="D33" s="119"/>
      <c r="E33" s="104" t="n">
        <f aca="false">SUM(E12:E15)</f>
        <v>5906390341.6614</v>
      </c>
      <c r="F33" s="105" t="s">
        <v>37</v>
      </c>
      <c r="G33" s="199"/>
      <c r="H33" s="200" t="n">
        <v>769394109.110087</v>
      </c>
      <c r="I33" s="448" t="n">
        <v>8968532637.61097</v>
      </c>
      <c r="J33" s="109"/>
      <c r="K33" s="110" t="n">
        <v>212797056.02114</v>
      </c>
      <c r="L33" s="111" t="n">
        <f aca="false">SUM(H33,K33)</f>
        <v>982191165.131227</v>
      </c>
      <c r="M33" s="202"/>
      <c r="N33" s="113" t="n">
        <f aca="false">(L33-H33)/H33</f>
        <v>0.276577443863289</v>
      </c>
      <c r="P33" s="25"/>
      <c r="Q33" s="196"/>
      <c r="R33" s="77"/>
      <c r="S33" s="195"/>
      <c r="T33" s="198"/>
      <c r="U33" s="77"/>
      <c r="V33" s="188"/>
      <c r="W33" s="188"/>
      <c r="X33" s="75"/>
      <c r="Z33" s="75"/>
      <c r="AA33" s="165"/>
    </row>
    <row r="34" customFormat="false" ht="13.5" hidden="false" customHeight="false" outlineLevel="0" collapsed="false">
      <c r="G34" s="12"/>
      <c r="J34" s="229"/>
      <c r="K34" s="230"/>
      <c r="M34" s="231"/>
      <c r="N34" s="209"/>
      <c r="O34" s="209"/>
      <c r="P34" s="209"/>
      <c r="Q34" s="222"/>
      <c r="R34" s="209"/>
      <c r="S34" s="209"/>
      <c r="T34" s="210"/>
      <c r="U34" s="209"/>
      <c r="V34" s="188"/>
      <c r="W34" s="188"/>
      <c r="X34" s="210"/>
      <c r="Z34" s="210"/>
      <c r="AA34" s="165"/>
    </row>
    <row r="35" customFormat="false" ht="12.75" hidden="false" customHeight="false" outlineLevel="0" collapsed="false">
      <c r="A35" s="130" t="s">
        <v>56</v>
      </c>
      <c r="B35" s="135" t="s">
        <v>22</v>
      </c>
      <c r="C35" s="167" t="s">
        <v>23</v>
      </c>
      <c r="D35" s="135"/>
      <c r="E35" s="232" t="n">
        <v>661848</v>
      </c>
      <c r="G35" s="9" t="n">
        <v>0.189852058105772</v>
      </c>
      <c r="H35" s="7" t="n">
        <f aca="false">E35*G35</f>
        <v>125653.204953189</v>
      </c>
      <c r="J35" s="229"/>
      <c r="K35" s="230"/>
      <c r="M35" s="231"/>
      <c r="N35" s="209"/>
      <c r="O35" s="209"/>
      <c r="P35" s="233"/>
      <c r="Q35" s="234"/>
      <c r="R35" s="209"/>
      <c r="S35" s="209"/>
      <c r="T35" s="210"/>
      <c r="U35" s="209"/>
      <c r="V35" s="188"/>
      <c r="W35" s="188"/>
      <c r="X35" s="210"/>
      <c r="Z35" s="210"/>
      <c r="AA35" s="165"/>
    </row>
    <row r="36" customFormat="false" ht="12.75" hidden="false" customHeight="false" outlineLevel="0" collapsed="false">
      <c r="A36" s="130"/>
      <c r="B36" s="135"/>
      <c r="D36" s="167" t="s">
        <v>24</v>
      </c>
      <c r="E36" s="232"/>
      <c r="G36" s="9"/>
      <c r="I36" s="236" t="n">
        <v>161447.360550491</v>
      </c>
      <c r="J36" s="229"/>
      <c r="K36" s="129" t="n">
        <f aca="false">I36*J36</f>
        <v>0</v>
      </c>
      <c r="L36" s="20" t="n">
        <f aca="false">I36*$G$35+K36</f>
        <v>30651.1136762553</v>
      </c>
      <c r="M36" s="169" t="n">
        <f aca="false">G35+J36</f>
        <v>0.189852058105772</v>
      </c>
      <c r="N36" s="209"/>
      <c r="O36" s="209"/>
      <c r="P36" s="233"/>
      <c r="Q36" s="234"/>
      <c r="R36" s="209"/>
      <c r="S36" s="209"/>
      <c r="T36" s="210"/>
      <c r="U36" s="209"/>
      <c r="V36" s="188"/>
      <c r="W36" s="188"/>
      <c r="X36" s="210"/>
      <c r="Z36" s="210"/>
      <c r="AA36" s="165"/>
    </row>
    <row r="37" customFormat="false" ht="12.75" hidden="false" customHeight="false" outlineLevel="0" collapsed="false">
      <c r="A37" s="130"/>
      <c r="B37" s="135"/>
      <c r="D37" s="167" t="s">
        <v>25</v>
      </c>
      <c r="E37" s="232"/>
      <c r="G37" s="9"/>
      <c r="I37" s="236" t="n">
        <v>500400.639449509</v>
      </c>
      <c r="J37" s="207" t="n">
        <v>0.047846645366686</v>
      </c>
      <c r="K37" s="129" t="n">
        <f aca="false">I37*J37</f>
        <v>23942.4919370036</v>
      </c>
      <c r="L37" s="20" t="n">
        <f aca="false">I37*$G$35+K37</f>
        <v>118944.583213937</v>
      </c>
      <c r="M37" s="169" t="n">
        <f aca="false">G35+J37</f>
        <v>0.237698703472458</v>
      </c>
      <c r="N37" s="209"/>
      <c r="O37" s="209"/>
      <c r="P37" s="233"/>
      <c r="Q37" s="234"/>
      <c r="R37" s="209"/>
      <c r="S37" s="209"/>
      <c r="T37" s="210"/>
      <c r="U37" s="209"/>
      <c r="V37" s="188"/>
      <c r="W37" s="188"/>
      <c r="X37" s="210"/>
      <c r="Z37" s="210"/>
      <c r="AA37" s="165"/>
    </row>
    <row r="38" customFormat="false" ht="12.75" hidden="false" customHeight="false" outlineLevel="0" collapsed="false">
      <c r="A38" s="130"/>
      <c r="B38" s="135"/>
      <c r="C38" s="167" t="s">
        <v>26</v>
      </c>
      <c r="D38" s="135"/>
      <c r="E38" s="232" t="n">
        <v>661848</v>
      </c>
      <c r="G38" s="9" t="n">
        <v>0.154523649572065</v>
      </c>
      <c r="H38" s="7" t="n">
        <f aca="false">E38*G38</f>
        <v>102271.168421972</v>
      </c>
      <c r="J38" s="207"/>
      <c r="K38" s="221"/>
      <c r="M38" s="231"/>
      <c r="N38" s="209"/>
      <c r="Q38" s="235"/>
      <c r="R38" s="209"/>
      <c r="S38" s="209"/>
      <c r="T38" s="210"/>
      <c r="U38" s="209"/>
      <c r="V38" s="188"/>
      <c r="W38" s="188"/>
      <c r="X38" s="210"/>
      <c r="Z38" s="210"/>
      <c r="AA38" s="165"/>
    </row>
    <row r="39" customFormat="false" ht="12.75" hidden="false" customHeight="false" outlineLevel="0" collapsed="false">
      <c r="A39" s="130"/>
      <c r="B39" s="135"/>
      <c r="D39" s="167" t="s">
        <v>24</v>
      </c>
      <c r="E39" s="232"/>
      <c r="G39" s="9"/>
      <c r="I39" s="236" t="n">
        <v>164737.464319956</v>
      </c>
      <c r="J39" s="207"/>
      <c r="K39" s="129" t="n">
        <f aca="false">I39*J39</f>
        <v>0</v>
      </c>
      <c r="L39" s="20" t="n">
        <f aca="false">I39*$G$38+K39</f>
        <v>25455.8342079674</v>
      </c>
      <c r="M39" s="169" t="n">
        <f aca="false">G38+J39</f>
        <v>0.154523649572065</v>
      </c>
      <c r="N39" s="209"/>
      <c r="Q39" s="235"/>
      <c r="R39" s="209"/>
      <c r="S39" s="209"/>
      <c r="T39" s="210"/>
      <c r="U39" s="209"/>
      <c r="V39" s="188"/>
      <c r="W39" s="188"/>
      <c r="X39" s="210"/>
      <c r="Z39" s="210"/>
      <c r="AA39" s="165"/>
    </row>
    <row r="40" customFormat="false" ht="12.75" hidden="false" customHeight="false" outlineLevel="0" collapsed="false">
      <c r="A40" s="130"/>
      <c r="B40" s="135"/>
      <c r="D40" s="167" t="s">
        <v>25</v>
      </c>
      <c r="E40" s="232"/>
      <c r="G40" s="9"/>
      <c r="I40" s="236" t="n">
        <v>497110.535680044</v>
      </c>
      <c r="J40" s="207" t="n">
        <v>0.047846645366686</v>
      </c>
      <c r="K40" s="129" t="n">
        <f aca="false">I40*J40</f>
        <v>23785.0715087264</v>
      </c>
      <c r="L40" s="20" t="n">
        <f aca="false">I40*$G$38+K40</f>
        <v>100600.405722731</v>
      </c>
      <c r="M40" s="169" t="n">
        <f aca="false">G38+J40</f>
        <v>0.202370294938751</v>
      </c>
      <c r="N40" s="209"/>
      <c r="Q40" s="235"/>
      <c r="R40" s="209"/>
      <c r="S40" s="209"/>
      <c r="T40" s="210"/>
      <c r="U40" s="209"/>
      <c r="V40" s="188"/>
      <c r="W40" s="188"/>
      <c r="X40" s="210"/>
      <c r="Z40" s="210"/>
      <c r="AA40" s="165"/>
    </row>
    <row r="41" customFormat="false" ht="12.75" hidden="false" customHeight="false" outlineLevel="0" collapsed="false">
      <c r="A41" s="130"/>
      <c r="B41" s="135"/>
      <c r="D41" s="135"/>
      <c r="E41" s="236"/>
      <c r="F41" s="13"/>
      <c r="G41" s="12"/>
      <c r="J41" s="207"/>
      <c r="K41" s="221"/>
      <c r="M41" s="231"/>
      <c r="N41" s="209"/>
      <c r="P41" s="209"/>
      <c r="Q41" s="237"/>
      <c r="R41" s="209"/>
      <c r="S41" s="209"/>
      <c r="T41" s="210"/>
      <c r="U41" s="209"/>
      <c r="V41" s="188"/>
      <c r="W41" s="188"/>
      <c r="X41" s="210"/>
      <c r="Z41" s="210"/>
      <c r="AA41" s="165"/>
    </row>
    <row r="42" customFormat="false" ht="12.75" hidden="false" customHeight="false" outlineLevel="0" collapsed="false">
      <c r="A42" s="137"/>
      <c r="B42" s="138" t="s">
        <v>48</v>
      </c>
      <c r="C42" s="139" t="s">
        <v>23</v>
      </c>
      <c r="E42" s="232" t="n">
        <v>5136</v>
      </c>
      <c r="F42" s="135"/>
      <c r="G42" s="141" t="n">
        <v>8.1</v>
      </c>
      <c r="H42" s="7" t="n">
        <f aca="false">E42*G42</f>
        <v>41601.6</v>
      </c>
      <c r="L42" s="20" t="n">
        <f aca="false">H42</f>
        <v>41601.6</v>
      </c>
      <c r="M42" s="189" t="n">
        <f aca="false">G42+J42</f>
        <v>8.1</v>
      </c>
      <c r="N42" s="77"/>
      <c r="O42" s="181"/>
      <c r="P42" s="77"/>
      <c r="Q42" s="222"/>
      <c r="R42" s="77"/>
      <c r="S42" s="77"/>
      <c r="T42" s="77"/>
      <c r="U42" s="77"/>
      <c r="V42" s="188"/>
      <c r="W42" s="188"/>
      <c r="X42" s="75"/>
      <c r="Z42" s="75"/>
      <c r="AA42" s="165"/>
    </row>
    <row r="43" customFormat="false" ht="12.75" hidden="false" customHeight="false" outlineLevel="0" collapsed="false">
      <c r="A43" s="137"/>
      <c r="B43" s="138"/>
      <c r="C43" s="139" t="s">
        <v>26</v>
      </c>
      <c r="E43" s="232" t="n">
        <v>5136</v>
      </c>
      <c r="G43" s="141" t="n">
        <v>8.1</v>
      </c>
      <c r="H43" s="7" t="n">
        <f aca="false">E43*G43</f>
        <v>41601.6</v>
      </c>
      <c r="L43" s="20" t="n">
        <f aca="false">H43</f>
        <v>41601.6</v>
      </c>
      <c r="M43" s="189" t="n">
        <f aca="false">G43+J43</f>
        <v>8.1</v>
      </c>
      <c r="O43" s="181"/>
      <c r="P43" s="181"/>
      <c r="Q43" s="196"/>
      <c r="R43" s="186"/>
      <c r="S43" s="187"/>
      <c r="T43" s="129"/>
      <c r="U43" s="186"/>
      <c r="V43" s="181"/>
      <c r="W43" s="188"/>
      <c r="X43" s="20"/>
      <c r="Z43" s="7"/>
      <c r="AA43" s="165"/>
    </row>
    <row r="44" customFormat="false" ht="12.75" hidden="false" customHeight="false" outlineLevel="0" collapsed="false">
      <c r="A44" s="137"/>
      <c r="J44" s="238"/>
      <c r="K44" s="239"/>
      <c r="L44" s="210"/>
      <c r="M44" s="240"/>
      <c r="O44" s="181"/>
      <c r="P44" s="181"/>
      <c r="Q44" s="241"/>
      <c r="R44" s="186"/>
      <c r="S44" s="170"/>
      <c r="T44" s="186"/>
      <c r="U44" s="186"/>
      <c r="V44" s="181"/>
      <c r="W44" s="188"/>
      <c r="X44" s="75"/>
      <c r="Z44" s="75"/>
      <c r="AA44" s="165"/>
    </row>
    <row r="45" customFormat="false" ht="12.75" hidden="false" customHeight="false" outlineLevel="0" collapsed="false">
      <c r="A45" s="137"/>
      <c r="B45" s="138" t="str">
        <f aca="false">B31</f>
        <v>Discounts, Credits &amp; Nonalloc. Revenue</v>
      </c>
      <c r="C45" s="139"/>
      <c r="F45" s="138"/>
      <c r="G45" s="207"/>
      <c r="H45" s="7" t="n">
        <f aca="false">H47-SUM(H35:H43)</f>
        <v>80121.5999999999</v>
      </c>
      <c r="L45" s="20" t="n">
        <f aca="false">H45</f>
        <v>80121.5999999999</v>
      </c>
      <c r="M45" s="240"/>
      <c r="O45" s="181"/>
      <c r="P45" s="181"/>
      <c r="Q45" s="196"/>
      <c r="R45" s="186"/>
      <c r="S45" s="187"/>
      <c r="T45" s="129"/>
      <c r="U45" s="186"/>
      <c r="V45" s="181"/>
      <c r="W45" s="188"/>
      <c r="X45" s="190"/>
      <c r="Z45" s="191"/>
      <c r="AA45" s="165"/>
    </row>
    <row r="46" customFormat="false" ht="12.75" hidden="false" customHeight="false" outlineLevel="0" collapsed="false">
      <c r="F46" s="138"/>
      <c r="K46" s="11" t="n">
        <f aca="false">SUM(K36:K45)</f>
        <v>47727.5634457299</v>
      </c>
      <c r="L46" s="11" t="n">
        <f aca="false">SUM(L36:L45)</f>
        <v>438976.736820891</v>
      </c>
      <c r="M46" s="242"/>
      <c r="O46" s="216"/>
      <c r="P46" s="216"/>
      <c r="Q46" s="196"/>
      <c r="R46" s="77"/>
      <c r="S46" s="195"/>
      <c r="T46" s="129"/>
      <c r="U46" s="77"/>
      <c r="V46" s="188"/>
      <c r="W46" s="188"/>
      <c r="X46" s="75"/>
      <c r="Z46" s="75"/>
      <c r="AA46" s="165"/>
    </row>
    <row r="47" customFormat="false" ht="13.5" hidden="false" customHeight="false" outlineLevel="0" collapsed="false">
      <c r="B47" s="102" t="s">
        <v>36</v>
      </c>
      <c r="C47" s="224"/>
      <c r="D47" s="102"/>
      <c r="E47" s="104" t="n">
        <f aca="false">SUM(E35:E38)</f>
        <v>1323696</v>
      </c>
      <c r="F47" s="105" t="s">
        <v>37</v>
      </c>
      <c r="G47" s="106"/>
      <c r="H47" s="200" t="n">
        <v>391249.173375161</v>
      </c>
      <c r="I47" s="448"/>
      <c r="J47" s="243"/>
      <c r="K47" s="244" t="n">
        <v>47727.5634457299</v>
      </c>
      <c r="L47" s="107" t="n">
        <f aca="false">SUM(H47:K47)</f>
        <v>438976.736820891</v>
      </c>
      <c r="M47" s="245"/>
      <c r="N47" s="113" t="n">
        <f aca="false">(L47-H47)/H47</f>
        <v>0.121987640341836</v>
      </c>
      <c r="O47" s="216"/>
      <c r="P47" s="216"/>
      <c r="Q47" s="208"/>
      <c r="R47" s="77"/>
      <c r="S47" s="195"/>
      <c r="T47" s="198"/>
      <c r="U47" s="77"/>
      <c r="V47" s="188"/>
      <c r="W47" s="188"/>
      <c r="X47" s="75"/>
      <c r="Z47" s="75"/>
      <c r="AA47" s="165"/>
    </row>
    <row r="48" customFormat="false" ht="13.5" hidden="false" customHeight="false" outlineLevel="0" collapsed="false">
      <c r="M48" s="76"/>
      <c r="N48" s="77"/>
      <c r="O48" s="77"/>
      <c r="P48" s="77"/>
      <c r="Q48" s="222"/>
      <c r="R48" s="77"/>
      <c r="S48" s="77"/>
      <c r="T48" s="77"/>
      <c r="U48" s="77"/>
      <c r="V48" s="188"/>
      <c r="W48" s="188"/>
      <c r="X48" s="75"/>
      <c r="Z48" s="75"/>
      <c r="AA48" s="165"/>
    </row>
    <row r="49" customFormat="false" ht="12.75" hidden="false" customHeight="false" outlineLevel="0" collapsed="false">
      <c r="A49" s="130" t="s">
        <v>57</v>
      </c>
      <c r="B49" s="25" t="s">
        <v>22</v>
      </c>
      <c r="C49" s="167" t="s">
        <v>23</v>
      </c>
      <c r="E49" s="168" t="n">
        <v>60667065.2301713</v>
      </c>
      <c r="F49" s="13"/>
      <c r="G49" s="81" t="n">
        <v>0.11131</v>
      </c>
      <c r="H49" s="7" t="n">
        <f aca="false">E49*G49</f>
        <v>6752851.03077037</v>
      </c>
      <c r="L49" s="210"/>
      <c r="M49" s="76"/>
      <c r="N49" s="77"/>
      <c r="O49" s="77"/>
      <c r="P49" s="246"/>
      <c r="Q49" s="247"/>
      <c r="R49" s="77"/>
      <c r="S49" s="77"/>
      <c r="T49" s="77"/>
      <c r="U49" s="77"/>
      <c r="V49" s="188"/>
      <c r="W49" s="188"/>
      <c r="X49" s="75"/>
      <c r="Z49" s="75"/>
      <c r="AA49" s="165"/>
    </row>
    <row r="50" customFormat="false" ht="12.75" hidden="false" customHeight="false" outlineLevel="0" collapsed="false">
      <c r="A50" s="130"/>
      <c r="B50" s="25"/>
      <c r="D50" s="167" t="s">
        <v>24</v>
      </c>
      <c r="E50" s="168"/>
      <c r="F50" s="13"/>
      <c r="G50" s="81"/>
      <c r="I50" s="236" t="n">
        <v>13746564.0149252</v>
      </c>
      <c r="K50" s="129" t="n">
        <f aca="false">I50*J50</f>
        <v>0</v>
      </c>
      <c r="L50" s="7" t="n">
        <f aca="false">I50*$G$49+K50</f>
        <v>1530130.04050132</v>
      </c>
      <c r="M50" s="76" t="n">
        <f aca="false">$G$49+J50</f>
        <v>0.11131</v>
      </c>
      <c r="N50" s="77"/>
      <c r="O50" s="77"/>
      <c r="P50" s="246"/>
      <c r="Q50" s="247"/>
      <c r="R50" s="77"/>
      <c r="S50" s="77"/>
      <c r="T50" s="77"/>
      <c r="U50" s="77"/>
      <c r="V50" s="188"/>
      <c r="W50" s="188"/>
      <c r="X50" s="75"/>
      <c r="Z50" s="75"/>
      <c r="AA50" s="165"/>
    </row>
    <row r="51" customFormat="false" ht="12.75" hidden="false" customHeight="false" outlineLevel="0" collapsed="false">
      <c r="A51" s="130"/>
      <c r="B51" s="25"/>
      <c r="D51" s="167" t="s">
        <v>25</v>
      </c>
      <c r="E51" s="168"/>
      <c r="F51" s="13"/>
      <c r="G51" s="81"/>
      <c r="I51" s="236" t="n">
        <v>46920501.2152462</v>
      </c>
      <c r="J51" s="9" t="n">
        <v>0.0466230677958678</v>
      </c>
      <c r="K51" s="129" t="n">
        <f aca="false">I51*J51</f>
        <v>2187577.70917452</v>
      </c>
      <c r="L51" s="7" t="n">
        <f aca="false">I51*$G$49+K51</f>
        <v>7410298.69944357</v>
      </c>
      <c r="M51" s="76" t="n">
        <f aca="false">$G$49+J51</f>
        <v>0.157933067795868</v>
      </c>
      <c r="N51" s="77"/>
      <c r="O51" s="77"/>
      <c r="P51" s="246"/>
      <c r="Q51" s="247"/>
      <c r="R51" s="77"/>
      <c r="S51" s="77"/>
      <c r="T51" s="77"/>
      <c r="U51" s="77"/>
      <c r="V51" s="188"/>
      <c r="W51" s="188"/>
      <c r="X51" s="75"/>
      <c r="Z51" s="75"/>
      <c r="AA51" s="165"/>
    </row>
    <row r="52" customFormat="false" ht="12.75" hidden="false" customHeight="false" outlineLevel="0" collapsed="false">
      <c r="A52" s="130"/>
      <c r="B52" s="25"/>
      <c r="C52" s="167" t="s">
        <v>26</v>
      </c>
      <c r="E52" s="168" t="n">
        <v>60667065.2301713</v>
      </c>
      <c r="F52" s="25"/>
      <c r="G52" s="81" t="n">
        <v>0.11131</v>
      </c>
      <c r="H52" s="7" t="n">
        <f aca="false">E52*G52</f>
        <v>6752851.03077037</v>
      </c>
      <c r="M52" s="242"/>
      <c r="N52" s="181"/>
      <c r="O52" s="181"/>
      <c r="P52" s="181"/>
      <c r="Q52" s="196"/>
      <c r="R52" s="186"/>
      <c r="S52" s="187"/>
      <c r="T52" s="129"/>
      <c r="U52" s="186"/>
      <c r="V52" s="181"/>
      <c r="W52" s="188"/>
      <c r="X52" s="20"/>
      <c r="Z52" s="7"/>
      <c r="AA52" s="165"/>
    </row>
    <row r="53" customFormat="false" ht="15" hidden="false" customHeight="false" outlineLevel="0" collapsed="false">
      <c r="A53" s="130"/>
      <c r="B53" s="25"/>
      <c r="D53" s="167" t="s">
        <v>24</v>
      </c>
      <c r="E53" s="168"/>
      <c r="F53" s="25"/>
      <c r="G53" s="81"/>
      <c r="I53" s="236" t="n">
        <v>13752937.156703</v>
      </c>
      <c r="K53" s="129" t="n">
        <f aca="false">I53*J53</f>
        <v>0</v>
      </c>
      <c r="L53" s="7" t="n">
        <f aca="false">I53*$G$52+K53</f>
        <v>1530839.43491261</v>
      </c>
      <c r="M53" s="76" t="n">
        <f aca="false">$G$52+J53</f>
        <v>0.11131</v>
      </c>
      <c r="N53" s="181"/>
      <c r="O53" s="181"/>
      <c r="P53" s="181"/>
      <c r="Q53" s="208"/>
      <c r="R53" s="186"/>
      <c r="S53" s="187"/>
      <c r="T53" s="129"/>
      <c r="U53" s="186"/>
      <c r="V53" s="181"/>
      <c r="W53" s="188"/>
      <c r="X53" s="20"/>
      <c r="Z53" s="7"/>
      <c r="AA53" s="165"/>
    </row>
    <row r="54" customFormat="false" ht="12.75" hidden="false" customHeight="false" outlineLevel="0" collapsed="false">
      <c r="A54" s="130"/>
      <c r="B54" s="25"/>
      <c r="D54" s="167" t="s">
        <v>25</v>
      </c>
      <c r="E54" s="168"/>
      <c r="F54" s="25"/>
      <c r="G54" s="81"/>
      <c r="I54" s="236" t="n">
        <v>46914128.0734684</v>
      </c>
      <c r="J54" s="9" t="n">
        <v>0.0466230677958678</v>
      </c>
      <c r="K54" s="129" t="n">
        <f aca="false">I54*J54</f>
        <v>2187280.57375334</v>
      </c>
      <c r="L54" s="7" t="n">
        <f aca="false">I54*$G$52+K54</f>
        <v>7409292.1696111</v>
      </c>
      <c r="M54" s="76" t="n">
        <f aca="false">$G$52+J54</f>
        <v>0.157933067795868</v>
      </c>
      <c r="N54" s="181"/>
      <c r="O54" s="181"/>
      <c r="P54" s="178"/>
      <c r="Q54" s="196"/>
      <c r="R54" s="186"/>
      <c r="S54" s="187"/>
      <c r="T54" s="129"/>
      <c r="U54" s="186"/>
      <c r="V54" s="181"/>
      <c r="W54" s="188"/>
      <c r="X54" s="20"/>
      <c r="Z54" s="7"/>
      <c r="AA54" s="165"/>
    </row>
    <row r="55" customFormat="false" ht="12.75" hidden="false" customHeight="false" outlineLevel="0" collapsed="false">
      <c r="A55" s="130"/>
      <c r="E55" s="182"/>
      <c r="F55" s="13"/>
      <c r="G55" s="248"/>
      <c r="L55" s="121"/>
      <c r="M55" s="242"/>
      <c r="N55" s="181"/>
      <c r="O55" s="181"/>
      <c r="P55" s="178"/>
      <c r="Q55" s="208"/>
      <c r="R55" s="186"/>
      <c r="S55" s="170"/>
      <c r="T55" s="186"/>
      <c r="U55" s="186"/>
      <c r="V55" s="188"/>
      <c r="W55" s="188"/>
      <c r="X55" s="75"/>
      <c r="Z55" s="75"/>
      <c r="AA55" s="165"/>
    </row>
    <row r="56" customFormat="false" ht="12.75" hidden="false" customHeight="false" outlineLevel="0" collapsed="false">
      <c r="A56" s="137"/>
      <c r="B56" s="138" t="s">
        <v>48</v>
      </c>
      <c r="C56" s="139" t="s">
        <v>23</v>
      </c>
      <c r="E56" s="168" t="n">
        <v>66578.9813997846</v>
      </c>
      <c r="F56" s="138"/>
      <c r="G56" s="249" t="n">
        <v>8.1</v>
      </c>
      <c r="H56" s="7" t="n">
        <f aca="false">E56*G56</f>
        <v>539289.749338255</v>
      </c>
      <c r="L56" s="20" t="n">
        <f aca="false">H56</f>
        <v>539289.749338255</v>
      </c>
      <c r="M56" s="250" t="n">
        <f aca="false">G56+J56</f>
        <v>8.1</v>
      </c>
      <c r="N56" s="181"/>
      <c r="O56" s="181"/>
      <c r="P56" s="162"/>
      <c r="Q56" s="196"/>
      <c r="R56" s="186"/>
      <c r="S56" s="187"/>
      <c r="T56" s="129"/>
      <c r="U56" s="186"/>
      <c r="V56" s="181"/>
      <c r="W56" s="188"/>
      <c r="X56" s="190"/>
      <c r="Z56" s="191"/>
      <c r="AA56" s="165"/>
    </row>
    <row r="57" customFormat="false" ht="12.75" hidden="false" customHeight="false" outlineLevel="0" collapsed="false">
      <c r="A57" s="137"/>
      <c r="B57" s="138"/>
      <c r="C57" s="139" t="s">
        <v>26</v>
      </c>
      <c r="E57" s="168" t="n">
        <v>66578.9813997846</v>
      </c>
      <c r="G57" s="249" t="n">
        <v>8.1</v>
      </c>
      <c r="H57" s="7" t="n">
        <f aca="false">E57*G57</f>
        <v>539289.749338255</v>
      </c>
      <c r="L57" s="20" t="n">
        <f aca="false">H57</f>
        <v>539289.749338255</v>
      </c>
      <c r="M57" s="250" t="n">
        <f aca="false">G57+J57</f>
        <v>8.1</v>
      </c>
      <c r="N57" s="77"/>
      <c r="O57" s="77"/>
      <c r="P57" s="25"/>
      <c r="Q57" s="25"/>
      <c r="R57" s="77"/>
      <c r="S57" s="77"/>
      <c r="T57" s="77"/>
      <c r="U57" s="77"/>
      <c r="V57" s="75"/>
      <c r="W57" s="75"/>
      <c r="X57" s="75"/>
      <c r="Z57" s="75"/>
      <c r="AA57" s="165"/>
    </row>
    <row r="58" customFormat="false" ht="12.75" hidden="false" customHeight="false" outlineLevel="0" collapsed="false">
      <c r="A58" s="137"/>
      <c r="B58" s="138"/>
      <c r="C58" s="139"/>
      <c r="E58" s="93"/>
      <c r="G58" s="207"/>
      <c r="L58" s="210"/>
      <c r="M58" s="76"/>
      <c r="N58" s="77"/>
      <c r="O58" s="77"/>
      <c r="P58" s="25"/>
      <c r="Q58" s="25"/>
      <c r="R58" s="77"/>
      <c r="S58" s="77"/>
      <c r="T58" s="77"/>
      <c r="U58" s="77"/>
      <c r="V58" s="75"/>
      <c r="W58" s="75"/>
      <c r="X58" s="75"/>
      <c r="Z58" s="75"/>
      <c r="AA58" s="165"/>
    </row>
    <row r="59" customFormat="false" ht="12.75" hidden="false" customHeight="false" outlineLevel="0" collapsed="false">
      <c r="A59" s="137"/>
      <c r="B59" s="138" t="str">
        <f aca="false">B31</f>
        <v>Discounts, Credits &amp; Nonalloc. Revenue</v>
      </c>
      <c r="C59" s="139"/>
      <c r="E59" s="93"/>
      <c r="G59" s="207"/>
      <c r="H59" s="7" t="n">
        <f aca="false">H61-SUM(H49:H57)</f>
        <v>-307.640242442489</v>
      </c>
      <c r="L59" s="20" t="n">
        <f aca="false">H59</f>
        <v>-307.640242442489</v>
      </c>
      <c r="M59" s="76"/>
      <c r="N59" s="77"/>
      <c r="O59" s="77"/>
      <c r="P59" s="25"/>
      <c r="Q59" s="25"/>
      <c r="R59" s="77"/>
      <c r="S59" s="77"/>
      <c r="T59" s="77"/>
      <c r="U59" s="77"/>
      <c r="V59" s="75"/>
      <c r="W59" s="75"/>
      <c r="X59" s="75"/>
      <c r="Z59" s="75"/>
      <c r="AA59" s="165"/>
    </row>
    <row r="60" customFormat="false" ht="12.75" hidden="false" customHeight="false" outlineLevel="0" collapsed="false">
      <c r="A60" s="137"/>
      <c r="F60" s="2"/>
      <c r="H60" s="20"/>
      <c r="I60" s="182"/>
      <c r="K60" s="11" t="n">
        <f aca="false">SUM(K50:K57)</f>
        <v>4374858.28292786</v>
      </c>
      <c r="L60" s="11" t="n">
        <f aca="false">SUM(L50:L59)</f>
        <v>18958832.2029027</v>
      </c>
      <c r="M60" s="242"/>
      <c r="N60" s="216"/>
      <c r="O60" s="216"/>
      <c r="P60" s="25"/>
      <c r="Q60" s="25"/>
      <c r="R60" s="77"/>
      <c r="S60" s="195"/>
      <c r="T60" s="129"/>
      <c r="U60" s="77"/>
      <c r="V60" s="75"/>
      <c r="W60" s="75"/>
      <c r="X60" s="75"/>
      <c r="Z60" s="75"/>
      <c r="AA60" s="165"/>
    </row>
    <row r="61" customFormat="false" ht="13.5" hidden="false" customHeight="false" outlineLevel="0" collapsed="false">
      <c r="A61" s="137"/>
      <c r="B61" s="102" t="s">
        <v>36</v>
      </c>
      <c r="C61" s="134"/>
      <c r="D61" s="102"/>
      <c r="E61" s="104" t="n">
        <f aca="false">SUM(E49:E52)</f>
        <v>121334130.460343</v>
      </c>
      <c r="F61" s="105" t="s">
        <v>37</v>
      </c>
      <c r="G61" s="106"/>
      <c r="H61" s="251" t="n">
        <v>14583973.9199748</v>
      </c>
      <c r="I61" s="448"/>
      <c r="J61" s="243"/>
      <c r="K61" s="244" t="n">
        <v>4374858.28292786</v>
      </c>
      <c r="L61" s="226" t="n">
        <f aca="false">SUM(H61,K61)</f>
        <v>18958832.2029027</v>
      </c>
      <c r="M61" s="245"/>
      <c r="N61" s="113" t="n">
        <f aca="false">(L61-H61)/H61</f>
        <v>0.299977105481235</v>
      </c>
      <c r="O61" s="216"/>
      <c r="P61" s="216"/>
      <c r="Q61" s="208"/>
      <c r="R61" s="77"/>
      <c r="S61" s="195"/>
      <c r="T61" s="198"/>
      <c r="U61" s="77"/>
      <c r="V61" s="75"/>
      <c r="W61" s="75"/>
      <c r="X61" s="75"/>
      <c r="Z61" s="75"/>
      <c r="AA61" s="165"/>
    </row>
    <row r="62" customFormat="false" ht="13.5" hidden="false" customHeight="false" outlineLevel="0" collapsed="false">
      <c r="G62" s="12"/>
      <c r="J62" s="207"/>
      <c r="K62" s="221"/>
      <c r="L62" s="210"/>
      <c r="M62" s="231"/>
      <c r="N62" s="209"/>
      <c r="O62" s="209"/>
      <c r="P62" s="252"/>
      <c r="Q62" s="247"/>
      <c r="R62" s="209"/>
      <c r="S62" s="209"/>
      <c r="T62" s="210"/>
      <c r="U62" s="209"/>
      <c r="V62" s="75"/>
      <c r="W62" s="75"/>
      <c r="X62" s="210"/>
      <c r="Y62" s="13"/>
      <c r="Z62" s="210"/>
      <c r="AA62" s="165"/>
    </row>
    <row r="63" customFormat="false" ht="12.75" hidden="false" customHeight="false" outlineLevel="0" collapsed="false">
      <c r="G63" s="12"/>
      <c r="J63" s="207"/>
      <c r="K63" s="221"/>
      <c r="L63" s="210"/>
      <c r="M63" s="231"/>
      <c r="N63" s="209"/>
      <c r="O63" s="209"/>
      <c r="P63" s="253"/>
      <c r="Q63" s="247"/>
      <c r="R63" s="209"/>
      <c r="S63" s="209"/>
      <c r="T63" s="210"/>
      <c r="U63" s="209"/>
      <c r="V63" s="75"/>
      <c r="W63" s="75"/>
      <c r="X63" s="210"/>
      <c r="Y63" s="13"/>
      <c r="Z63" s="210"/>
      <c r="AA63" s="165"/>
    </row>
    <row r="64" customFormat="false" ht="12.75" hidden="false" customHeight="false" outlineLevel="0" collapsed="false">
      <c r="A64" s="130" t="s">
        <v>58</v>
      </c>
      <c r="B64" s="138" t="s">
        <v>59</v>
      </c>
      <c r="C64" s="139" t="s">
        <v>23</v>
      </c>
      <c r="D64" s="2" t="s">
        <v>60</v>
      </c>
      <c r="E64" s="254" t="n">
        <v>2400.59157152676</v>
      </c>
      <c r="F64" s="120"/>
      <c r="G64" s="255" t="n">
        <v>1.95</v>
      </c>
      <c r="H64" s="125" t="n">
        <f aca="false">E64*G64</f>
        <v>4681.15356447718</v>
      </c>
      <c r="I64" s="449"/>
      <c r="J64" s="256"/>
      <c r="K64" s="257"/>
      <c r="L64" s="125" t="n">
        <f aca="false">H64</f>
        <v>4681.15356447718</v>
      </c>
      <c r="M64" s="250" t="n">
        <f aca="false">G64+J64</f>
        <v>1.95</v>
      </c>
      <c r="N64" s="176"/>
      <c r="O64" s="176"/>
      <c r="P64" s="258"/>
      <c r="Q64" s="259"/>
      <c r="R64" s="176"/>
      <c r="S64" s="176"/>
      <c r="T64" s="176"/>
      <c r="U64" s="176"/>
      <c r="V64" s="162"/>
      <c r="W64" s="162"/>
      <c r="X64" s="162"/>
      <c r="Y64" s="25"/>
      <c r="Z64" s="162"/>
      <c r="AA64" s="260"/>
      <c r="AB64" s="25"/>
      <c r="AC64" s="25"/>
      <c r="AD64" s="25"/>
    </row>
    <row r="65" customFormat="false" ht="12.75" hidden="false" customHeight="false" outlineLevel="0" collapsed="false">
      <c r="A65" s="137"/>
      <c r="B65" s="138"/>
      <c r="C65" s="139" t="s">
        <v>26</v>
      </c>
      <c r="D65" s="2" t="s">
        <v>60</v>
      </c>
      <c r="E65" s="254" t="n">
        <v>790.77591415592</v>
      </c>
      <c r="F65" s="123"/>
      <c r="G65" s="255" t="n">
        <v>0.45</v>
      </c>
      <c r="H65" s="125" t="n">
        <f aca="false">E65*G65</f>
        <v>355.849161370164</v>
      </c>
      <c r="I65" s="449"/>
      <c r="J65" s="256"/>
      <c r="K65" s="257"/>
      <c r="L65" s="125" t="n">
        <f aca="false">H65</f>
        <v>355.849161370164</v>
      </c>
      <c r="M65" s="250" t="n">
        <f aca="false">G65+J65</f>
        <v>0.45</v>
      </c>
      <c r="N65" s="261"/>
      <c r="O65" s="261"/>
      <c r="P65" s="258"/>
      <c r="Q65" s="208"/>
      <c r="R65" s="262"/>
      <c r="S65" s="195"/>
      <c r="T65" s="129"/>
      <c r="U65" s="262"/>
      <c r="V65" s="263"/>
      <c r="W65" s="263"/>
      <c r="X65" s="264"/>
      <c r="Y65" s="265"/>
      <c r="Z65" s="162"/>
      <c r="AA65" s="260"/>
      <c r="AB65" s="25"/>
      <c r="AC65" s="25"/>
      <c r="AD65" s="25"/>
    </row>
    <row r="66" customFormat="false" ht="12.75" hidden="false" customHeight="false" outlineLevel="0" collapsed="false">
      <c r="A66" s="137"/>
      <c r="B66" s="138"/>
      <c r="C66" s="139" t="s">
        <v>23</v>
      </c>
      <c r="D66" s="2" t="s">
        <v>61</v>
      </c>
      <c r="E66" s="254" t="n">
        <v>140418.760225721</v>
      </c>
      <c r="F66" s="120"/>
      <c r="G66" s="266" t="n">
        <v>5.5</v>
      </c>
      <c r="H66" s="125" t="n">
        <f aca="false">E66*G66</f>
        <v>772303.181241468</v>
      </c>
      <c r="I66" s="449"/>
      <c r="J66" s="256"/>
      <c r="K66" s="257"/>
      <c r="L66" s="125" t="n">
        <f aca="false">H66</f>
        <v>772303.181241468</v>
      </c>
      <c r="M66" s="250" t="n">
        <f aca="false">G66+J66</f>
        <v>5.5</v>
      </c>
      <c r="N66" s="261"/>
      <c r="O66" s="261"/>
      <c r="P66" s="178"/>
      <c r="Q66" s="196"/>
      <c r="R66" s="262"/>
      <c r="S66" s="195"/>
      <c r="T66" s="129"/>
      <c r="U66" s="262"/>
      <c r="V66" s="263"/>
      <c r="W66" s="263"/>
      <c r="X66" s="264"/>
      <c r="Y66" s="25"/>
      <c r="Z66" s="162"/>
      <c r="AA66" s="260"/>
      <c r="AB66" s="25"/>
      <c r="AC66" s="25"/>
      <c r="AD66" s="25"/>
    </row>
    <row r="67" customFormat="false" ht="12.75" hidden="false" customHeight="false" outlineLevel="0" collapsed="false">
      <c r="A67" s="137"/>
      <c r="C67" s="139" t="s">
        <v>26</v>
      </c>
      <c r="D67" s="2" t="s">
        <v>61</v>
      </c>
      <c r="E67" s="4" t="n">
        <v>141615.396024608</v>
      </c>
      <c r="G67" s="266" t="n">
        <v>1.65</v>
      </c>
      <c r="H67" s="125" t="n">
        <f aca="false">E67*G67</f>
        <v>233665.403440603</v>
      </c>
      <c r="I67" s="449"/>
      <c r="J67" s="256"/>
      <c r="K67" s="257"/>
      <c r="L67" s="125" t="n">
        <f aca="false">H67</f>
        <v>233665.403440603</v>
      </c>
      <c r="M67" s="250" t="n">
        <f aca="false">G67+J67</f>
        <v>1.65</v>
      </c>
      <c r="N67" s="262"/>
      <c r="O67" s="262"/>
      <c r="P67" s="178"/>
      <c r="Q67" s="267"/>
      <c r="R67" s="262"/>
      <c r="S67" s="262"/>
      <c r="T67" s="262"/>
      <c r="U67" s="262"/>
      <c r="V67" s="268"/>
      <c r="W67" s="268"/>
      <c r="X67" s="162"/>
      <c r="Y67" s="25"/>
      <c r="Z67" s="162"/>
      <c r="AA67" s="260"/>
      <c r="AB67" s="25"/>
      <c r="AC67" s="25"/>
      <c r="AD67" s="25"/>
    </row>
    <row r="68" customFormat="false" ht="12.75" hidden="false" customHeight="false" outlineLevel="0" collapsed="false">
      <c r="A68" s="137"/>
      <c r="C68" s="139"/>
      <c r="G68" s="269"/>
      <c r="H68" s="125"/>
      <c r="I68" s="449"/>
      <c r="J68" s="256"/>
      <c r="K68" s="257"/>
      <c r="N68" s="262"/>
      <c r="O68" s="262"/>
      <c r="P68" s="162"/>
      <c r="Q68" s="270"/>
      <c r="R68" s="262"/>
      <c r="S68" s="262"/>
      <c r="T68" s="262"/>
      <c r="U68" s="262"/>
      <c r="V68" s="268"/>
      <c r="W68" s="268"/>
      <c r="X68" s="162"/>
      <c r="Y68" s="25"/>
      <c r="Z68" s="162"/>
      <c r="AA68" s="260"/>
      <c r="AB68" s="25"/>
      <c r="AC68" s="25"/>
      <c r="AD68" s="25"/>
    </row>
    <row r="69" customFormat="false" ht="12.75" hidden="false" customHeight="false" outlineLevel="0" collapsed="false">
      <c r="A69" s="130"/>
      <c r="B69" s="271" t="s">
        <v>22</v>
      </c>
      <c r="C69" s="167" t="s">
        <v>23</v>
      </c>
      <c r="D69" s="271" t="s">
        <v>62</v>
      </c>
      <c r="E69" s="254" t="n">
        <v>319326.690844489</v>
      </c>
      <c r="F69" s="120"/>
      <c r="G69" s="272" t="n">
        <v>0.09915</v>
      </c>
      <c r="H69" s="125" t="n">
        <f aca="false">E69*G69</f>
        <v>31661.2413972311</v>
      </c>
      <c r="I69" s="449"/>
      <c r="J69" s="272"/>
      <c r="K69" s="293"/>
      <c r="N69" s="274"/>
      <c r="O69" s="274"/>
      <c r="P69" s="123"/>
      <c r="Q69" s="196"/>
      <c r="R69" s="262"/>
      <c r="S69" s="187"/>
      <c r="T69" s="129"/>
      <c r="U69" s="262"/>
      <c r="V69" s="275"/>
      <c r="W69" s="268"/>
      <c r="X69" s="162"/>
      <c r="Y69" s="25"/>
      <c r="Z69" s="162"/>
      <c r="AA69" s="260"/>
      <c r="AB69" s="25"/>
      <c r="AC69" s="25"/>
      <c r="AD69" s="25"/>
    </row>
    <row r="70" customFormat="false" ht="12.75" hidden="false" customHeight="false" outlineLevel="0" collapsed="false">
      <c r="A70" s="130"/>
      <c r="B70" s="271"/>
      <c r="D70" s="167" t="s">
        <v>24</v>
      </c>
      <c r="E70" s="254"/>
      <c r="F70" s="120"/>
      <c r="G70" s="256"/>
      <c r="H70" s="125"/>
      <c r="I70" s="449" t="n">
        <v>36955.4133322246</v>
      </c>
      <c r="J70" s="272"/>
      <c r="K70" s="129" t="n">
        <f aca="false">I70*J70</f>
        <v>0</v>
      </c>
      <c r="L70" s="20" t="n">
        <f aca="false">I70*$G$69+K70</f>
        <v>3664.12923189006</v>
      </c>
      <c r="M70" s="12" t="n">
        <f aca="false">$G$69+J70</f>
        <v>0.09915</v>
      </c>
      <c r="N70" s="274"/>
      <c r="O70" s="274"/>
      <c r="P70" s="123"/>
      <c r="Q70" s="196"/>
      <c r="R70" s="262"/>
      <c r="S70" s="187"/>
      <c r="T70" s="129"/>
      <c r="U70" s="262"/>
      <c r="V70" s="275"/>
      <c r="W70" s="268"/>
      <c r="X70" s="162"/>
      <c r="Y70" s="25"/>
      <c r="Z70" s="162"/>
      <c r="AA70" s="260"/>
      <c r="AB70" s="25"/>
      <c r="AC70" s="25"/>
      <c r="AD70" s="25"/>
    </row>
    <row r="71" customFormat="false" ht="12.75" hidden="false" customHeight="false" outlineLevel="0" collapsed="false">
      <c r="A71" s="130"/>
      <c r="B71" s="271"/>
      <c r="D71" s="167" t="s">
        <v>25</v>
      </c>
      <c r="E71" s="254"/>
      <c r="F71" s="120"/>
      <c r="G71" s="256"/>
      <c r="H71" s="125"/>
      <c r="I71" s="449" t="n">
        <v>282371.277512265</v>
      </c>
      <c r="J71" s="272" t="n">
        <v>0.044588338665253</v>
      </c>
      <c r="K71" s="129" t="n">
        <f aca="false">I71*J71</f>
        <v>12590.466151057</v>
      </c>
      <c r="L71" s="20" t="n">
        <f aca="false">I71*$G$69+K71</f>
        <v>40587.578316398</v>
      </c>
      <c r="M71" s="12" t="n">
        <f aca="false">$G$69+J71</f>
        <v>0.143738338665253</v>
      </c>
      <c r="N71" s="274"/>
      <c r="O71" s="274"/>
      <c r="P71" s="123"/>
      <c r="Q71" s="196"/>
      <c r="R71" s="262"/>
      <c r="S71" s="187"/>
      <c r="T71" s="129"/>
      <c r="U71" s="262"/>
      <c r="V71" s="275"/>
      <c r="W71" s="268"/>
      <c r="X71" s="162"/>
      <c r="Y71" s="25"/>
      <c r="Z71" s="162"/>
      <c r="AA71" s="260"/>
      <c r="AB71" s="25"/>
      <c r="AC71" s="25"/>
      <c r="AD71" s="25"/>
    </row>
    <row r="72" customFormat="false" ht="12.75" hidden="false" customHeight="false" outlineLevel="0" collapsed="false">
      <c r="A72" s="137"/>
      <c r="B72" s="271"/>
      <c r="C72" s="167" t="s">
        <v>26</v>
      </c>
      <c r="D72" s="271" t="s">
        <v>62</v>
      </c>
      <c r="E72" s="254" t="n">
        <v>171622.096649259</v>
      </c>
      <c r="F72" s="120"/>
      <c r="G72" s="272" t="n">
        <v>0.08279</v>
      </c>
      <c r="H72" s="276" t="n">
        <f aca="false">E72*G72</f>
        <v>14208.5933815922</v>
      </c>
      <c r="I72" s="450"/>
      <c r="J72" s="272"/>
      <c r="K72" s="129"/>
      <c r="N72" s="274"/>
      <c r="O72" s="274"/>
      <c r="P72" s="278"/>
      <c r="Q72" s="196"/>
      <c r="R72" s="262"/>
      <c r="S72" s="187"/>
      <c r="T72" s="129"/>
      <c r="U72" s="262"/>
      <c r="V72" s="268"/>
      <c r="W72" s="268"/>
      <c r="X72" s="279"/>
      <c r="Y72" s="25"/>
      <c r="Z72" s="280"/>
      <c r="AA72" s="260"/>
      <c r="AB72" s="25"/>
      <c r="AC72" s="25"/>
      <c r="AD72" s="25"/>
    </row>
    <row r="73" customFormat="false" ht="12.75" hidden="false" customHeight="false" outlineLevel="0" collapsed="false">
      <c r="A73" s="137"/>
      <c r="B73" s="271"/>
      <c r="D73" s="167" t="s">
        <v>24</v>
      </c>
      <c r="E73" s="254"/>
      <c r="F73" s="120"/>
      <c r="G73" s="272"/>
      <c r="H73" s="276"/>
      <c r="I73" s="450" t="n">
        <v>28459.2411166499</v>
      </c>
      <c r="J73" s="272"/>
      <c r="K73" s="129" t="n">
        <f aca="false">I73*J73</f>
        <v>0</v>
      </c>
      <c r="L73" s="20" t="n">
        <f aca="false">I73*$G$72+K73</f>
        <v>2356.14057204745</v>
      </c>
      <c r="M73" s="12" t="n">
        <f aca="false">$G$72+J73</f>
        <v>0.08279</v>
      </c>
      <c r="N73" s="274"/>
      <c r="O73" s="274"/>
      <c r="P73" s="278"/>
      <c r="Q73" s="196"/>
      <c r="R73" s="262"/>
      <c r="S73" s="187"/>
      <c r="T73" s="129"/>
      <c r="U73" s="262"/>
      <c r="V73" s="268"/>
      <c r="W73" s="268"/>
      <c r="X73" s="279"/>
      <c r="Y73" s="25"/>
      <c r="Z73" s="280"/>
      <c r="AA73" s="260"/>
      <c r="AB73" s="25"/>
      <c r="AC73" s="25"/>
      <c r="AD73" s="25"/>
    </row>
    <row r="74" customFormat="false" ht="12.75" hidden="false" customHeight="false" outlineLevel="0" collapsed="false">
      <c r="A74" s="137"/>
      <c r="B74" s="271"/>
      <c r="D74" s="167" t="s">
        <v>25</v>
      </c>
      <c r="E74" s="254"/>
      <c r="F74" s="120"/>
      <c r="G74" s="272"/>
      <c r="H74" s="276"/>
      <c r="I74" s="450" t="n">
        <v>143162.855532609</v>
      </c>
      <c r="J74" s="272" t="n">
        <v>0.044588338665253</v>
      </c>
      <c r="K74" s="129" t="n">
        <f aca="false">I74*J74</f>
        <v>6383.39388677268</v>
      </c>
      <c r="L74" s="20" t="n">
        <f aca="false">I74*$G$72+K74</f>
        <v>18235.8466963174</v>
      </c>
      <c r="M74" s="12" t="n">
        <f aca="false">$G$72+J74</f>
        <v>0.127378338665253</v>
      </c>
      <c r="N74" s="274"/>
      <c r="O74" s="274"/>
      <c r="P74" s="278"/>
      <c r="Q74" s="196"/>
      <c r="R74" s="262"/>
      <c r="S74" s="187"/>
      <c r="T74" s="129"/>
      <c r="U74" s="262"/>
      <c r="V74" s="268"/>
      <c r="W74" s="268"/>
      <c r="X74" s="279"/>
      <c r="Y74" s="25"/>
      <c r="Z74" s="280"/>
      <c r="AA74" s="260"/>
      <c r="AB74" s="25"/>
      <c r="AC74" s="25"/>
      <c r="AD74" s="25"/>
    </row>
    <row r="75" customFormat="false" ht="12.75" hidden="false" customHeight="false" outlineLevel="0" collapsed="false">
      <c r="A75" s="137"/>
      <c r="C75" s="167" t="s">
        <v>23</v>
      </c>
      <c r="D75" s="271" t="s">
        <v>63</v>
      </c>
      <c r="E75" s="4" t="n">
        <v>45315928.0946963</v>
      </c>
      <c r="G75" s="6" t="n">
        <f aca="false">G69</f>
        <v>0.09915</v>
      </c>
      <c r="H75" s="276" t="n">
        <f aca="false">E75*G75</f>
        <v>4493074.27058914</v>
      </c>
      <c r="I75" s="450"/>
      <c r="J75" s="256"/>
      <c r="K75" s="129"/>
      <c r="N75" s="176"/>
      <c r="O75" s="176"/>
      <c r="P75" s="281"/>
      <c r="Q75" s="247"/>
      <c r="R75" s="176"/>
      <c r="S75" s="176"/>
      <c r="T75" s="176"/>
      <c r="U75" s="176"/>
      <c r="V75" s="268"/>
      <c r="W75" s="268"/>
      <c r="X75" s="162"/>
      <c r="Y75" s="25"/>
      <c r="Z75" s="162"/>
      <c r="AA75" s="260"/>
      <c r="AB75" s="25"/>
      <c r="AC75" s="25"/>
      <c r="AD75" s="25"/>
    </row>
    <row r="76" customFormat="false" ht="12.75" hidden="false" customHeight="false" outlineLevel="0" collapsed="false">
      <c r="A76" s="137"/>
      <c r="D76" s="167" t="s">
        <v>24</v>
      </c>
      <c r="G76" s="9"/>
      <c r="H76" s="276"/>
      <c r="I76" s="450" t="n">
        <v>3194704.73954217</v>
      </c>
      <c r="J76" s="256"/>
      <c r="K76" s="129" t="n">
        <f aca="false">I76*J76</f>
        <v>0</v>
      </c>
      <c r="L76" s="20" t="n">
        <f aca="false">I76*$G$75+K76</f>
        <v>316754.974925606</v>
      </c>
      <c r="M76" s="12" t="n">
        <f aca="false">$G$75+J76</f>
        <v>0.09915</v>
      </c>
      <c r="N76" s="176"/>
      <c r="O76" s="176"/>
      <c r="P76" s="281"/>
      <c r="Q76" s="247"/>
      <c r="R76" s="176"/>
      <c r="S76" s="176"/>
      <c r="T76" s="176"/>
      <c r="U76" s="176"/>
      <c r="V76" s="268"/>
      <c r="W76" s="268"/>
      <c r="X76" s="162"/>
      <c r="Y76" s="25"/>
      <c r="Z76" s="162"/>
      <c r="AA76" s="260"/>
      <c r="AB76" s="25"/>
      <c r="AC76" s="25"/>
      <c r="AD76" s="25"/>
    </row>
    <row r="77" customFormat="false" ht="12.75" hidden="false" customHeight="false" outlineLevel="0" collapsed="false">
      <c r="A77" s="137"/>
      <c r="D77" s="167" t="s">
        <v>25</v>
      </c>
      <c r="G77" s="9"/>
      <c r="H77" s="276"/>
      <c r="I77" s="450" t="n">
        <v>42121223.3551541</v>
      </c>
      <c r="J77" s="256" t="n">
        <v>0.044588338665253</v>
      </c>
      <c r="K77" s="129" t="n">
        <f aca="false">I77*J77</f>
        <v>1878115.37195438</v>
      </c>
      <c r="L77" s="20" t="n">
        <f aca="false">I77*$G$75+K77</f>
        <v>6054434.66761791</v>
      </c>
      <c r="M77" s="12" t="n">
        <f aca="false">$G$75+J77</f>
        <v>0.143738338665253</v>
      </c>
      <c r="N77" s="176"/>
      <c r="O77" s="176"/>
      <c r="P77" s="281"/>
      <c r="Q77" s="247"/>
      <c r="R77" s="176"/>
      <c r="S77" s="176"/>
      <c r="T77" s="176"/>
      <c r="U77" s="176"/>
      <c r="V77" s="268"/>
      <c r="W77" s="268"/>
      <c r="X77" s="162"/>
      <c r="Y77" s="25"/>
      <c r="Z77" s="162"/>
      <c r="AA77" s="260"/>
      <c r="AB77" s="25"/>
      <c r="AC77" s="25"/>
      <c r="AD77" s="25"/>
    </row>
    <row r="78" customFormat="false" ht="12.75" hidden="false" customHeight="false" outlineLevel="0" collapsed="false">
      <c r="A78" s="137"/>
      <c r="C78" s="167" t="s">
        <v>26</v>
      </c>
      <c r="D78" s="271" t="s">
        <v>63</v>
      </c>
      <c r="E78" s="4" t="n">
        <v>44840499.2209629</v>
      </c>
      <c r="G78" s="6" t="n">
        <f aca="false">G72</f>
        <v>0.08279</v>
      </c>
      <c r="H78" s="276" t="n">
        <f aca="false">E78*G78</f>
        <v>3712344.93050351</v>
      </c>
      <c r="I78" s="450"/>
      <c r="J78" s="256"/>
      <c r="K78" s="129"/>
      <c r="N78" s="263"/>
      <c r="O78" s="263"/>
      <c r="P78" s="281"/>
      <c r="Q78" s="196"/>
      <c r="R78" s="176"/>
      <c r="S78" s="195"/>
      <c r="T78" s="129"/>
      <c r="U78" s="176"/>
      <c r="V78" s="268"/>
      <c r="W78" s="268"/>
      <c r="X78" s="162"/>
      <c r="Y78" s="25"/>
      <c r="Z78" s="162"/>
      <c r="AA78" s="260"/>
      <c r="AB78" s="25"/>
      <c r="AC78" s="25"/>
      <c r="AD78" s="25"/>
    </row>
    <row r="79" customFormat="false" ht="12.75" hidden="false" customHeight="false" outlineLevel="0" collapsed="false">
      <c r="A79" s="137"/>
      <c r="D79" s="167" t="s">
        <v>24</v>
      </c>
      <c r="H79" s="276"/>
      <c r="I79" s="450" t="n">
        <v>3152450.56688566</v>
      </c>
      <c r="J79" s="256"/>
      <c r="K79" s="129" t="n">
        <f aca="false">I79*J79</f>
        <v>0</v>
      </c>
      <c r="L79" s="20" t="n">
        <f aca="false">I79*$G$78+K79</f>
        <v>260991.382432463</v>
      </c>
      <c r="M79" s="12" t="n">
        <f aca="false">$G$78+J79</f>
        <v>0.08279</v>
      </c>
      <c r="N79" s="263"/>
      <c r="O79" s="263"/>
      <c r="P79" s="281"/>
      <c r="Q79" s="196"/>
      <c r="R79" s="176"/>
      <c r="S79" s="195"/>
      <c r="T79" s="129"/>
      <c r="U79" s="176"/>
      <c r="V79" s="268"/>
      <c r="W79" s="268"/>
      <c r="X79" s="162"/>
      <c r="Y79" s="25"/>
      <c r="Z79" s="162"/>
      <c r="AA79" s="260"/>
      <c r="AB79" s="25"/>
      <c r="AC79" s="25"/>
      <c r="AD79" s="25"/>
    </row>
    <row r="80" customFormat="false" ht="12.75" hidden="false" customHeight="false" outlineLevel="0" collapsed="false">
      <c r="A80" s="137"/>
      <c r="D80" s="167" t="s">
        <v>25</v>
      </c>
      <c r="G80" s="9"/>
      <c r="H80" s="276"/>
      <c r="I80" s="450" t="n">
        <v>41688048.6540772</v>
      </c>
      <c r="J80" s="256" t="n">
        <v>0.044588338665253</v>
      </c>
      <c r="K80" s="129" t="n">
        <f aca="false">I80*J80</f>
        <v>1858800.83168154</v>
      </c>
      <c r="L80" s="20" t="n">
        <f aca="false">I80*$G$78+K80</f>
        <v>5310154.37975259</v>
      </c>
      <c r="M80" s="12" t="n">
        <f aca="false">$G$78+J80</f>
        <v>0.127378338665253</v>
      </c>
      <c r="N80" s="263"/>
      <c r="O80" s="263"/>
      <c r="P80" s="281"/>
      <c r="Q80" s="196"/>
      <c r="R80" s="176"/>
      <c r="S80" s="195"/>
      <c r="T80" s="129"/>
      <c r="U80" s="176"/>
      <c r="V80" s="268"/>
      <c r="W80" s="268"/>
      <c r="X80" s="162"/>
      <c r="Y80" s="25"/>
      <c r="Z80" s="162"/>
      <c r="AA80" s="260"/>
      <c r="AB80" s="25"/>
      <c r="AC80" s="25"/>
      <c r="AD80" s="25"/>
    </row>
    <row r="81" customFormat="false" ht="12.75" hidden="false" customHeight="false" outlineLevel="0" collapsed="false">
      <c r="A81" s="137"/>
      <c r="B81" s="271"/>
      <c r="F81" s="123"/>
      <c r="G81" s="272"/>
      <c r="H81" s="276"/>
      <c r="I81" s="450"/>
      <c r="J81" s="256"/>
      <c r="K81" s="257"/>
      <c r="N81" s="263"/>
      <c r="O81" s="263"/>
      <c r="P81" s="263"/>
      <c r="Q81" s="196"/>
      <c r="R81" s="176"/>
      <c r="S81" s="195"/>
      <c r="T81" s="129"/>
      <c r="U81" s="176"/>
      <c r="V81" s="268"/>
      <c r="W81" s="268"/>
      <c r="X81" s="162"/>
      <c r="Y81" s="25"/>
      <c r="Z81" s="162"/>
      <c r="AA81" s="260"/>
      <c r="AB81" s="25"/>
      <c r="AC81" s="25"/>
      <c r="AD81" s="25"/>
    </row>
    <row r="82" customFormat="false" ht="12.75" hidden="false" customHeight="false" outlineLevel="0" collapsed="false">
      <c r="A82" s="137"/>
      <c r="B82" s="138" t="s">
        <v>48</v>
      </c>
      <c r="C82" s="139" t="s">
        <v>23</v>
      </c>
      <c r="D82" s="2" t="s">
        <v>62</v>
      </c>
      <c r="E82" s="254" t="n">
        <v>18</v>
      </c>
      <c r="F82" s="120"/>
      <c r="G82" s="255" t="n">
        <v>75</v>
      </c>
      <c r="H82" s="125" t="n">
        <f aca="false">E82*G82</f>
        <v>1350</v>
      </c>
      <c r="I82" s="449"/>
      <c r="J82" s="256"/>
      <c r="K82" s="257"/>
      <c r="L82" s="125" t="n">
        <f aca="false">H82</f>
        <v>1350</v>
      </c>
      <c r="M82" s="250" t="n">
        <f aca="false">G82+J82</f>
        <v>75</v>
      </c>
      <c r="N82" s="176"/>
      <c r="O82" s="176"/>
      <c r="P82" s="176"/>
      <c r="Q82" s="247"/>
      <c r="R82" s="176"/>
      <c r="S82" s="176"/>
      <c r="T82" s="176"/>
      <c r="U82" s="176"/>
      <c r="V82" s="268"/>
      <c r="W82" s="268"/>
      <c r="X82" s="162"/>
      <c r="Y82" s="25"/>
      <c r="Z82" s="162"/>
      <c r="AA82" s="260"/>
      <c r="AB82" s="25"/>
      <c r="AC82" s="25"/>
      <c r="AD82" s="25"/>
    </row>
    <row r="83" customFormat="false" ht="12.75" hidden="false" customHeight="false" outlineLevel="0" collapsed="false">
      <c r="A83" s="92"/>
      <c r="B83" s="138"/>
      <c r="C83" s="139" t="s">
        <v>26</v>
      </c>
      <c r="D83" s="2" t="s">
        <v>62</v>
      </c>
      <c r="E83" s="254" t="n">
        <v>18</v>
      </c>
      <c r="F83" s="120"/>
      <c r="G83" s="255" t="n">
        <v>75</v>
      </c>
      <c r="H83" s="125" t="n">
        <f aca="false">E83*G83</f>
        <v>1350</v>
      </c>
      <c r="I83" s="449"/>
      <c r="J83" s="282"/>
      <c r="K83" s="283"/>
      <c r="L83" s="125" t="n">
        <f aca="false">H83</f>
        <v>1350</v>
      </c>
      <c r="M83" s="250" t="n">
        <f aca="false">G83+J83</f>
        <v>75</v>
      </c>
      <c r="N83" s="284"/>
      <c r="O83" s="284"/>
      <c r="P83" s="284"/>
      <c r="Q83" s="247"/>
      <c r="R83" s="284"/>
      <c r="S83" s="284"/>
      <c r="T83" s="147"/>
      <c r="U83" s="284"/>
      <c r="V83" s="268"/>
      <c r="W83" s="268"/>
      <c r="X83" s="125"/>
      <c r="Y83" s="25"/>
      <c r="Z83" s="125"/>
      <c r="AA83" s="260"/>
      <c r="AB83" s="25"/>
      <c r="AC83" s="25"/>
      <c r="AD83" s="25"/>
    </row>
    <row r="84" customFormat="false" ht="12.75" hidden="false" customHeight="false" outlineLevel="0" collapsed="false">
      <c r="A84" s="92"/>
      <c r="B84" s="138"/>
      <c r="C84" s="136" t="s">
        <v>23</v>
      </c>
      <c r="D84" s="271" t="s">
        <v>63</v>
      </c>
      <c r="E84" s="254" t="n">
        <v>848.5</v>
      </c>
      <c r="F84" s="120"/>
      <c r="G84" s="255" t="n">
        <v>75</v>
      </c>
      <c r="H84" s="125" t="n">
        <f aca="false">E84*G84</f>
        <v>63637.5</v>
      </c>
      <c r="I84" s="449"/>
      <c r="J84" s="282"/>
      <c r="K84" s="283"/>
      <c r="L84" s="125" t="n">
        <f aca="false">H84</f>
        <v>63637.5</v>
      </c>
      <c r="M84" s="250" t="n">
        <f aca="false">G84+J84</f>
        <v>75</v>
      </c>
      <c r="N84" s="284"/>
      <c r="O84" s="284"/>
      <c r="P84" s="284"/>
      <c r="Q84" s="247"/>
      <c r="R84" s="284"/>
      <c r="S84" s="284"/>
      <c r="T84" s="147"/>
      <c r="U84" s="284"/>
      <c r="V84" s="268"/>
      <c r="W84" s="268"/>
      <c r="X84" s="125"/>
      <c r="Y84" s="25"/>
      <c r="Z84" s="125"/>
      <c r="AA84" s="260"/>
      <c r="AB84" s="25"/>
      <c r="AC84" s="25"/>
      <c r="AD84" s="25"/>
    </row>
    <row r="85" customFormat="false" ht="12.75" hidden="false" customHeight="false" outlineLevel="0" collapsed="false">
      <c r="A85" s="92"/>
      <c r="C85" s="136" t="s">
        <v>26</v>
      </c>
      <c r="D85" s="271" t="s">
        <v>63</v>
      </c>
      <c r="E85" s="254" t="n">
        <v>845.5</v>
      </c>
      <c r="G85" s="285" t="n">
        <v>75</v>
      </c>
      <c r="H85" s="125" t="n">
        <f aca="false">E85*G85</f>
        <v>63412.5</v>
      </c>
      <c r="I85" s="449"/>
      <c r="J85" s="256"/>
      <c r="K85" s="257"/>
      <c r="L85" s="125" t="n">
        <f aca="false">H85</f>
        <v>63412.5</v>
      </c>
      <c r="M85" s="250" t="n">
        <f aca="false">G85+J85</f>
        <v>75</v>
      </c>
      <c r="N85" s="176"/>
      <c r="O85" s="176"/>
      <c r="P85" s="176"/>
      <c r="Q85" s="247"/>
      <c r="R85" s="176"/>
      <c r="S85" s="176"/>
      <c r="T85" s="176"/>
      <c r="U85" s="176"/>
      <c r="V85" s="268"/>
      <c r="W85" s="268"/>
      <c r="X85" s="162"/>
      <c r="Y85" s="25"/>
      <c r="Z85" s="162"/>
      <c r="AA85" s="260"/>
      <c r="AB85" s="25"/>
      <c r="AC85" s="25"/>
      <c r="AD85" s="25"/>
    </row>
    <row r="86" customFormat="false" ht="12.75" hidden="false" customHeight="false" outlineLevel="0" collapsed="false">
      <c r="A86" s="92"/>
      <c r="C86" s="136"/>
      <c r="D86" s="271"/>
      <c r="E86" s="254"/>
      <c r="G86" s="285"/>
      <c r="H86" s="125"/>
      <c r="I86" s="449"/>
      <c r="J86" s="256"/>
      <c r="K86" s="257"/>
      <c r="L86" s="125"/>
      <c r="M86" s="250"/>
      <c r="N86" s="176"/>
      <c r="O86" s="176"/>
      <c r="P86" s="176"/>
      <c r="Q86" s="247"/>
      <c r="R86" s="176"/>
      <c r="S86" s="176"/>
      <c r="T86" s="176"/>
      <c r="U86" s="176"/>
      <c r="V86" s="268"/>
      <c r="W86" s="268"/>
      <c r="X86" s="162"/>
      <c r="Y86" s="25"/>
      <c r="Z86" s="162"/>
      <c r="AA86" s="260"/>
      <c r="AB86" s="25"/>
      <c r="AC86" s="25"/>
      <c r="AD86" s="25"/>
    </row>
    <row r="87" customFormat="false" ht="12.75" hidden="false" customHeight="false" outlineLevel="0" collapsed="false">
      <c r="A87" s="92"/>
      <c r="B87" s="98" t="str">
        <f aca="false">B31</f>
        <v>Discounts, Credits &amp; Nonalloc. Revenue</v>
      </c>
      <c r="C87" s="136"/>
      <c r="D87" s="271"/>
      <c r="G87" s="9"/>
      <c r="H87" s="125" t="n">
        <f aca="false">H89-SUM(H64:H85)</f>
        <v>-4582.13286381774</v>
      </c>
      <c r="I87" s="449"/>
      <c r="J87" s="256"/>
      <c r="K87" s="257"/>
      <c r="L87" s="125" t="n">
        <f aca="false">H87</f>
        <v>-4582.13286381774</v>
      </c>
      <c r="M87" s="286"/>
      <c r="N87" s="176"/>
      <c r="O87" s="176"/>
      <c r="P87" s="176"/>
      <c r="Q87" s="247"/>
      <c r="R87" s="176"/>
      <c r="S87" s="176"/>
      <c r="T87" s="176"/>
      <c r="U87" s="176"/>
      <c r="V87" s="268"/>
      <c r="W87" s="268"/>
      <c r="X87" s="162"/>
      <c r="Y87" s="25"/>
      <c r="Z87" s="162"/>
      <c r="AA87" s="260"/>
      <c r="AB87" s="25"/>
      <c r="AC87" s="25"/>
      <c r="AD87" s="25"/>
    </row>
    <row r="88" customFormat="false" ht="12.75" hidden="false" customHeight="false" outlineLevel="0" collapsed="false">
      <c r="A88" s="92"/>
      <c r="F88" s="2"/>
      <c r="H88" s="20"/>
      <c r="I88" s="182"/>
      <c r="J88" s="256"/>
      <c r="K88" s="287" t="n">
        <f aca="false">SUM(K64:K87)</f>
        <v>3755890.06367375</v>
      </c>
      <c r="L88" s="287" t="n">
        <f aca="false">SUM(L64:L87)</f>
        <v>13143352.5540893</v>
      </c>
      <c r="M88" s="288"/>
      <c r="N88" s="289" t="n">
        <f aca="false">(L88-$H$89)/$H$89</f>
        <v>0.400096412370056</v>
      </c>
      <c r="O88" s="261"/>
      <c r="P88" s="261"/>
      <c r="Q88" s="196"/>
      <c r="R88" s="262"/>
      <c r="S88" s="195"/>
      <c r="T88" s="129"/>
      <c r="U88" s="262"/>
      <c r="V88" s="263"/>
      <c r="W88" s="263"/>
      <c r="X88" s="264"/>
      <c r="Y88" s="25"/>
      <c r="Z88" s="162"/>
      <c r="AA88" s="260"/>
      <c r="AB88" s="25"/>
      <c r="AC88" s="25"/>
      <c r="AD88" s="25"/>
    </row>
    <row r="89" customFormat="false" ht="13.5" hidden="false" customHeight="false" outlineLevel="0" collapsed="false">
      <c r="A89" s="92"/>
      <c r="B89" s="102" t="s">
        <v>36</v>
      </c>
      <c r="C89" s="134"/>
      <c r="D89" s="290"/>
      <c r="E89" s="104" t="n">
        <f aca="false">SUM(E69:E78)</f>
        <v>90647376.1031529</v>
      </c>
      <c r="F89" s="105" t="s">
        <v>37</v>
      </c>
      <c r="G89" s="106"/>
      <c r="H89" s="200" t="n">
        <v>9387462.49041557</v>
      </c>
      <c r="I89" s="448"/>
      <c r="J89" s="243"/>
      <c r="K89" s="244" t="n">
        <v>3268407.84381681</v>
      </c>
      <c r="L89" s="291" t="n">
        <f aca="false">SUM(H89:K89)</f>
        <v>12655870.3342324</v>
      </c>
      <c r="M89" s="292"/>
      <c r="N89" s="161" t="n">
        <f aca="false">(L89-$H$89)/$H$89</f>
        <v>0.348167339912548</v>
      </c>
      <c r="O89" s="262"/>
      <c r="P89" s="262"/>
      <c r="Q89" s="270"/>
      <c r="R89" s="262"/>
      <c r="S89" s="262"/>
      <c r="T89" s="262"/>
      <c r="U89" s="262"/>
      <c r="V89" s="268"/>
      <c r="W89" s="268"/>
      <c r="X89" s="162"/>
      <c r="Y89" s="25"/>
      <c r="Z89" s="162"/>
      <c r="AA89" s="260"/>
      <c r="AB89" s="25"/>
      <c r="AC89" s="25"/>
      <c r="AD89" s="25"/>
    </row>
    <row r="90" customFormat="false" ht="13.5" hidden="false" customHeight="false" outlineLevel="0" collapsed="false">
      <c r="A90" s="92"/>
      <c r="B90" s="25"/>
      <c r="C90" s="56"/>
      <c r="D90" s="25"/>
      <c r="E90" s="127"/>
      <c r="F90" s="120"/>
      <c r="G90" s="146"/>
      <c r="H90" s="125"/>
      <c r="I90" s="449"/>
      <c r="J90" s="272"/>
      <c r="K90" s="293"/>
      <c r="L90" s="273"/>
      <c r="M90" s="288"/>
      <c r="N90" s="274"/>
      <c r="O90" s="274"/>
      <c r="P90" s="274"/>
      <c r="Q90" s="196"/>
      <c r="R90" s="262"/>
      <c r="S90" s="187"/>
      <c r="T90" s="129"/>
      <c r="U90" s="262"/>
      <c r="V90" s="268"/>
      <c r="W90" s="268"/>
      <c r="X90" s="264"/>
      <c r="Y90" s="25"/>
      <c r="Z90" s="125"/>
      <c r="AA90" s="260"/>
      <c r="AB90" s="25"/>
      <c r="AC90" s="25"/>
      <c r="AD90" s="25"/>
    </row>
    <row r="91" customFormat="false" ht="12.75" hidden="false" customHeight="false" outlineLevel="0" collapsed="false">
      <c r="A91" s="130" t="s">
        <v>64</v>
      </c>
      <c r="B91" s="138" t="s">
        <v>59</v>
      </c>
      <c r="C91" s="139" t="s">
        <v>23</v>
      </c>
      <c r="D91" s="2" t="s">
        <v>65</v>
      </c>
      <c r="E91" s="127" t="n">
        <v>22525254.9009972</v>
      </c>
      <c r="F91" s="123"/>
      <c r="G91" s="294" t="n">
        <v>6.7</v>
      </c>
      <c r="H91" s="276" t="n">
        <f aca="false">G91*E91</f>
        <v>150919207.836681</v>
      </c>
      <c r="I91" s="450"/>
      <c r="J91" s="272"/>
      <c r="K91" s="293"/>
      <c r="L91" s="125" t="n">
        <f aca="false">H91</f>
        <v>150919207.836681</v>
      </c>
      <c r="M91" s="250" t="n">
        <f aca="false">G91+J91</f>
        <v>6.7</v>
      </c>
      <c r="N91" s="274"/>
      <c r="O91" s="274"/>
      <c r="P91" s="274"/>
      <c r="Q91" s="196"/>
      <c r="R91" s="262"/>
      <c r="S91" s="187"/>
      <c r="T91" s="129"/>
      <c r="U91" s="262"/>
      <c r="V91" s="268"/>
      <c r="W91" s="268"/>
      <c r="X91" s="279"/>
      <c r="Y91" s="25"/>
      <c r="Z91" s="280"/>
      <c r="AA91" s="260"/>
      <c r="AB91" s="25"/>
      <c r="AC91" s="25"/>
      <c r="AD91" s="25"/>
    </row>
    <row r="92" customFormat="false" ht="12.75" hidden="false" customHeight="false" outlineLevel="0" collapsed="false">
      <c r="A92" s="137"/>
      <c r="B92" s="138"/>
      <c r="C92" s="139" t="s">
        <v>26</v>
      </c>
      <c r="D92" s="2" t="s">
        <v>65</v>
      </c>
      <c r="E92" s="127" t="n">
        <v>20276534.0059654</v>
      </c>
      <c r="F92" s="120"/>
      <c r="G92" s="255" t="n">
        <v>1.65</v>
      </c>
      <c r="H92" s="276" t="n">
        <f aca="false">G92*E92</f>
        <v>33456281.1098428</v>
      </c>
      <c r="I92" s="450"/>
      <c r="J92" s="256"/>
      <c r="K92" s="257"/>
      <c r="L92" s="125" t="n">
        <f aca="false">H92</f>
        <v>33456281.1098428</v>
      </c>
      <c r="M92" s="250" t="n">
        <f aca="false">G92+J92</f>
        <v>1.65</v>
      </c>
      <c r="N92" s="176"/>
      <c r="O92" s="176"/>
      <c r="P92" s="246"/>
      <c r="Q92" s="247"/>
      <c r="R92" s="176"/>
      <c r="S92" s="176"/>
      <c r="T92" s="176"/>
      <c r="U92" s="176"/>
      <c r="V92" s="268"/>
      <c r="W92" s="268"/>
      <c r="X92" s="162"/>
      <c r="Y92" s="25"/>
      <c r="Z92" s="162"/>
      <c r="AA92" s="260"/>
      <c r="AB92" s="25"/>
      <c r="AC92" s="25"/>
      <c r="AD92" s="25"/>
    </row>
    <row r="93" customFormat="false" ht="12.75" hidden="false" customHeight="false" outlineLevel="0" collapsed="false">
      <c r="A93" s="130"/>
      <c r="B93" s="138"/>
      <c r="C93" s="139"/>
      <c r="E93" s="127"/>
      <c r="F93" s="120"/>
      <c r="G93" s="256"/>
      <c r="H93" s="276"/>
      <c r="I93" s="450"/>
      <c r="J93" s="256"/>
      <c r="K93" s="257"/>
      <c r="L93" s="147"/>
      <c r="M93" s="286"/>
      <c r="N93" s="176"/>
      <c r="O93" s="176"/>
      <c r="P93" s="295"/>
      <c r="Q93" s="259"/>
      <c r="R93" s="176"/>
      <c r="S93" s="176"/>
      <c r="T93" s="176"/>
      <c r="U93" s="176"/>
      <c r="V93" s="268"/>
      <c r="W93" s="268"/>
      <c r="X93" s="162"/>
      <c r="Y93" s="25"/>
      <c r="Z93" s="162"/>
      <c r="AA93" s="260"/>
      <c r="AB93" s="25"/>
      <c r="AC93" s="25"/>
      <c r="AD93" s="25"/>
    </row>
    <row r="94" customFormat="false" ht="12.75" hidden="false" customHeight="false" outlineLevel="0" collapsed="false">
      <c r="A94" s="137"/>
      <c r="B94" s="271" t="s">
        <v>22</v>
      </c>
      <c r="C94" s="167" t="s">
        <v>23</v>
      </c>
      <c r="D94" s="271" t="s">
        <v>66</v>
      </c>
      <c r="E94" s="127" t="n">
        <v>6780013777.41047</v>
      </c>
      <c r="F94" s="120"/>
      <c r="G94" s="282" t="n">
        <v>0.09915</v>
      </c>
      <c r="H94" s="276" t="n">
        <f aca="false">G94*E94</f>
        <v>672238366.030248</v>
      </c>
      <c r="I94" s="450"/>
      <c r="J94" s="256"/>
      <c r="K94" s="257"/>
      <c r="L94" s="273"/>
      <c r="M94" s="288"/>
      <c r="N94" s="263"/>
      <c r="O94" s="263"/>
      <c r="P94" s="295"/>
      <c r="Q94" s="208"/>
      <c r="R94" s="176"/>
      <c r="S94" s="195"/>
      <c r="T94" s="129"/>
      <c r="U94" s="176"/>
      <c r="V94" s="268"/>
      <c r="W94" s="268"/>
      <c r="X94" s="162"/>
      <c r="Y94" s="25"/>
      <c r="Z94" s="162"/>
      <c r="AA94" s="260"/>
      <c r="AB94" s="25"/>
      <c r="AC94" s="25"/>
      <c r="AD94" s="25"/>
    </row>
    <row r="95" customFormat="false" ht="12.75" hidden="false" customHeight="false" outlineLevel="0" collapsed="false">
      <c r="A95" s="137"/>
      <c r="B95" s="271"/>
      <c r="D95" s="167" t="s">
        <v>24</v>
      </c>
      <c r="E95" s="127"/>
      <c r="F95" s="120"/>
      <c r="G95" s="256"/>
      <c r="H95" s="276"/>
      <c r="I95" s="450" t="n">
        <v>1218474190.53029</v>
      </c>
      <c r="J95" s="256"/>
      <c r="K95" s="129" t="n">
        <f aca="false">I95*J95</f>
        <v>0</v>
      </c>
      <c r="L95" s="125" t="n">
        <f aca="false">I95*$G$94+K95</f>
        <v>120811715.991078</v>
      </c>
      <c r="M95" s="296" t="n">
        <f aca="false">$G$94+J95</f>
        <v>0.09915</v>
      </c>
      <c r="N95" s="263"/>
      <c r="O95" s="263"/>
      <c r="P95" s="178"/>
      <c r="Q95" s="196"/>
      <c r="R95" s="176"/>
      <c r="S95" s="195"/>
      <c r="T95" s="129"/>
      <c r="U95" s="176"/>
      <c r="V95" s="268"/>
      <c r="W95" s="268"/>
      <c r="X95" s="162"/>
      <c r="Y95" s="25"/>
      <c r="Z95" s="162"/>
      <c r="AA95" s="260"/>
      <c r="AB95" s="25"/>
      <c r="AC95" s="25"/>
      <c r="AD95" s="25"/>
    </row>
    <row r="96" customFormat="false" ht="12.75" hidden="false" customHeight="false" outlineLevel="0" collapsed="false">
      <c r="A96" s="137"/>
      <c r="B96" s="271"/>
      <c r="D96" s="167" t="s">
        <v>25</v>
      </c>
      <c r="E96" s="127"/>
      <c r="F96" s="120"/>
      <c r="G96" s="256"/>
      <c r="H96" s="276"/>
      <c r="I96" s="450" t="n">
        <v>5561539586.88018</v>
      </c>
      <c r="J96" s="256" t="n">
        <v>0.044588338665253</v>
      </c>
      <c r="K96" s="129" t="n">
        <f aca="false">I96*J96</f>
        <v>247979810.600025</v>
      </c>
      <c r="L96" s="125" t="n">
        <f aca="false">I96*$G$94+K96</f>
        <v>799406460.639195</v>
      </c>
      <c r="M96" s="296" t="n">
        <f aca="false">$G$94+J96</f>
        <v>0.143738338665253</v>
      </c>
      <c r="N96" s="263"/>
      <c r="O96" s="263"/>
      <c r="P96" s="178"/>
      <c r="Q96" s="208"/>
      <c r="R96" s="176"/>
      <c r="S96" s="195"/>
      <c r="T96" s="129"/>
      <c r="U96" s="176"/>
      <c r="V96" s="268"/>
      <c r="W96" s="268"/>
      <c r="X96" s="162"/>
      <c r="Y96" s="25"/>
      <c r="Z96" s="162"/>
      <c r="AA96" s="260"/>
      <c r="AB96" s="25"/>
      <c r="AC96" s="25"/>
      <c r="AD96" s="25"/>
    </row>
    <row r="97" customFormat="false" ht="12.75" hidden="false" customHeight="false" outlineLevel="0" collapsed="false">
      <c r="A97" s="137"/>
      <c r="B97" s="271"/>
      <c r="C97" s="167" t="s">
        <v>26</v>
      </c>
      <c r="D97" s="271" t="s">
        <v>66</v>
      </c>
      <c r="E97" s="127" t="n">
        <v>6079837475.17191</v>
      </c>
      <c r="F97" s="120"/>
      <c r="G97" s="282" t="n">
        <v>0.08279</v>
      </c>
      <c r="H97" s="276" t="n">
        <f aca="false">G97*E97</f>
        <v>503349744.569482</v>
      </c>
      <c r="I97" s="450"/>
      <c r="J97" s="256"/>
      <c r="K97" s="257"/>
      <c r="L97" s="273"/>
      <c r="M97" s="288"/>
      <c r="N97" s="263"/>
      <c r="O97" s="263"/>
      <c r="P97" s="162"/>
      <c r="Q97" s="196"/>
      <c r="R97" s="176"/>
      <c r="S97" s="195"/>
      <c r="T97" s="198"/>
      <c r="U97" s="176"/>
      <c r="V97" s="268"/>
      <c r="W97" s="268"/>
      <c r="X97" s="162"/>
      <c r="Y97" s="25"/>
      <c r="Z97" s="162"/>
      <c r="AA97" s="260"/>
      <c r="AB97" s="25"/>
      <c r="AC97" s="25"/>
      <c r="AD97" s="25"/>
    </row>
    <row r="98" customFormat="false" ht="12.75" hidden="false" customHeight="false" outlineLevel="0" collapsed="false">
      <c r="A98" s="137"/>
      <c r="B98" s="271"/>
      <c r="D98" s="167" t="s">
        <v>24</v>
      </c>
      <c r="E98" s="127"/>
      <c r="F98" s="120"/>
      <c r="G98" s="256"/>
      <c r="H98" s="276"/>
      <c r="I98" s="450" t="n">
        <v>1253212247.80206</v>
      </c>
      <c r="J98" s="256"/>
      <c r="K98" s="129" t="n">
        <f aca="false">I98*J98</f>
        <v>0</v>
      </c>
      <c r="L98" s="125" t="n">
        <f aca="false">I98*$G$97+K98</f>
        <v>103753441.995533</v>
      </c>
      <c r="M98" s="296" t="n">
        <f aca="false">$G$97+J98</f>
        <v>0.08279</v>
      </c>
      <c r="N98" s="263"/>
      <c r="O98" s="263"/>
      <c r="P98" s="178"/>
      <c r="Q98" s="196"/>
      <c r="R98" s="176"/>
      <c r="S98" s="195"/>
      <c r="T98" s="198"/>
      <c r="U98" s="176"/>
      <c r="V98" s="268"/>
      <c r="W98" s="268"/>
      <c r="X98" s="162"/>
      <c r="Y98" s="25"/>
      <c r="Z98" s="162"/>
      <c r="AA98" s="260"/>
      <c r="AB98" s="25"/>
      <c r="AC98" s="25"/>
      <c r="AD98" s="25"/>
    </row>
    <row r="99" customFormat="false" ht="12.75" hidden="false" customHeight="false" outlineLevel="0" collapsed="false">
      <c r="A99" s="137"/>
      <c r="B99" s="271"/>
      <c r="D99" s="167" t="s">
        <v>25</v>
      </c>
      <c r="E99" s="127"/>
      <c r="F99" s="120"/>
      <c r="G99" s="256"/>
      <c r="H99" s="276"/>
      <c r="I99" s="450" t="n">
        <v>4826625227.36985</v>
      </c>
      <c r="J99" s="256" t="n">
        <v>0.044588338665253</v>
      </c>
      <c r="K99" s="129" t="n">
        <f aca="false">I99*J99</f>
        <v>215211200.248221</v>
      </c>
      <c r="L99" s="125" t="n">
        <f aca="false">I99*$G$97+K99</f>
        <v>614807502.82217</v>
      </c>
      <c r="M99" s="296" t="n">
        <f aca="false">$G$97+J99</f>
        <v>0.127378338665253</v>
      </c>
      <c r="N99" s="263"/>
      <c r="O99" s="263"/>
      <c r="P99" s="178"/>
      <c r="Q99" s="196"/>
      <c r="R99" s="176"/>
      <c r="S99" s="195"/>
      <c r="T99" s="198"/>
      <c r="U99" s="176"/>
      <c r="V99" s="268"/>
      <c r="W99" s="268"/>
      <c r="X99" s="162"/>
      <c r="Y99" s="25"/>
      <c r="Z99" s="162"/>
      <c r="AA99" s="260"/>
      <c r="AB99" s="25"/>
      <c r="AC99" s="25"/>
      <c r="AD99" s="25"/>
    </row>
    <row r="100" customFormat="false" ht="12.75" hidden="false" customHeight="false" outlineLevel="0" collapsed="false">
      <c r="A100" s="137"/>
      <c r="E100" s="127"/>
      <c r="F100" s="120"/>
      <c r="G100" s="256"/>
      <c r="H100" s="276"/>
      <c r="I100" s="450"/>
      <c r="J100" s="256"/>
      <c r="K100" s="257"/>
      <c r="L100" s="273"/>
      <c r="M100" s="288"/>
      <c r="N100" s="263"/>
      <c r="O100" s="263"/>
      <c r="P100" s="25"/>
      <c r="Q100" s="25"/>
      <c r="R100" s="176"/>
      <c r="S100" s="195"/>
      <c r="T100" s="198"/>
      <c r="U100" s="176"/>
      <c r="V100" s="268"/>
      <c r="W100" s="268"/>
      <c r="X100" s="162"/>
      <c r="Y100" s="25"/>
      <c r="Z100" s="162"/>
      <c r="AA100" s="260"/>
      <c r="AB100" s="25"/>
      <c r="AC100" s="25"/>
      <c r="AD100" s="25"/>
    </row>
    <row r="101" customFormat="false" ht="12.75" hidden="false" customHeight="false" outlineLevel="0" collapsed="false">
      <c r="A101" s="137"/>
      <c r="B101" s="138" t="s">
        <v>48</v>
      </c>
      <c r="C101" s="139" t="s">
        <v>23</v>
      </c>
      <c r="D101" s="271"/>
      <c r="E101" s="127" t="n">
        <v>324717.2991875</v>
      </c>
      <c r="F101" s="120"/>
      <c r="G101" s="255" t="n">
        <v>75</v>
      </c>
      <c r="H101" s="276" t="n">
        <f aca="false">G101*E101</f>
        <v>24353797.4390625</v>
      </c>
      <c r="I101" s="450"/>
      <c r="J101" s="256"/>
      <c r="K101" s="257"/>
      <c r="L101" s="125" t="n">
        <f aca="false">H101</f>
        <v>24353797.4390625</v>
      </c>
      <c r="M101" s="250" t="n">
        <f aca="false">G101+J101</f>
        <v>75</v>
      </c>
      <c r="N101" s="263"/>
      <c r="O101" s="263"/>
      <c r="P101" s="25"/>
      <c r="Q101" s="25"/>
      <c r="R101" s="176"/>
      <c r="S101" s="195"/>
      <c r="T101" s="198"/>
      <c r="U101" s="176"/>
      <c r="V101" s="268"/>
      <c r="W101" s="268"/>
      <c r="X101" s="162"/>
      <c r="Y101" s="25"/>
      <c r="Z101" s="162"/>
      <c r="AA101" s="260"/>
      <c r="AB101" s="25"/>
      <c r="AC101" s="25"/>
      <c r="AD101" s="25"/>
    </row>
    <row r="102" customFormat="false" ht="12.75" hidden="false" customHeight="false" outlineLevel="0" collapsed="false">
      <c r="A102" s="130"/>
      <c r="B102" s="138"/>
      <c r="C102" s="139" t="s">
        <v>26</v>
      </c>
      <c r="D102" s="271"/>
      <c r="E102" s="127" t="n">
        <v>323732.5728125</v>
      </c>
      <c r="F102" s="120"/>
      <c r="G102" s="255" t="n">
        <v>75</v>
      </c>
      <c r="H102" s="276" t="n">
        <f aca="false">G102*E102</f>
        <v>24279942.9609375</v>
      </c>
      <c r="I102" s="450"/>
      <c r="J102" s="256"/>
      <c r="K102" s="257"/>
      <c r="L102" s="125" t="n">
        <f aca="false">H102</f>
        <v>24279942.9609375</v>
      </c>
      <c r="M102" s="250" t="n">
        <f aca="false">G102+J102</f>
        <v>75</v>
      </c>
      <c r="N102" s="176"/>
      <c r="O102" s="176"/>
      <c r="P102" s="176"/>
      <c r="Q102" s="259"/>
      <c r="R102" s="176"/>
      <c r="S102" s="176"/>
      <c r="T102" s="176"/>
      <c r="U102" s="176"/>
      <c r="V102" s="268"/>
      <c r="W102" s="268"/>
      <c r="X102" s="162"/>
      <c r="Y102" s="25"/>
      <c r="Z102" s="162"/>
      <c r="AA102" s="260"/>
      <c r="AB102" s="25"/>
      <c r="AC102" s="25"/>
      <c r="AD102" s="25"/>
    </row>
    <row r="103" customFormat="false" ht="12.75" hidden="false" customHeight="false" outlineLevel="0" collapsed="false">
      <c r="A103" s="130"/>
      <c r="B103" s="271"/>
      <c r="D103" s="271"/>
      <c r="E103" s="127"/>
      <c r="F103" s="120"/>
      <c r="G103" s="146"/>
      <c r="H103" s="125"/>
      <c r="I103" s="449"/>
      <c r="J103" s="282"/>
      <c r="K103" s="283"/>
      <c r="L103" s="147"/>
      <c r="M103" s="297"/>
      <c r="N103" s="284"/>
      <c r="O103" s="284"/>
      <c r="P103" s="284"/>
      <c r="Q103" s="247"/>
      <c r="R103" s="284"/>
      <c r="S103" s="284"/>
      <c r="T103" s="147"/>
      <c r="U103" s="284"/>
      <c r="V103" s="268"/>
      <c r="W103" s="268"/>
      <c r="X103" s="125"/>
      <c r="Y103" s="25"/>
      <c r="Z103" s="125"/>
      <c r="AA103" s="260"/>
      <c r="AB103" s="25"/>
      <c r="AC103" s="25"/>
      <c r="AD103" s="25"/>
    </row>
    <row r="104" customFormat="false" ht="12.75" hidden="false" customHeight="false" outlineLevel="0" collapsed="false">
      <c r="A104" s="137"/>
      <c r="B104" s="98" t="str">
        <f aca="false">B31</f>
        <v>Discounts, Credits &amp; Nonalloc. Revenue</v>
      </c>
      <c r="E104" s="127"/>
      <c r="F104" s="120"/>
      <c r="G104" s="146"/>
      <c r="H104" s="125" t="n">
        <f aca="false">H106-SUM(H91:H102)</f>
        <v>-7379910.43634629</v>
      </c>
      <c r="I104" s="449"/>
      <c r="J104" s="282"/>
      <c r="K104" s="283"/>
      <c r="L104" s="125" t="n">
        <f aca="false">H104</f>
        <v>-7379910.43634629</v>
      </c>
      <c r="M104" s="297"/>
      <c r="N104" s="284"/>
      <c r="O104" s="284"/>
      <c r="P104" s="284"/>
      <c r="Q104" s="247"/>
      <c r="R104" s="284"/>
      <c r="S104" s="284"/>
      <c r="T104" s="147"/>
      <c r="U104" s="284"/>
      <c r="V104" s="268"/>
      <c r="W104" s="268"/>
      <c r="X104" s="125"/>
      <c r="Y104" s="25"/>
      <c r="Z104" s="125"/>
      <c r="AA104" s="260"/>
      <c r="AB104" s="25"/>
      <c r="AC104" s="25"/>
      <c r="AD104" s="25"/>
    </row>
    <row r="105" customFormat="false" ht="12.75" hidden="false" customHeight="false" outlineLevel="0" collapsed="false">
      <c r="A105" s="137"/>
      <c r="B105" s="138"/>
      <c r="C105" s="139"/>
      <c r="E105" s="127"/>
      <c r="F105" s="120"/>
      <c r="G105" s="128"/>
      <c r="H105" s="125"/>
      <c r="I105" s="449"/>
      <c r="J105" s="256"/>
      <c r="K105" s="287" t="n">
        <f aca="false">SUM(K91:K104)</f>
        <v>463191010.848245</v>
      </c>
      <c r="L105" s="287" t="n">
        <f aca="false">SUM(L91:L104)</f>
        <v>1864408440.35815</v>
      </c>
      <c r="M105" s="288"/>
      <c r="N105" s="289" t="n">
        <f aca="false">(L105-$H$106)/$H$106</f>
        <v>0.330563266694628</v>
      </c>
      <c r="O105" s="261"/>
      <c r="P105" s="261"/>
      <c r="Q105" s="196"/>
      <c r="R105" s="262"/>
      <c r="S105" s="195"/>
      <c r="T105" s="129"/>
      <c r="U105" s="262"/>
      <c r="V105" s="263"/>
      <c r="W105" s="263"/>
      <c r="X105" s="264"/>
      <c r="Y105" s="25"/>
      <c r="Z105" s="162"/>
      <c r="AA105" s="260"/>
      <c r="AB105" s="25"/>
      <c r="AC105" s="25"/>
      <c r="AD105" s="25"/>
    </row>
    <row r="106" customFormat="false" ht="13.5" hidden="false" customHeight="false" outlineLevel="0" collapsed="false">
      <c r="A106" s="137"/>
      <c r="B106" s="102" t="s">
        <v>36</v>
      </c>
      <c r="C106" s="134"/>
      <c r="D106" s="290"/>
      <c r="E106" s="104" t="n">
        <f aca="false">SUM(E94:E97)</f>
        <v>12859851252.5824</v>
      </c>
      <c r="F106" s="105" t="s">
        <v>37</v>
      </c>
      <c r="G106" s="106"/>
      <c r="H106" s="200" t="n">
        <v>1401217429.50991</v>
      </c>
      <c r="I106" s="448"/>
      <c r="J106" s="243"/>
      <c r="K106" s="244" t="n">
        <v>463678493.068102</v>
      </c>
      <c r="L106" s="291" t="n">
        <f aca="false">SUM(H106:K106)</f>
        <v>1864895922.57801</v>
      </c>
      <c r="M106" s="292"/>
      <c r="N106" s="161" t="n">
        <f aca="false">(L106-$H$106)/$H$106</f>
        <v>0.330911165749829</v>
      </c>
      <c r="O106" s="262"/>
      <c r="P106" s="262"/>
      <c r="Q106" s="270"/>
      <c r="R106" s="262"/>
      <c r="S106" s="262"/>
      <c r="T106" s="262"/>
      <c r="U106" s="262"/>
      <c r="V106" s="268"/>
      <c r="W106" s="268"/>
      <c r="X106" s="162"/>
      <c r="Y106" s="25"/>
      <c r="Z106" s="162"/>
      <c r="AA106" s="260"/>
      <c r="AB106" s="25"/>
      <c r="AC106" s="25"/>
      <c r="AD106" s="25"/>
    </row>
    <row r="107" customFormat="false" ht="13.5" hidden="false" customHeight="false" outlineLevel="0" collapsed="false">
      <c r="A107" s="137"/>
      <c r="B107" s="123"/>
      <c r="C107" s="298"/>
      <c r="D107" s="176"/>
      <c r="E107" s="42"/>
      <c r="F107" s="120"/>
      <c r="G107" s="146"/>
      <c r="H107" s="299"/>
      <c r="I107" s="451"/>
      <c r="J107" s="300"/>
      <c r="K107" s="301"/>
      <c r="L107" s="302"/>
      <c r="M107" s="296"/>
      <c r="N107" s="101"/>
      <c r="O107" s="262"/>
      <c r="P107" s="262"/>
      <c r="Q107" s="270"/>
      <c r="R107" s="262"/>
      <c r="S107" s="262"/>
      <c r="T107" s="262"/>
      <c r="U107" s="262"/>
      <c r="V107" s="268"/>
      <c r="W107" s="268"/>
      <c r="X107" s="162"/>
      <c r="Y107" s="25"/>
      <c r="Z107" s="162"/>
      <c r="AA107" s="260"/>
      <c r="AB107" s="25"/>
      <c r="AC107" s="25"/>
      <c r="AD107" s="25"/>
    </row>
    <row r="108" customFormat="false" ht="12.75" hidden="false" customHeight="false" outlineLevel="0" collapsed="false">
      <c r="A108" s="137"/>
      <c r="B108" s="123"/>
      <c r="C108" s="298"/>
      <c r="D108" s="176"/>
      <c r="E108" s="42"/>
      <c r="F108" s="120"/>
      <c r="G108" s="146"/>
      <c r="H108" s="299"/>
      <c r="I108" s="451"/>
      <c r="J108" s="300"/>
      <c r="K108" s="287" t="n">
        <f aca="false">SUM(K88,K105)</f>
        <v>466946900.911919</v>
      </c>
      <c r="L108" s="287" t="n">
        <f aca="false">SUM(L88,L105)</f>
        <v>1877551792.91224</v>
      </c>
      <c r="M108" s="296"/>
      <c r="N108" s="101" t="n">
        <f aca="false">(L108-$H$109)/$H$109</f>
        <v>0.331026004205728</v>
      </c>
      <c r="O108" s="262"/>
      <c r="P108" s="262"/>
      <c r="Q108" s="270"/>
      <c r="R108" s="262"/>
      <c r="S108" s="262"/>
      <c r="T108" s="262"/>
      <c r="U108" s="262"/>
      <c r="V108" s="268"/>
      <c r="W108" s="268"/>
      <c r="X108" s="162"/>
      <c r="Y108" s="25"/>
      <c r="Z108" s="162"/>
      <c r="AA108" s="260"/>
      <c r="AB108" s="25"/>
      <c r="AC108" s="25"/>
      <c r="AD108" s="25"/>
    </row>
    <row r="109" customFormat="false" ht="13.5" hidden="false" customHeight="false" outlineLevel="0" collapsed="false">
      <c r="A109" s="137"/>
      <c r="B109" s="152" t="s">
        <v>67</v>
      </c>
      <c r="C109" s="303"/>
      <c r="D109" s="304"/>
      <c r="E109" s="155" t="n">
        <f aca="false">SUM(E89,E106)</f>
        <v>12950498628.6855</v>
      </c>
      <c r="F109" s="156" t="s">
        <v>37</v>
      </c>
      <c r="G109" s="157"/>
      <c r="H109" s="305" t="n">
        <f aca="false">SUM(H89,H106)</f>
        <v>1410604892.00032</v>
      </c>
      <c r="I109" s="452"/>
      <c r="J109" s="307"/>
      <c r="K109" s="305" t="n">
        <f aca="false">SUM(K89,K106)</f>
        <v>466946900.911919</v>
      </c>
      <c r="L109" s="305" t="n">
        <f aca="false">SUM(L89,L106)</f>
        <v>1877551792.91224</v>
      </c>
      <c r="M109" s="308"/>
      <c r="N109" s="161" t="n">
        <f aca="false">(L109-$H$109)/$H$109</f>
        <v>0.331026004205728</v>
      </c>
      <c r="O109" s="262"/>
      <c r="P109" s="262"/>
      <c r="Q109" s="270"/>
      <c r="R109" s="262"/>
      <c r="S109" s="262"/>
      <c r="T109" s="262"/>
      <c r="U109" s="262"/>
      <c r="V109" s="268"/>
      <c r="W109" s="268"/>
      <c r="X109" s="162"/>
      <c r="Y109" s="25"/>
      <c r="Z109" s="162"/>
      <c r="AA109" s="260"/>
      <c r="AB109" s="25"/>
      <c r="AC109" s="25"/>
      <c r="AD109" s="25"/>
    </row>
    <row r="110" customFormat="false" ht="13.5" hidden="false" customHeight="false" outlineLevel="0" collapsed="false">
      <c r="A110" s="137"/>
      <c r="B110" s="138"/>
      <c r="C110" s="309"/>
      <c r="D110" s="56"/>
      <c r="E110" s="127"/>
      <c r="F110" s="120"/>
      <c r="G110" s="128"/>
      <c r="H110" s="125"/>
      <c r="I110" s="449"/>
      <c r="J110" s="256"/>
      <c r="K110" s="257"/>
      <c r="L110" s="287"/>
      <c r="M110" s="146"/>
      <c r="N110" s="123"/>
      <c r="O110" s="123"/>
      <c r="P110" s="123"/>
      <c r="Q110" s="123"/>
      <c r="R110" s="123"/>
      <c r="S110" s="123"/>
      <c r="T110" s="123"/>
      <c r="U110" s="123"/>
      <c r="V110" s="25"/>
      <c r="W110" s="25"/>
      <c r="X110" s="25"/>
      <c r="Y110" s="25"/>
      <c r="Z110" s="25"/>
      <c r="AA110" s="334"/>
      <c r="AB110" s="25"/>
      <c r="AC110" s="25"/>
      <c r="AD110" s="25"/>
    </row>
    <row r="111" customFormat="false" ht="12.75" hidden="false" customHeight="false" outlineLevel="0" collapsed="false">
      <c r="A111" s="137"/>
      <c r="B111" s="138"/>
      <c r="C111" s="139"/>
      <c r="E111" s="127"/>
      <c r="F111" s="120"/>
      <c r="G111" s="128"/>
      <c r="H111" s="125"/>
      <c r="I111" s="449"/>
      <c r="J111" s="256"/>
      <c r="K111" s="257"/>
      <c r="L111" s="287"/>
      <c r="M111" s="146"/>
      <c r="N111" s="123"/>
      <c r="O111" s="123"/>
      <c r="P111" s="246"/>
      <c r="Q111" s="123"/>
      <c r="R111" s="123"/>
      <c r="S111" s="123"/>
      <c r="T111" s="123"/>
      <c r="U111" s="123"/>
      <c r="V111" s="25"/>
      <c r="W111" s="25"/>
      <c r="X111" s="25"/>
      <c r="Y111" s="25"/>
      <c r="Z111" s="25"/>
      <c r="AA111" s="334"/>
      <c r="AB111" s="25"/>
      <c r="AC111" s="25"/>
      <c r="AD111" s="25"/>
    </row>
    <row r="112" customFormat="false" ht="12.75" hidden="false" customHeight="false" outlineLevel="0" collapsed="false">
      <c r="A112" s="130" t="s">
        <v>88</v>
      </c>
      <c r="B112" s="25" t="s">
        <v>22</v>
      </c>
      <c r="C112" s="167" t="s">
        <v>23</v>
      </c>
      <c r="E112" s="93" t="n">
        <v>165394422</v>
      </c>
      <c r="F112" s="354"/>
      <c r="G112" s="256" t="n">
        <v>0.08097</v>
      </c>
      <c r="H112" s="125" t="n">
        <f aca="false">E112*G112</f>
        <v>13391986.34934</v>
      </c>
      <c r="I112" s="449" t="n">
        <v>165394422</v>
      </c>
      <c r="J112" s="256" t="n">
        <v>0.0360562874298403</v>
      </c>
      <c r="K112" s="129" t="n">
        <f aca="false">I112*J112</f>
        <v>5963508.81892431</v>
      </c>
      <c r="L112" s="125" t="n">
        <f aca="false">H112+K112</f>
        <v>19355495.1682643</v>
      </c>
      <c r="M112" s="76" t="n">
        <f aca="false">G112+J112</f>
        <v>0.11702628742984</v>
      </c>
      <c r="N112" s="123"/>
      <c r="O112" s="123"/>
      <c r="P112" s="173"/>
      <c r="Q112" s="172"/>
      <c r="R112" s="123"/>
      <c r="S112" s="123"/>
      <c r="T112" s="123"/>
      <c r="U112" s="123"/>
      <c r="V112" s="25"/>
      <c r="W112" s="25"/>
      <c r="X112" s="25"/>
      <c r="Y112" s="25"/>
      <c r="Z112" s="25"/>
      <c r="AA112" s="334"/>
      <c r="AB112" s="25"/>
      <c r="AC112" s="25"/>
      <c r="AD112" s="25"/>
    </row>
    <row r="113" customFormat="false" ht="12.75" hidden="false" customHeight="false" outlineLevel="0" collapsed="false">
      <c r="A113" s="137"/>
      <c r="C113" s="167" t="s">
        <v>26</v>
      </c>
      <c r="E113" s="93" t="n">
        <v>165394422</v>
      </c>
      <c r="F113" s="354"/>
      <c r="G113" s="256" t="n">
        <v>0.08097</v>
      </c>
      <c r="H113" s="125" t="n">
        <f aca="false">E113*G113</f>
        <v>13391986.34934</v>
      </c>
      <c r="I113" s="449" t="n">
        <v>165394422</v>
      </c>
      <c r="J113" s="256" t="n">
        <v>0.0360562874298403</v>
      </c>
      <c r="K113" s="129" t="n">
        <f aca="false">I113*J113</f>
        <v>5963508.81892431</v>
      </c>
      <c r="L113" s="125" t="n">
        <f aca="false">H113+K113</f>
        <v>19355495.1682643</v>
      </c>
      <c r="M113" s="76" t="n">
        <f aca="false">G113+J113</f>
        <v>0.11702628742984</v>
      </c>
      <c r="N113" s="123"/>
      <c r="O113" s="123"/>
      <c r="P113" s="173"/>
      <c r="Q113" s="172"/>
      <c r="R113" s="123"/>
      <c r="S113" s="123"/>
      <c r="T113" s="123"/>
      <c r="U113" s="123"/>
      <c r="V113" s="25"/>
      <c r="W113" s="25"/>
      <c r="X113" s="25"/>
      <c r="Y113" s="25"/>
      <c r="Z113" s="25"/>
      <c r="AA113" s="334"/>
      <c r="AB113" s="25"/>
      <c r="AC113" s="25"/>
      <c r="AD113" s="25"/>
    </row>
    <row r="114" customFormat="false" ht="12.75" hidden="false" customHeight="false" outlineLevel="0" collapsed="false">
      <c r="A114" s="130"/>
      <c r="C114" s="56"/>
      <c r="E114" s="93"/>
      <c r="F114" s="354"/>
      <c r="G114" s="81"/>
      <c r="H114" s="125"/>
      <c r="I114" s="449"/>
      <c r="J114" s="256"/>
      <c r="K114" s="257"/>
      <c r="L114" s="287"/>
      <c r="M114" s="146"/>
      <c r="N114" s="123"/>
      <c r="O114" s="123"/>
      <c r="P114" s="173"/>
      <c r="Q114" s="172"/>
      <c r="R114" s="123"/>
      <c r="S114" s="123"/>
      <c r="T114" s="123"/>
      <c r="U114" s="123"/>
      <c r="V114" s="25"/>
      <c r="W114" s="25"/>
      <c r="X114" s="25"/>
      <c r="Y114" s="25"/>
      <c r="Z114" s="25"/>
      <c r="AA114" s="334"/>
      <c r="AB114" s="25"/>
      <c r="AC114" s="25"/>
      <c r="AD114" s="25"/>
    </row>
    <row r="115" customFormat="false" ht="12.75" hidden="false" customHeight="false" outlineLevel="0" collapsed="false">
      <c r="A115" s="130" t="s">
        <v>89</v>
      </c>
      <c r="B115" s="25" t="s">
        <v>22</v>
      </c>
      <c r="C115" s="167" t="s">
        <v>23</v>
      </c>
      <c r="E115" s="93" t="n">
        <v>3153037.5</v>
      </c>
      <c r="F115" s="354"/>
      <c r="G115" s="81" t="n">
        <f aca="false">G112</f>
        <v>0.08097</v>
      </c>
      <c r="H115" s="125" t="n">
        <f aca="false">E115*G115</f>
        <v>255301.446375</v>
      </c>
      <c r="I115" s="449"/>
      <c r="J115" s="256"/>
      <c r="K115" s="257"/>
      <c r="L115" s="287"/>
      <c r="M115" s="146"/>
      <c r="N115" s="123"/>
      <c r="O115" s="123"/>
      <c r="P115" s="173"/>
      <c r="Q115" s="172"/>
      <c r="R115" s="123"/>
      <c r="S115" s="123"/>
      <c r="T115" s="123"/>
      <c r="U115" s="123"/>
      <c r="V115" s="25"/>
      <c r="W115" s="25"/>
      <c r="X115" s="25"/>
      <c r="Y115" s="25"/>
      <c r="Z115" s="25"/>
      <c r="AA115" s="334"/>
      <c r="AB115" s="25"/>
      <c r="AC115" s="25"/>
      <c r="AD115" s="25"/>
    </row>
    <row r="116" customFormat="false" ht="12.75" hidden="false" customHeight="false" outlineLevel="0" collapsed="false">
      <c r="A116" s="130"/>
      <c r="B116" s="25"/>
      <c r="D116" s="167" t="s">
        <v>24</v>
      </c>
      <c r="E116" s="93"/>
      <c r="F116" s="354"/>
      <c r="G116" s="81"/>
      <c r="H116" s="125"/>
      <c r="I116" s="449" t="n">
        <v>1875164.38659936</v>
      </c>
      <c r="J116" s="256"/>
      <c r="K116" s="129" t="n">
        <f aca="false">I116*J116</f>
        <v>0</v>
      </c>
      <c r="L116" s="125" t="n">
        <f aca="false">I116*$G$115+K116</f>
        <v>151832.06038295</v>
      </c>
      <c r="M116" s="146" t="n">
        <f aca="false">$G$115+J116</f>
        <v>0.08097</v>
      </c>
      <c r="N116" s="123"/>
      <c r="O116" s="123"/>
      <c r="P116" s="173"/>
      <c r="Q116" s="172"/>
      <c r="R116" s="123"/>
      <c r="S116" s="123"/>
      <c r="T116" s="123"/>
      <c r="U116" s="123"/>
      <c r="V116" s="25"/>
      <c r="W116" s="25"/>
      <c r="X116" s="25"/>
      <c r="Y116" s="25"/>
      <c r="Z116" s="25"/>
      <c r="AA116" s="334"/>
      <c r="AB116" s="25"/>
      <c r="AC116" s="25"/>
      <c r="AD116" s="25"/>
    </row>
    <row r="117" customFormat="false" ht="12.75" hidden="false" customHeight="false" outlineLevel="0" collapsed="false">
      <c r="A117" s="137"/>
      <c r="B117" s="25"/>
      <c r="D117" s="167" t="s">
        <v>25</v>
      </c>
      <c r="E117" s="93"/>
      <c r="F117" s="354"/>
      <c r="G117" s="81"/>
      <c r="H117" s="125"/>
      <c r="I117" s="449" t="n">
        <v>1277873.11340064</v>
      </c>
      <c r="J117" s="256" t="n">
        <v>0.0821120558230756</v>
      </c>
      <c r="K117" s="129" t="n">
        <f aca="false">I117*J117</f>
        <v>104928.788422361</v>
      </c>
      <c r="L117" s="125" t="n">
        <f aca="false">I117*$G$115+K117</f>
        <v>208398.174414411</v>
      </c>
      <c r="M117" s="146" t="n">
        <f aca="false">$G$115+J117</f>
        <v>0.163082055823076</v>
      </c>
      <c r="N117" s="123"/>
      <c r="O117" s="123"/>
      <c r="P117" s="173"/>
      <c r="Q117" s="172"/>
      <c r="R117" s="123"/>
      <c r="S117" s="123"/>
      <c r="T117" s="123"/>
      <c r="U117" s="123"/>
      <c r="V117" s="25"/>
      <c r="W117" s="25"/>
      <c r="X117" s="25"/>
      <c r="Y117" s="25"/>
      <c r="Z117" s="25"/>
      <c r="AA117" s="334"/>
      <c r="AB117" s="25"/>
      <c r="AC117" s="25"/>
      <c r="AD117" s="25"/>
    </row>
    <row r="118" customFormat="false" ht="12.75" hidden="false" customHeight="false" outlineLevel="0" collapsed="false">
      <c r="A118" s="137"/>
      <c r="C118" s="167" t="s">
        <v>26</v>
      </c>
      <c r="E118" s="93" t="n">
        <v>3153037.5</v>
      </c>
      <c r="F118" s="354"/>
      <c r="G118" s="81" t="n">
        <f aca="false">G112</f>
        <v>0.08097</v>
      </c>
      <c r="H118" s="125" t="n">
        <f aca="false">E118*G118</f>
        <v>255301.446375</v>
      </c>
      <c r="I118" s="449"/>
      <c r="J118" s="256"/>
      <c r="K118" s="257"/>
      <c r="L118" s="287"/>
      <c r="M118" s="146"/>
      <c r="N118" s="123"/>
      <c r="O118" s="123"/>
      <c r="P118" s="173"/>
      <c r="Q118" s="172"/>
      <c r="R118" s="123"/>
      <c r="S118" s="123"/>
      <c r="T118" s="123"/>
      <c r="U118" s="123"/>
      <c r="V118" s="25"/>
      <c r="W118" s="25"/>
      <c r="X118" s="25"/>
      <c r="Y118" s="25"/>
      <c r="Z118" s="25"/>
      <c r="AA118" s="334"/>
      <c r="AB118" s="25"/>
      <c r="AC118" s="25"/>
      <c r="AD118" s="25"/>
    </row>
    <row r="119" customFormat="false" ht="12.75" hidden="false" customHeight="false" outlineLevel="0" collapsed="false">
      <c r="A119" s="137"/>
      <c r="D119" s="167" t="s">
        <v>24</v>
      </c>
      <c r="E119" s="93"/>
      <c r="F119" s="354"/>
      <c r="G119" s="81"/>
      <c r="H119" s="125"/>
      <c r="I119" s="449" t="n">
        <v>1661845.21277244</v>
      </c>
      <c r="J119" s="256"/>
      <c r="K119" s="129" t="n">
        <f aca="false">I119*J119</f>
        <v>0</v>
      </c>
      <c r="L119" s="125" t="n">
        <f aca="false">I119*$G$118+K119</f>
        <v>134559.606878184</v>
      </c>
      <c r="M119" s="146" t="n">
        <f aca="false">$G$118+J119</f>
        <v>0.08097</v>
      </c>
      <c r="N119" s="123"/>
      <c r="O119" s="123"/>
      <c r="P119" s="173"/>
      <c r="Q119" s="172"/>
      <c r="R119" s="123"/>
      <c r="S119" s="123"/>
      <c r="T119" s="123"/>
      <c r="U119" s="123"/>
      <c r="V119" s="25"/>
      <c r="W119" s="25"/>
      <c r="X119" s="25"/>
      <c r="Y119" s="25"/>
      <c r="Z119" s="25"/>
      <c r="AA119" s="334"/>
      <c r="AB119" s="25"/>
      <c r="AC119" s="25"/>
      <c r="AD119" s="25"/>
    </row>
    <row r="120" customFormat="false" ht="12.75" hidden="false" customHeight="false" outlineLevel="0" collapsed="false">
      <c r="A120" s="137"/>
      <c r="D120" s="167" t="s">
        <v>25</v>
      </c>
      <c r="E120" s="93"/>
      <c r="F120" s="354"/>
      <c r="G120" s="81"/>
      <c r="H120" s="125"/>
      <c r="I120" s="449" t="n">
        <v>1491192.28722756</v>
      </c>
      <c r="J120" s="256" t="n">
        <v>0.0821120558230756</v>
      </c>
      <c r="K120" s="129" t="n">
        <f aca="false">I120*J120</f>
        <v>122444.864331769</v>
      </c>
      <c r="L120" s="125" t="n">
        <f aca="false">I120*$G$118+K120</f>
        <v>243186.703828585</v>
      </c>
      <c r="M120" s="146" t="n">
        <f aca="false">$G$118+J120</f>
        <v>0.163082055823076</v>
      </c>
      <c r="N120" s="123"/>
      <c r="O120" s="123"/>
      <c r="P120" s="173"/>
      <c r="Q120" s="172"/>
      <c r="R120" s="123"/>
      <c r="S120" s="123"/>
      <c r="T120" s="123"/>
      <c r="U120" s="123"/>
      <c r="V120" s="25"/>
      <c r="W120" s="25"/>
      <c r="X120" s="25"/>
      <c r="Y120" s="25"/>
      <c r="Z120" s="25"/>
      <c r="AA120" s="334"/>
      <c r="AB120" s="25"/>
      <c r="AC120" s="25"/>
      <c r="AD120" s="25"/>
    </row>
    <row r="121" customFormat="false" ht="12.75" hidden="false" customHeight="false" outlineLevel="0" collapsed="false">
      <c r="A121" s="130"/>
      <c r="C121" s="56"/>
      <c r="E121" s="93"/>
      <c r="F121" s="354"/>
      <c r="G121" s="81"/>
      <c r="H121" s="125"/>
      <c r="I121" s="449"/>
      <c r="J121" s="256"/>
      <c r="K121" s="257"/>
      <c r="L121" s="287"/>
      <c r="M121" s="146"/>
      <c r="N121" s="123"/>
      <c r="O121" s="123"/>
      <c r="P121" s="173"/>
      <c r="Q121" s="172"/>
      <c r="R121" s="123"/>
      <c r="S121" s="123"/>
      <c r="T121" s="123"/>
      <c r="U121" s="123"/>
      <c r="V121" s="25"/>
      <c r="W121" s="25"/>
      <c r="X121" s="25"/>
      <c r="Y121" s="25"/>
      <c r="Z121" s="25"/>
      <c r="AA121" s="334"/>
      <c r="AB121" s="25"/>
      <c r="AC121" s="25"/>
      <c r="AD121" s="25"/>
    </row>
    <row r="122" customFormat="false" ht="12.75" hidden="false" customHeight="false" outlineLevel="0" collapsed="false">
      <c r="A122" s="130" t="s">
        <v>90</v>
      </c>
      <c r="B122" s="25" t="s">
        <v>22</v>
      </c>
      <c r="C122" s="167" t="s">
        <v>23</v>
      </c>
      <c r="E122" s="93" t="n">
        <v>7098467.91562168</v>
      </c>
      <c r="F122" s="354"/>
      <c r="G122" s="256" t="n">
        <v>0.08142</v>
      </c>
      <c r="H122" s="125" t="n">
        <f aca="false">E122*G122</f>
        <v>577957.257689917</v>
      </c>
      <c r="I122" s="449" t="n">
        <v>7098467.91562168</v>
      </c>
      <c r="J122" s="256" t="n">
        <v>0.0360562874298403</v>
      </c>
      <c r="K122" s="129" t="n">
        <f aca="false">I122*J122</f>
        <v>255944.399477155</v>
      </c>
      <c r="L122" s="125" t="n">
        <f aca="false">H122+K122</f>
        <v>833901.657167072</v>
      </c>
      <c r="M122" s="76" t="n">
        <f aca="false">G122+J122</f>
        <v>0.11747628742984</v>
      </c>
      <c r="N122" s="123"/>
      <c r="O122" s="123"/>
      <c r="P122" s="173"/>
      <c r="Q122" s="172"/>
      <c r="R122" s="123"/>
      <c r="S122" s="123"/>
      <c r="T122" s="123"/>
      <c r="U122" s="123"/>
      <c r="V122" s="25"/>
      <c r="W122" s="25"/>
      <c r="X122" s="25"/>
      <c r="Y122" s="25"/>
      <c r="Z122" s="25"/>
      <c r="AA122" s="334"/>
      <c r="AB122" s="25"/>
      <c r="AC122" s="25"/>
      <c r="AD122" s="25"/>
    </row>
    <row r="123" customFormat="false" ht="15" hidden="false" customHeight="false" outlineLevel="0" collapsed="false">
      <c r="A123" s="130"/>
      <c r="C123" s="167" t="s">
        <v>26</v>
      </c>
      <c r="E123" s="93" t="n">
        <v>7098467.91562168</v>
      </c>
      <c r="F123" s="354"/>
      <c r="G123" s="256" t="n">
        <v>0.08142</v>
      </c>
      <c r="H123" s="125" t="n">
        <f aca="false">E123*G123</f>
        <v>577957.257689917</v>
      </c>
      <c r="I123" s="449" t="n">
        <v>7098467.91562168</v>
      </c>
      <c r="J123" s="256" t="n">
        <v>0.0360562874298403</v>
      </c>
      <c r="K123" s="129" t="n">
        <f aca="false">I123*J123</f>
        <v>255944.399477155</v>
      </c>
      <c r="L123" s="125" t="n">
        <f aca="false">H123+K123</f>
        <v>833901.657167072</v>
      </c>
      <c r="M123" s="76" t="n">
        <f aca="false">G123+J123</f>
        <v>0.11747628742984</v>
      </c>
      <c r="N123" s="123"/>
      <c r="O123" s="123"/>
      <c r="P123" s="173"/>
      <c r="Q123" s="175"/>
      <c r="R123" s="123"/>
      <c r="S123" s="123"/>
      <c r="T123" s="123"/>
      <c r="U123" s="123"/>
      <c r="V123" s="25"/>
      <c r="W123" s="25"/>
      <c r="X123" s="25"/>
      <c r="Y123" s="25"/>
      <c r="Z123" s="25"/>
      <c r="AA123" s="334"/>
      <c r="AB123" s="25"/>
      <c r="AC123" s="25"/>
      <c r="AD123" s="25"/>
    </row>
    <row r="124" customFormat="false" ht="12.75" hidden="false" customHeight="false" outlineLevel="0" collapsed="false">
      <c r="A124" s="130"/>
      <c r="C124" s="56"/>
      <c r="E124" s="93"/>
      <c r="F124" s="354"/>
      <c r="G124" s="81"/>
      <c r="H124" s="125"/>
      <c r="I124" s="449"/>
      <c r="J124" s="256"/>
      <c r="K124" s="257"/>
      <c r="L124" s="287"/>
      <c r="M124" s="146"/>
      <c r="N124" s="123"/>
      <c r="O124" s="123"/>
      <c r="P124" s="145"/>
      <c r="Q124" s="172"/>
      <c r="R124" s="123"/>
      <c r="S124" s="123"/>
      <c r="T124" s="123"/>
      <c r="U124" s="123"/>
      <c r="V124" s="25"/>
      <c r="W124" s="25"/>
      <c r="X124" s="25"/>
      <c r="Y124" s="25"/>
      <c r="Z124" s="25"/>
      <c r="AA124" s="334"/>
      <c r="AB124" s="25"/>
      <c r="AC124" s="25"/>
      <c r="AD124" s="25"/>
    </row>
    <row r="125" customFormat="false" ht="12.75" hidden="false" customHeight="false" outlineLevel="0" collapsed="false">
      <c r="A125" s="130" t="s">
        <v>89</v>
      </c>
      <c r="B125" s="2" t="s">
        <v>48</v>
      </c>
      <c r="C125" s="167" t="s">
        <v>23</v>
      </c>
      <c r="E125" s="93" t="n">
        <v>2166</v>
      </c>
      <c r="F125" s="354"/>
      <c r="G125" s="141" t="n">
        <v>3</v>
      </c>
      <c r="H125" s="125" t="n">
        <f aca="false">E125*G125</f>
        <v>6498</v>
      </c>
      <c r="I125" s="449"/>
      <c r="J125" s="256"/>
      <c r="K125" s="257"/>
      <c r="L125" s="125" t="n">
        <f aca="false">H125+K125</f>
        <v>6498</v>
      </c>
      <c r="M125" s="250" t="n">
        <f aca="false">G125+J125</f>
        <v>3</v>
      </c>
      <c r="N125" s="123"/>
      <c r="O125" s="123"/>
      <c r="P125" s="178"/>
      <c r="Q125" s="175"/>
      <c r="R125" s="123"/>
      <c r="S125" s="123"/>
      <c r="T125" s="123"/>
      <c r="U125" s="123"/>
      <c r="V125" s="25"/>
      <c r="W125" s="25"/>
      <c r="X125" s="25"/>
      <c r="Y125" s="25"/>
      <c r="Z125" s="25"/>
      <c r="AA125" s="334"/>
      <c r="AB125" s="25"/>
      <c r="AC125" s="25"/>
      <c r="AD125" s="25"/>
    </row>
    <row r="126" customFormat="false" ht="12.75" hidden="false" customHeight="false" outlineLevel="0" collapsed="false">
      <c r="A126" s="130"/>
      <c r="C126" s="167" t="s">
        <v>26</v>
      </c>
      <c r="E126" s="93" t="n">
        <v>2166</v>
      </c>
      <c r="F126" s="354"/>
      <c r="G126" s="141" t="n">
        <v>3</v>
      </c>
      <c r="H126" s="125" t="n">
        <f aca="false">E126*G126</f>
        <v>6498</v>
      </c>
      <c r="I126" s="449"/>
      <c r="J126" s="256"/>
      <c r="K126" s="257"/>
      <c r="L126" s="125" t="n">
        <f aca="false">H126+K126</f>
        <v>6498</v>
      </c>
      <c r="M126" s="250" t="n">
        <f aca="false">G126+J126</f>
        <v>3</v>
      </c>
      <c r="N126" s="123"/>
      <c r="O126" s="123"/>
      <c r="P126" s="178"/>
      <c r="Q126" s="328"/>
      <c r="R126" s="123"/>
      <c r="S126" s="123"/>
      <c r="T126" s="123"/>
      <c r="U126" s="123"/>
      <c r="V126" s="25"/>
      <c r="W126" s="25"/>
      <c r="X126" s="25"/>
      <c r="Y126" s="25"/>
      <c r="Z126" s="25"/>
      <c r="AA126" s="334"/>
      <c r="AB126" s="25"/>
      <c r="AC126" s="25"/>
      <c r="AD126" s="25"/>
    </row>
    <row r="127" customFormat="false" ht="12.75" hidden="false" customHeight="false" outlineLevel="0" collapsed="false">
      <c r="A127" s="130"/>
      <c r="C127" s="56"/>
      <c r="E127" s="127"/>
      <c r="F127" s="120"/>
      <c r="G127" s="128"/>
      <c r="H127" s="125"/>
      <c r="I127" s="449"/>
      <c r="J127" s="256"/>
      <c r="K127" s="257"/>
      <c r="L127" s="287"/>
      <c r="M127" s="146"/>
      <c r="N127" s="123"/>
      <c r="O127" s="123"/>
      <c r="P127" s="123"/>
      <c r="Q127" s="123"/>
      <c r="R127" s="123"/>
      <c r="S127" s="123"/>
      <c r="T127" s="123"/>
      <c r="U127" s="123"/>
      <c r="V127" s="25"/>
      <c r="W127" s="25"/>
      <c r="X127" s="25"/>
      <c r="Y127" s="25"/>
      <c r="Z127" s="25"/>
      <c r="AA127" s="334"/>
      <c r="AB127" s="25"/>
      <c r="AC127" s="25"/>
      <c r="AD127" s="25"/>
    </row>
    <row r="128" customFormat="false" ht="12.75" hidden="false" customHeight="false" outlineLevel="0" collapsed="false">
      <c r="A128" s="130"/>
      <c r="B128" s="98" t="str">
        <f aca="false">B31</f>
        <v>Discounts, Credits &amp; Nonalloc. Revenue</v>
      </c>
      <c r="C128" s="56"/>
      <c r="E128" s="127"/>
      <c r="F128" s="120"/>
      <c r="G128" s="128"/>
      <c r="H128" s="20" t="n">
        <f aca="false">H130-SUM(H112:H126)</f>
        <v>18018898.6436149</v>
      </c>
      <c r="I128" s="182"/>
      <c r="J128" s="256"/>
      <c r="K128" s="257"/>
      <c r="L128" s="125" t="n">
        <f aca="false">H128+K128</f>
        <v>18018898.6436149</v>
      </c>
      <c r="M128" s="146"/>
      <c r="N128" s="123"/>
      <c r="O128" s="123"/>
      <c r="P128" s="123"/>
      <c r="Q128" s="123"/>
      <c r="R128" s="123"/>
      <c r="S128" s="123"/>
      <c r="T128" s="123"/>
      <c r="U128" s="123"/>
      <c r="V128" s="25"/>
      <c r="W128" s="25"/>
      <c r="X128" s="25"/>
      <c r="Y128" s="25"/>
      <c r="Z128" s="25"/>
      <c r="AA128" s="334"/>
      <c r="AB128" s="25"/>
      <c r="AC128" s="25"/>
      <c r="AD128" s="25"/>
    </row>
    <row r="129" customFormat="false" ht="12.75" hidden="false" customHeight="false" outlineLevel="0" collapsed="false">
      <c r="A129" s="130"/>
      <c r="C129" s="56"/>
      <c r="E129" s="127"/>
      <c r="F129" s="120"/>
      <c r="G129" s="128"/>
      <c r="H129" s="287" t="n">
        <f aca="false">SUM(H112:H128)</f>
        <v>46482384.7504247</v>
      </c>
      <c r="I129" s="449"/>
      <c r="J129" s="256"/>
      <c r="K129" s="287" t="n">
        <f aca="false">SUM(K112:K128)</f>
        <v>12666280.0895571</v>
      </c>
      <c r="L129" s="287" t="n">
        <f aca="false">SUM(L112:L128)</f>
        <v>59148664.8399818</v>
      </c>
      <c r="M129" s="146"/>
      <c r="N129" s="123"/>
      <c r="O129" s="123"/>
      <c r="P129" s="123"/>
      <c r="Q129" s="123"/>
      <c r="R129" s="123"/>
      <c r="S129" s="123"/>
      <c r="T129" s="123"/>
      <c r="U129" s="123"/>
      <c r="V129" s="25"/>
      <c r="W129" s="25"/>
      <c r="X129" s="25"/>
      <c r="Y129" s="25"/>
      <c r="Z129" s="25"/>
      <c r="AA129" s="334"/>
      <c r="AB129" s="25"/>
      <c r="AC129" s="25"/>
      <c r="AD129" s="25"/>
    </row>
    <row r="130" customFormat="false" ht="13.5" hidden="false" customHeight="false" outlineLevel="0" collapsed="false">
      <c r="A130" s="130"/>
      <c r="B130" s="102" t="s">
        <v>36</v>
      </c>
      <c r="C130" s="103"/>
      <c r="D130" s="290"/>
      <c r="E130" s="104" t="n">
        <f aca="false">SUM(E112:E123)</f>
        <v>351291854.831243</v>
      </c>
      <c r="F130" s="105" t="s">
        <v>37</v>
      </c>
      <c r="G130" s="106"/>
      <c r="H130" s="244" t="n">
        <v>46482384.7504247</v>
      </c>
      <c r="I130" s="453"/>
      <c r="J130" s="243"/>
      <c r="K130" s="244" t="n">
        <v>12666280.0895571</v>
      </c>
      <c r="L130" s="226" t="n">
        <f aca="false">SUM(H130:K130)</f>
        <v>59148664.8399818</v>
      </c>
      <c r="M130" s="106"/>
      <c r="N130" s="113" t="n">
        <f aca="false">(L130-H130)/H130</f>
        <v>0.272496347972794</v>
      </c>
      <c r="O130" s="123"/>
      <c r="P130" s="123"/>
      <c r="Q130" s="123"/>
      <c r="R130" s="123"/>
      <c r="S130" s="123"/>
      <c r="T130" s="123"/>
      <c r="U130" s="123"/>
      <c r="V130" s="25"/>
      <c r="W130" s="25"/>
      <c r="X130" s="25"/>
      <c r="Y130" s="25"/>
      <c r="Z130" s="25"/>
      <c r="AA130" s="334"/>
      <c r="AB130" s="25"/>
      <c r="AC130" s="25"/>
      <c r="AD130" s="25"/>
    </row>
    <row r="131" customFormat="false" ht="13.5" hidden="false" customHeight="false" outlineLevel="0" collapsed="false">
      <c r="A131" s="137"/>
      <c r="B131" s="138"/>
      <c r="C131" s="139"/>
      <c r="E131" s="127"/>
      <c r="F131" s="120"/>
      <c r="G131" s="128"/>
      <c r="H131" s="125"/>
      <c r="I131" s="449"/>
      <c r="J131" s="256"/>
      <c r="K131" s="257"/>
      <c r="L131" s="287"/>
      <c r="M131" s="146"/>
      <c r="N131" s="123"/>
      <c r="O131" s="123"/>
      <c r="P131" s="123"/>
      <c r="Q131" s="123"/>
      <c r="R131" s="123"/>
      <c r="S131" s="123"/>
      <c r="T131" s="123"/>
      <c r="U131" s="123"/>
      <c r="V131" s="25"/>
      <c r="W131" s="25"/>
      <c r="X131" s="25"/>
      <c r="Y131" s="25"/>
      <c r="Z131" s="25"/>
      <c r="AA131" s="334"/>
      <c r="AB131" s="25"/>
      <c r="AC131" s="25"/>
      <c r="AD131" s="25"/>
    </row>
    <row r="132" customFormat="false" ht="12.75" hidden="false" customHeight="false" outlineLevel="0" collapsed="false">
      <c r="A132" s="137"/>
      <c r="O132" s="123"/>
      <c r="P132" s="123"/>
      <c r="Q132" s="123"/>
      <c r="R132" s="123"/>
      <c r="S132" s="123"/>
      <c r="T132" s="123"/>
      <c r="U132" s="123"/>
      <c r="V132" s="25"/>
      <c r="W132" s="25"/>
      <c r="X132" s="25"/>
      <c r="Y132" s="25"/>
      <c r="Z132" s="25"/>
      <c r="AA132" s="334"/>
      <c r="AB132" s="25"/>
      <c r="AC132" s="25"/>
      <c r="AD132" s="25"/>
    </row>
    <row r="133" customFormat="false" ht="12.75" hidden="false" customHeight="false" outlineLevel="0" collapsed="false">
      <c r="A133" s="137" t="s">
        <v>91</v>
      </c>
      <c r="B133" s="25" t="s">
        <v>59</v>
      </c>
      <c r="C133" s="56" t="s">
        <v>23</v>
      </c>
      <c r="D133" s="2" t="s">
        <v>92</v>
      </c>
      <c r="E133" s="93" t="n">
        <v>1882563</v>
      </c>
      <c r="F133" s="186"/>
      <c r="G133" s="454" t="n">
        <v>2.4</v>
      </c>
      <c r="H133" s="129" t="n">
        <f aca="false">E133*G133</f>
        <v>4518151.2</v>
      </c>
      <c r="I133" s="168"/>
      <c r="L133" s="125" t="n">
        <f aca="false">H133+K133</f>
        <v>4518151.2</v>
      </c>
      <c r="M133" s="250" t="n">
        <f aca="false">G133+J133</f>
        <v>2.4</v>
      </c>
      <c r="N133" s="2"/>
      <c r="O133" s="123"/>
      <c r="P133" s="123"/>
      <c r="Q133" s="123"/>
      <c r="R133" s="123"/>
      <c r="S133" s="123"/>
      <c r="T133" s="123"/>
      <c r="U133" s="123"/>
      <c r="V133" s="25"/>
      <c r="W133" s="25"/>
      <c r="X133" s="25"/>
      <c r="Y133" s="25"/>
      <c r="Z133" s="25"/>
      <c r="AA133" s="334"/>
      <c r="AB133" s="25"/>
      <c r="AC133" s="25"/>
      <c r="AD133" s="25"/>
    </row>
    <row r="134" customFormat="false" ht="12.75" hidden="false" customHeight="false" outlineLevel="0" collapsed="false">
      <c r="A134" s="137"/>
      <c r="B134" s="25"/>
      <c r="C134" s="56" t="s">
        <v>26</v>
      </c>
      <c r="D134" s="2" t="s">
        <v>92</v>
      </c>
      <c r="E134" s="93" t="n">
        <v>1874783</v>
      </c>
      <c r="F134" s="186"/>
      <c r="G134" s="454" t="n">
        <v>2.2</v>
      </c>
      <c r="H134" s="129" t="n">
        <f aca="false">E134*G134</f>
        <v>4124522.6</v>
      </c>
      <c r="I134" s="168"/>
      <c r="L134" s="125" t="n">
        <f aca="false">H134+K134</f>
        <v>4124522.6</v>
      </c>
      <c r="M134" s="250" t="n">
        <f aca="false">G134+J134</f>
        <v>2.2</v>
      </c>
      <c r="N134" s="2"/>
      <c r="O134" s="123"/>
      <c r="P134" s="123"/>
      <c r="Q134" s="123"/>
      <c r="R134" s="123"/>
      <c r="S134" s="123"/>
      <c r="T134" s="123"/>
      <c r="U134" s="123"/>
      <c r="V134" s="25"/>
      <c r="W134" s="25"/>
      <c r="X134" s="25"/>
      <c r="Y134" s="25"/>
      <c r="Z134" s="25"/>
      <c r="AA134" s="334"/>
      <c r="AB134" s="25"/>
      <c r="AC134" s="25"/>
      <c r="AD134" s="25"/>
    </row>
    <row r="135" customFormat="false" ht="12.75" hidden="false" customHeight="false" outlineLevel="0" collapsed="false">
      <c r="A135" s="137"/>
      <c r="B135" s="25"/>
      <c r="C135" s="56"/>
      <c r="D135" s="25"/>
      <c r="E135" s="93"/>
      <c r="F135" s="186"/>
      <c r="G135" s="242"/>
      <c r="H135" s="129"/>
      <c r="I135" s="168"/>
      <c r="L135" s="20"/>
      <c r="M135" s="6"/>
      <c r="N135" s="2"/>
      <c r="O135" s="123"/>
      <c r="P135" s="123"/>
      <c r="Q135" s="123"/>
      <c r="R135" s="123"/>
      <c r="S135" s="123"/>
      <c r="T135" s="123"/>
      <c r="U135" s="123"/>
      <c r="V135" s="25"/>
      <c r="W135" s="25"/>
      <c r="X135" s="25"/>
      <c r="Y135" s="25"/>
      <c r="Z135" s="25"/>
      <c r="AA135" s="334"/>
      <c r="AB135" s="25"/>
      <c r="AC135" s="25"/>
      <c r="AD135" s="25"/>
    </row>
    <row r="136" customFormat="false" ht="12.75" hidden="false" customHeight="false" outlineLevel="0" collapsed="false">
      <c r="A136" s="137"/>
      <c r="B136" s="25" t="s">
        <v>22</v>
      </c>
      <c r="C136" s="56" t="s">
        <v>23</v>
      </c>
      <c r="D136" s="25"/>
      <c r="E136" s="93" t="n">
        <v>132974447.625</v>
      </c>
      <c r="F136" s="186"/>
      <c r="G136" s="89" t="n">
        <v>0.14548</v>
      </c>
      <c r="H136" s="129" t="n">
        <f aca="false">E136*G136</f>
        <v>19345122.640485</v>
      </c>
      <c r="I136" s="168"/>
      <c r="L136" s="20"/>
      <c r="M136" s="6"/>
      <c r="N136" s="2"/>
      <c r="O136" s="123"/>
      <c r="P136" s="123"/>
      <c r="Q136" s="123"/>
      <c r="R136" s="123"/>
      <c r="S136" s="123"/>
      <c r="T136" s="123"/>
      <c r="U136" s="123"/>
      <c r="V136" s="25"/>
      <c r="W136" s="25"/>
      <c r="X136" s="25"/>
      <c r="Y136" s="25"/>
      <c r="Z136" s="25"/>
      <c r="AA136" s="334"/>
      <c r="AB136" s="25"/>
      <c r="AC136" s="25"/>
      <c r="AD136" s="25"/>
    </row>
    <row r="137" customFormat="false" ht="12.75" hidden="false" customHeight="false" outlineLevel="0" collapsed="false">
      <c r="A137" s="137"/>
      <c r="B137" s="25"/>
      <c r="C137" s="56"/>
      <c r="D137" s="25" t="s">
        <v>24</v>
      </c>
      <c r="E137" s="93"/>
      <c r="F137" s="186"/>
      <c r="G137" s="89"/>
      <c r="H137" s="129"/>
      <c r="I137" s="168" t="n">
        <v>11132988.3948807</v>
      </c>
      <c r="K137" s="129" t="n">
        <f aca="false">I137*J137</f>
        <v>0</v>
      </c>
      <c r="L137" s="20" t="n">
        <f aca="false">I137*$G$136+K137</f>
        <v>1619627.15168724</v>
      </c>
      <c r="M137" s="12" t="n">
        <f aca="false">$G$136+J137</f>
        <v>0.14548</v>
      </c>
      <c r="N137" s="2"/>
      <c r="O137" s="123"/>
      <c r="P137" s="123"/>
      <c r="Q137" s="123"/>
      <c r="R137" s="123"/>
      <c r="S137" s="123"/>
      <c r="T137" s="123"/>
      <c r="U137" s="123"/>
      <c r="V137" s="25"/>
      <c r="W137" s="25"/>
      <c r="X137" s="25"/>
      <c r="Y137" s="25"/>
      <c r="Z137" s="25"/>
      <c r="AA137" s="334"/>
      <c r="AB137" s="25"/>
      <c r="AC137" s="25"/>
      <c r="AD137" s="25"/>
    </row>
    <row r="138" customFormat="false" ht="12.75" hidden="false" customHeight="false" outlineLevel="0" collapsed="false">
      <c r="A138" s="137"/>
      <c r="B138" s="25"/>
      <c r="C138" s="56"/>
      <c r="D138" s="92" t="s">
        <v>25</v>
      </c>
      <c r="E138" s="93"/>
      <c r="F138" s="186"/>
      <c r="G138" s="89"/>
      <c r="H138" s="129"/>
      <c r="I138" s="168" t="n">
        <v>121841459.230119</v>
      </c>
      <c r="J138" s="9" t="n">
        <v>0.0400528557025778</v>
      </c>
      <c r="K138" s="129" t="n">
        <f aca="false">I138*J138</f>
        <v>4880098.38513548</v>
      </c>
      <c r="L138" s="20" t="n">
        <f aca="false">I138*$G$136+K138</f>
        <v>22605593.8739332</v>
      </c>
      <c r="M138" s="12" t="n">
        <f aca="false">$G$136+J138</f>
        <v>0.185532855702578</v>
      </c>
      <c r="N138" s="2"/>
      <c r="O138" s="123"/>
      <c r="P138" s="123"/>
      <c r="Q138" s="123"/>
      <c r="R138" s="123"/>
      <c r="S138" s="123"/>
      <c r="T138" s="123"/>
      <c r="U138" s="123"/>
      <c r="V138" s="25"/>
      <c r="W138" s="25"/>
      <c r="X138" s="25"/>
      <c r="Y138" s="25"/>
      <c r="Z138" s="25"/>
      <c r="AA138" s="334"/>
      <c r="AB138" s="25"/>
      <c r="AC138" s="25"/>
      <c r="AD138" s="25"/>
    </row>
    <row r="139" customFormat="false" ht="12.75" hidden="false" customHeight="false" outlineLevel="0" collapsed="false">
      <c r="A139" s="137"/>
      <c r="B139" s="25"/>
      <c r="C139" s="56" t="s">
        <v>26</v>
      </c>
      <c r="D139" s="25"/>
      <c r="E139" s="93" t="n">
        <v>46751973.5</v>
      </c>
      <c r="F139" s="186"/>
      <c r="G139" s="89" t="n">
        <v>0.14548</v>
      </c>
      <c r="H139" s="129" t="n">
        <f aca="false">E139*G139</f>
        <v>6801477.10478</v>
      </c>
      <c r="I139" s="168"/>
      <c r="L139" s="20"/>
      <c r="M139" s="6"/>
      <c r="N139" s="2"/>
      <c r="O139" s="123"/>
      <c r="P139" s="123"/>
      <c r="Q139" s="123"/>
      <c r="R139" s="123"/>
      <c r="S139" s="123"/>
      <c r="T139" s="123"/>
      <c r="U139" s="123"/>
      <c r="V139" s="25"/>
      <c r="W139" s="25"/>
      <c r="X139" s="25"/>
      <c r="Y139" s="25"/>
      <c r="Z139" s="25"/>
      <c r="AA139" s="334"/>
      <c r="AB139" s="25"/>
      <c r="AC139" s="25"/>
      <c r="AD139" s="25"/>
    </row>
    <row r="140" customFormat="false" ht="12.75" hidden="false" customHeight="false" outlineLevel="0" collapsed="false">
      <c r="A140" s="137"/>
      <c r="B140" s="25"/>
      <c r="C140" s="56"/>
      <c r="D140" s="25" t="s">
        <v>24</v>
      </c>
      <c r="E140" s="93"/>
      <c r="F140" s="186"/>
      <c r="G140" s="89"/>
      <c r="H140" s="129"/>
      <c r="I140" s="168" t="n">
        <v>6800537.18877942</v>
      </c>
      <c r="K140" s="129" t="n">
        <f aca="false">I140*J140</f>
        <v>0</v>
      </c>
      <c r="L140" s="20" t="n">
        <f aca="false">I140*$G$139+K140</f>
        <v>989342.15022363</v>
      </c>
      <c r="M140" s="12" t="n">
        <f aca="false">$G$139+J140</f>
        <v>0.14548</v>
      </c>
      <c r="N140" s="2"/>
      <c r="O140" s="123"/>
      <c r="P140" s="123"/>
      <c r="Q140" s="123"/>
      <c r="R140" s="123"/>
      <c r="S140" s="123"/>
      <c r="T140" s="123"/>
      <c r="U140" s="123"/>
      <c r="V140" s="25"/>
      <c r="W140" s="25"/>
      <c r="X140" s="25"/>
      <c r="Y140" s="25"/>
      <c r="Z140" s="25"/>
      <c r="AA140" s="334"/>
      <c r="AB140" s="25"/>
      <c r="AC140" s="25"/>
      <c r="AD140" s="25"/>
    </row>
    <row r="141" customFormat="false" ht="12.75" hidden="false" customHeight="false" outlineLevel="0" collapsed="false">
      <c r="A141" s="137"/>
      <c r="B141" s="138"/>
      <c r="C141" s="139"/>
      <c r="D141" s="92" t="s">
        <v>25</v>
      </c>
      <c r="E141" s="345"/>
      <c r="F141" s="13"/>
      <c r="G141" s="12"/>
      <c r="H141" s="11"/>
      <c r="I141" s="182" t="n">
        <v>39951436.3112206</v>
      </c>
      <c r="J141" s="9" t="n">
        <v>0.0400528557025778</v>
      </c>
      <c r="K141" s="129" t="n">
        <f aca="false">I141*J141</f>
        <v>1600169.11368404</v>
      </c>
      <c r="L141" s="20" t="n">
        <f aca="false">I141*$G$139+K141</f>
        <v>7412304.06824041</v>
      </c>
      <c r="M141" s="12" t="n">
        <f aca="false">$G$139+J141</f>
        <v>0.185532855702578</v>
      </c>
      <c r="N141" s="2"/>
      <c r="O141" s="123"/>
      <c r="P141" s="123"/>
      <c r="Q141" s="123"/>
      <c r="R141" s="123"/>
      <c r="S141" s="123"/>
      <c r="T141" s="123"/>
      <c r="U141" s="123"/>
      <c r="V141" s="25"/>
      <c r="W141" s="25"/>
      <c r="X141" s="25"/>
      <c r="Y141" s="25"/>
      <c r="Z141" s="25"/>
      <c r="AA141" s="334"/>
      <c r="AB141" s="25"/>
      <c r="AC141" s="25"/>
      <c r="AD141" s="25"/>
    </row>
    <row r="142" customFormat="false" ht="12.75" hidden="false" customHeight="false" outlineLevel="0" collapsed="false">
      <c r="A142" s="137"/>
      <c r="B142" s="138"/>
      <c r="C142" s="139"/>
      <c r="D142" s="92"/>
      <c r="E142" s="345"/>
      <c r="F142" s="13"/>
      <c r="G142" s="12"/>
      <c r="H142" s="11"/>
      <c r="I142" s="455"/>
      <c r="L142" s="20"/>
      <c r="M142" s="6"/>
      <c r="N142" s="2"/>
      <c r="O142" s="123"/>
      <c r="P142" s="123"/>
      <c r="Q142" s="123"/>
      <c r="R142" s="123"/>
      <c r="S142" s="123"/>
      <c r="T142" s="123"/>
      <c r="U142" s="123"/>
      <c r="V142" s="25"/>
      <c r="W142" s="25"/>
      <c r="X142" s="25"/>
      <c r="Y142" s="25"/>
      <c r="Z142" s="25"/>
      <c r="AA142" s="334"/>
      <c r="AB142" s="25"/>
      <c r="AC142" s="25"/>
      <c r="AD142" s="25"/>
    </row>
    <row r="143" customFormat="false" ht="12.75" hidden="false" customHeight="false" outlineLevel="0" collapsed="false">
      <c r="A143" s="137"/>
      <c r="B143" s="25" t="s">
        <v>93</v>
      </c>
      <c r="C143" s="56" t="s">
        <v>23</v>
      </c>
      <c r="D143" s="25" t="s">
        <v>94</v>
      </c>
      <c r="E143" s="93" t="n">
        <v>204568.820615342</v>
      </c>
      <c r="F143" s="456"/>
      <c r="G143" s="454" t="n">
        <v>12</v>
      </c>
      <c r="H143" s="129" t="n">
        <f aca="false">E143*G143</f>
        <v>2454825.84738411</v>
      </c>
      <c r="I143" s="168"/>
      <c r="L143" s="125" t="n">
        <f aca="false">H143+K143</f>
        <v>2454825.84738411</v>
      </c>
      <c r="M143" s="250" t="n">
        <f aca="false">G143+J143</f>
        <v>12</v>
      </c>
      <c r="N143" s="2"/>
      <c r="O143" s="123"/>
      <c r="P143" s="123"/>
      <c r="Q143" s="123"/>
      <c r="R143" s="123"/>
      <c r="S143" s="123"/>
      <c r="T143" s="123"/>
      <c r="U143" s="123"/>
      <c r="V143" s="25"/>
      <c r="W143" s="25"/>
      <c r="X143" s="25"/>
      <c r="Y143" s="25"/>
      <c r="Z143" s="25"/>
      <c r="AA143" s="334"/>
      <c r="AB143" s="25"/>
      <c r="AC143" s="25"/>
      <c r="AD143" s="25"/>
    </row>
    <row r="144" customFormat="false" ht="12.75" hidden="false" customHeight="false" outlineLevel="0" collapsed="false">
      <c r="A144" s="137"/>
      <c r="B144" s="25"/>
      <c r="C144" s="56" t="s">
        <v>26</v>
      </c>
      <c r="D144" s="25" t="s">
        <v>94</v>
      </c>
      <c r="E144" s="93" t="n">
        <v>203723.467231634</v>
      </c>
      <c r="F144" s="456"/>
      <c r="G144" s="454" t="n">
        <v>12</v>
      </c>
      <c r="H144" s="129" t="n">
        <f aca="false">E144*G144</f>
        <v>2444681.6067796</v>
      </c>
      <c r="I144" s="168"/>
      <c r="L144" s="125" t="n">
        <f aca="false">H144+K144</f>
        <v>2444681.6067796</v>
      </c>
      <c r="M144" s="250" t="n">
        <f aca="false">G144+J144</f>
        <v>12</v>
      </c>
      <c r="N144" s="2"/>
      <c r="O144" s="123"/>
      <c r="P144" s="123"/>
      <c r="Q144" s="123"/>
      <c r="R144" s="123"/>
      <c r="S144" s="123"/>
      <c r="T144" s="123"/>
      <c r="U144" s="123"/>
      <c r="V144" s="25"/>
      <c r="W144" s="25"/>
      <c r="X144" s="25"/>
      <c r="Y144" s="25"/>
      <c r="Z144" s="25"/>
      <c r="AA144" s="334"/>
      <c r="AB144" s="25"/>
      <c r="AC144" s="25"/>
      <c r="AD144" s="25"/>
    </row>
    <row r="145" customFormat="false" ht="12.75" hidden="false" customHeight="false" outlineLevel="0" collapsed="false">
      <c r="A145" s="137"/>
      <c r="B145" s="25"/>
      <c r="C145" s="56"/>
      <c r="D145" s="25"/>
      <c r="E145" s="93"/>
      <c r="F145" s="456"/>
      <c r="G145" s="89"/>
      <c r="H145" s="129"/>
      <c r="I145" s="168"/>
      <c r="L145" s="20"/>
      <c r="M145" s="6"/>
      <c r="N145" s="2"/>
      <c r="O145" s="123"/>
      <c r="P145" s="123"/>
      <c r="Q145" s="123"/>
      <c r="R145" s="123"/>
      <c r="S145" s="123"/>
      <c r="T145" s="123"/>
      <c r="U145" s="123"/>
      <c r="V145" s="25"/>
      <c r="W145" s="25"/>
      <c r="X145" s="25"/>
      <c r="Y145" s="25"/>
      <c r="Z145" s="25"/>
      <c r="AA145" s="334"/>
      <c r="AB145" s="25"/>
      <c r="AC145" s="25"/>
      <c r="AD145" s="25"/>
    </row>
    <row r="146" customFormat="false" ht="12.75" hidden="false" customHeight="false" outlineLevel="0" collapsed="false">
      <c r="A146" s="137"/>
      <c r="B146" s="457" t="str">
        <f aca="false">B168</f>
        <v>Discounts, Credits &amp; Nonalloc. Revenue</v>
      </c>
      <c r="C146" s="56"/>
      <c r="D146" s="25"/>
      <c r="E146" s="93"/>
      <c r="F146" s="456"/>
      <c r="G146" s="89"/>
      <c r="H146" s="129" t="n">
        <f aca="false">H148-SUM(H133:H144)</f>
        <v>-555.002452492714</v>
      </c>
      <c r="I146" s="168"/>
      <c r="L146" s="125" t="n">
        <f aca="false">H146+K146</f>
        <v>-555.002452492714</v>
      </c>
      <c r="M146" s="6"/>
      <c r="N146" s="2"/>
      <c r="O146" s="123"/>
      <c r="P146" s="123"/>
      <c r="Q146" s="123"/>
      <c r="R146" s="123"/>
      <c r="S146" s="123"/>
      <c r="T146" s="123"/>
      <c r="U146" s="123"/>
      <c r="V146" s="25"/>
      <c r="W146" s="25"/>
      <c r="X146" s="25"/>
      <c r="Y146" s="25"/>
      <c r="Z146" s="25"/>
      <c r="AA146" s="334"/>
      <c r="AB146" s="25"/>
      <c r="AC146" s="25"/>
      <c r="AD146" s="25"/>
    </row>
    <row r="147" customFormat="false" ht="12.75" hidden="false" customHeight="false" outlineLevel="0" collapsed="false">
      <c r="A147" s="137"/>
      <c r="B147" s="138"/>
      <c r="C147" s="139"/>
      <c r="E147" s="345"/>
      <c r="F147" s="456"/>
      <c r="G147" s="12"/>
      <c r="H147" s="11"/>
      <c r="I147" s="455"/>
      <c r="K147" s="11" t="n">
        <f aca="false">SUM(K133:K146)</f>
        <v>6480267.49881953</v>
      </c>
      <c r="L147" s="11" t="n">
        <f aca="false">SUM(L133:L146)</f>
        <v>46168493.4957958</v>
      </c>
      <c r="M147" s="6"/>
      <c r="N147" s="2"/>
      <c r="O147" s="123"/>
      <c r="P147" s="123"/>
      <c r="Q147" s="123"/>
      <c r="R147" s="123"/>
      <c r="S147" s="123"/>
      <c r="T147" s="123"/>
      <c r="U147" s="123"/>
      <c r="V147" s="25"/>
      <c r="W147" s="25"/>
      <c r="X147" s="25"/>
      <c r="Y147" s="25"/>
      <c r="Z147" s="25"/>
      <c r="AA147" s="334"/>
      <c r="AB147" s="25"/>
      <c r="AC147" s="25"/>
      <c r="AD147" s="25"/>
    </row>
    <row r="148" customFormat="false" ht="13.5" hidden="false" customHeight="false" outlineLevel="0" collapsed="false">
      <c r="A148" s="41"/>
      <c r="B148" s="105" t="s">
        <v>95</v>
      </c>
      <c r="C148" s="134"/>
      <c r="D148" s="102"/>
      <c r="E148" s="104" t="n">
        <v>179726421.125</v>
      </c>
      <c r="F148" s="376" t="s">
        <v>37</v>
      </c>
      <c r="G148" s="106"/>
      <c r="H148" s="244" t="n">
        <v>39688225.9969762</v>
      </c>
      <c r="I148" s="453"/>
      <c r="J148" s="243"/>
      <c r="K148" s="244" t="n">
        <v>6480267.49881953</v>
      </c>
      <c r="L148" s="226" t="n">
        <f aca="false">H148+K148</f>
        <v>46168493.4957958</v>
      </c>
      <c r="M148" s="199"/>
      <c r="N148" s="113" t="n">
        <f aca="false">(L148-H148)/H148</f>
        <v>0.163279343836463</v>
      </c>
      <c r="O148" s="123"/>
      <c r="P148" s="123"/>
      <c r="Q148" s="123"/>
      <c r="R148" s="123"/>
      <c r="S148" s="123"/>
      <c r="T148" s="123"/>
      <c r="U148" s="123"/>
      <c r="V148" s="25"/>
      <c r="W148" s="25"/>
      <c r="X148" s="25"/>
      <c r="Y148" s="25"/>
      <c r="Z148" s="25"/>
      <c r="AA148" s="334"/>
      <c r="AB148" s="25"/>
      <c r="AC148" s="25"/>
      <c r="AD148" s="25"/>
    </row>
    <row r="149" customFormat="false" ht="13.5" hidden="false" customHeight="false" outlineLevel="0" collapsed="false">
      <c r="A149" s="41"/>
      <c r="B149" s="120"/>
      <c r="C149" s="298"/>
      <c r="D149" s="123"/>
      <c r="E149" s="42"/>
      <c r="F149" s="344"/>
      <c r="G149" s="146"/>
      <c r="H149" s="378"/>
      <c r="I149" s="458"/>
      <c r="J149" s="300"/>
      <c r="K149" s="301"/>
      <c r="L149" s="287"/>
      <c r="M149" s="128"/>
      <c r="N149" s="101"/>
      <c r="O149" s="123"/>
      <c r="P149" s="123"/>
      <c r="Q149" s="123"/>
      <c r="R149" s="123"/>
      <c r="S149" s="123"/>
      <c r="T149" s="123"/>
      <c r="U149" s="123"/>
      <c r="V149" s="25"/>
      <c r="W149" s="25"/>
      <c r="X149" s="25"/>
      <c r="Y149" s="25"/>
      <c r="Z149" s="25"/>
      <c r="AA149" s="334"/>
      <c r="AB149" s="25"/>
      <c r="AC149" s="25"/>
      <c r="AD149" s="25"/>
    </row>
    <row r="150" customFormat="false" ht="12.75" hidden="false" customHeight="false" outlineLevel="0" collapsed="false">
      <c r="A150" s="41"/>
      <c r="B150" s="138"/>
      <c r="C150" s="139"/>
      <c r="E150" s="345"/>
      <c r="F150" s="456"/>
      <c r="G150" s="12"/>
      <c r="H150" s="11"/>
      <c r="I150" s="455"/>
      <c r="L150" s="20"/>
      <c r="M150" s="6"/>
      <c r="N150" s="2"/>
      <c r="O150" s="123"/>
      <c r="P150" s="123"/>
      <c r="Q150" s="123"/>
      <c r="R150" s="123"/>
      <c r="S150" s="123"/>
      <c r="T150" s="123"/>
      <c r="U150" s="123"/>
      <c r="V150" s="25"/>
      <c r="W150" s="25"/>
      <c r="X150" s="25"/>
      <c r="Y150" s="25"/>
      <c r="Z150" s="25"/>
      <c r="AA150" s="334"/>
      <c r="AB150" s="25"/>
      <c r="AC150" s="25"/>
      <c r="AD150" s="25"/>
    </row>
    <row r="151" customFormat="false" ht="12.75" hidden="false" customHeight="false" outlineLevel="0" collapsed="false">
      <c r="A151" s="41" t="s">
        <v>96</v>
      </c>
      <c r="B151" s="25" t="s">
        <v>59</v>
      </c>
      <c r="C151" s="56" t="s">
        <v>23</v>
      </c>
      <c r="D151" s="25" t="s">
        <v>97</v>
      </c>
      <c r="E151" s="459" t="n">
        <v>2045476.5</v>
      </c>
      <c r="F151" s="460"/>
      <c r="G151" s="454" t="n">
        <v>2.9</v>
      </c>
      <c r="H151" s="129" t="n">
        <f aca="false">E151*G151</f>
        <v>5931881.85</v>
      </c>
      <c r="I151" s="168"/>
      <c r="L151" s="125" t="n">
        <f aca="false">H151+K151</f>
        <v>5931881.85</v>
      </c>
      <c r="M151" s="250" t="n">
        <f aca="false">G151+J151</f>
        <v>2.9</v>
      </c>
      <c r="N151" s="2"/>
      <c r="O151" s="123"/>
      <c r="P151" s="123"/>
      <c r="Q151" s="123"/>
      <c r="R151" s="123"/>
      <c r="S151" s="123"/>
      <c r="T151" s="123"/>
      <c r="U151" s="123"/>
      <c r="V151" s="25"/>
      <c r="W151" s="25"/>
      <c r="X151" s="25"/>
      <c r="Y151" s="25"/>
      <c r="Z151" s="25"/>
      <c r="AA151" s="334"/>
      <c r="AB151" s="25"/>
      <c r="AC151" s="25"/>
      <c r="AD151" s="25"/>
    </row>
    <row r="152" customFormat="false" ht="12.75" hidden="false" customHeight="false" outlineLevel="0" collapsed="false">
      <c r="A152" s="41"/>
      <c r="B152" s="25"/>
      <c r="C152" s="56" t="s">
        <v>26</v>
      </c>
      <c r="D152" s="25" t="s">
        <v>97</v>
      </c>
      <c r="E152" s="459" t="n">
        <v>1831338.5</v>
      </c>
      <c r="F152" s="460"/>
      <c r="G152" s="454" t="n">
        <v>1.75</v>
      </c>
      <c r="H152" s="129" t="n">
        <f aca="false">E152*G152</f>
        <v>3204842.375</v>
      </c>
      <c r="I152" s="168"/>
      <c r="L152" s="125" t="n">
        <f aca="false">H152+K152</f>
        <v>3204842.375</v>
      </c>
      <c r="M152" s="250" t="n">
        <f aca="false">G152+J152</f>
        <v>1.75</v>
      </c>
      <c r="N152" s="2"/>
      <c r="O152" s="123"/>
      <c r="P152" s="123"/>
      <c r="Q152" s="123"/>
      <c r="R152" s="123"/>
      <c r="S152" s="123"/>
      <c r="T152" s="123"/>
      <c r="U152" s="123"/>
      <c r="V152" s="25"/>
      <c r="W152" s="25"/>
      <c r="X152" s="25"/>
      <c r="Y152" s="25"/>
      <c r="Z152" s="25"/>
      <c r="AA152" s="334"/>
      <c r="AB152" s="25"/>
      <c r="AC152" s="25"/>
      <c r="AD152" s="25"/>
    </row>
    <row r="153" customFormat="false" ht="12.75" hidden="false" customHeight="false" outlineLevel="0" collapsed="false">
      <c r="A153" s="41"/>
      <c r="B153" s="25"/>
      <c r="C153" s="56"/>
      <c r="D153" s="25"/>
      <c r="E153" s="459"/>
      <c r="F153" s="460"/>
      <c r="G153" s="461"/>
      <c r="H153" s="447"/>
      <c r="I153" s="232"/>
      <c r="L153" s="20"/>
      <c r="M153" s="6"/>
      <c r="N153" s="2"/>
      <c r="O153" s="123"/>
      <c r="P153" s="123"/>
      <c r="Q153" s="123"/>
      <c r="R153" s="123"/>
      <c r="S153" s="123"/>
      <c r="T153" s="123"/>
      <c r="U153" s="123"/>
      <c r="V153" s="25"/>
      <c r="W153" s="25"/>
      <c r="X153" s="25"/>
      <c r="Y153" s="25"/>
      <c r="Z153" s="25"/>
      <c r="AA153" s="334"/>
      <c r="AB153" s="25"/>
      <c r="AC153" s="25"/>
      <c r="AD153" s="25"/>
    </row>
    <row r="154" customFormat="false" ht="12.75" hidden="false" customHeight="false" outlineLevel="0" collapsed="false">
      <c r="A154" s="41"/>
      <c r="B154" s="25" t="s">
        <v>22</v>
      </c>
      <c r="C154" s="56" t="s">
        <v>23</v>
      </c>
      <c r="D154" s="25"/>
      <c r="E154" s="459" t="n">
        <v>187429065.5</v>
      </c>
      <c r="F154" s="460"/>
      <c r="G154" s="89" t="n">
        <v>0.12984</v>
      </c>
      <c r="H154" s="129" t="n">
        <f aca="false">E154*G154</f>
        <v>24335789.86452</v>
      </c>
      <c r="I154" s="168"/>
      <c r="L154" s="20"/>
      <c r="M154" s="6"/>
      <c r="N154" s="2"/>
      <c r="O154" s="123"/>
      <c r="P154" s="123"/>
      <c r="Q154" s="123"/>
      <c r="R154" s="123"/>
      <c r="S154" s="123"/>
      <c r="T154" s="123"/>
      <c r="U154" s="123"/>
      <c r="V154" s="25"/>
      <c r="W154" s="25"/>
      <c r="X154" s="25"/>
      <c r="Y154" s="25"/>
      <c r="Z154" s="25"/>
      <c r="AA154" s="334"/>
      <c r="AB154" s="25"/>
      <c r="AC154" s="25"/>
      <c r="AD154" s="25"/>
    </row>
    <row r="155" customFormat="false" ht="12.75" hidden="false" customHeight="false" outlineLevel="0" collapsed="false">
      <c r="A155" s="41"/>
      <c r="B155" s="25"/>
      <c r="C155" s="56"/>
      <c r="D155" s="25" t="s">
        <v>24</v>
      </c>
      <c r="E155" s="459"/>
      <c r="F155" s="460"/>
      <c r="G155" s="89"/>
      <c r="H155" s="129"/>
      <c r="I155" s="168" t="n">
        <v>14525308.5604379</v>
      </c>
      <c r="K155" s="129" t="n">
        <f aca="false">I155*J155</f>
        <v>0</v>
      </c>
      <c r="L155" s="20" t="n">
        <f aca="false">I155*$G$154+K155</f>
        <v>1885966.06348726</v>
      </c>
      <c r="M155" s="12" t="n">
        <f aca="false">$G$154+J155</f>
        <v>0.12984</v>
      </c>
      <c r="N155" s="2"/>
      <c r="O155" s="123"/>
      <c r="P155" s="123"/>
      <c r="Q155" s="123"/>
      <c r="R155" s="123"/>
      <c r="S155" s="123"/>
      <c r="T155" s="123"/>
      <c r="U155" s="123"/>
      <c r="V155" s="25"/>
      <c r="W155" s="25"/>
      <c r="X155" s="25"/>
      <c r="Y155" s="25"/>
      <c r="Z155" s="25"/>
      <c r="AA155" s="334"/>
      <c r="AB155" s="25"/>
      <c r="AC155" s="25"/>
      <c r="AD155" s="25"/>
    </row>
    <row r="156" customFormat="false" ht="12.75" hidden="false" customHeight="false" outlineLevel="0" collapsed="false">
      <c r="A156" s="41"/>
      <c r="B156" s="25"/>
      <c r="C156" s="56"/>
      <c r="D156" s="92" t="s">
        <v>25</v>
      </c>
      <c r="E156" s="459"/>
      <c r="F156" s="460"/>
      <c r="G156" s="89"/>
      <c r="H156" s="447"/>
      <c r="I156" s="232" t="n">
        <v>172903756.939562</v>
      </c>
      <c r="J156" s="9" t="n">
        <v>0.0397471332250811</v>
      </c>
      <c r="K156" s="129" t="n">
        <f aca="false">I156*J156</f>
        <v>6872428.66219382</v>
      </c>
      <c r="L156" s="20" t="n">
        <f aca="false">I156*$G$154+K156</f>
        <v>29322252.4632266</v>
      </c>
      <c r="M156" s="12" t="n">
        <f aca="false">$G$154+J156</f>
        <v>0.169587133225081</v>
      </c>
      <c r="N156" s="2"/>
      <c r="O156" s="123"/>
      <c r="P156" s="123"/>
      <c r="Q156" s="123"/>
      <c r="R156" s="123"/>
      <c r="S156" s="123"/>
      <c r="T156" s="123"/>
      <c r="U156" s="123"/>
      <c r="V156" s="25"/>
      <c r="W156" s="25"/>
      <c r="X156" s="25"/>
      <c r="Y156" s="25"/>
      <c r="Z156" s="25"/>
      <c r="AA156" s="334"/>
      <c r="AB156" s="25"/>
      <c r="AC156" s="25"/>
      <c r="AD156" s="25"/>
    </row>
    <row r="157" customFormat="false" ht="12.75" hidden="false" customHeight="false" outlineLevel="0" collapsed="false">
      <c r="A157" s="41"/>
      <c r="B157" s="25"/>
      <c r="C157" s="56" t="s">
        <v>26</v>
      </c>
      <c r="D157" s="25"/>
      <c r="E157" s="459" t="n">
        <v>61497214.5</v>
      </c>
      <c r="F157" s="460"/>
      <c r="G157" s="89" t="n">
        <v>0.12984</v>
      </c>
      <c r="H157" s="129" t="n">
        <f aca="false">E157*G157</f>
        <v>7984798.33068</v>
      </c>
      <c r="I157" s="168"/>
      <c r="L157" s="20"/>
      <c r="M157" s="6"/>
      <c r="N157" s="2"/>
      <c r="O157" s="123"/>
      <c r="P157" s="123"/>
      <c r="Q157" s="123"/>
      <c r="R157" s="123"/>
      <c r="S157" s="123"/>
      <c r="T157" s="123"/>
      <c r="U157" s="123"/>
      <c r="V157" s="25"/>
      <c r="W157" s="25"/>
      <c r="X157" s="25"/>
      <c r="Y157" s="25"/>
      <c r="Z157" s="25"/>
      <c r="AA157" s="334"/>
      <c r="AB157" s="25"/>
      <c r="AC157" s="25"/>
      <c r="AD157" s="25"/>
    </row>
    <row r="158" customFormat="false" ht="12.75" hidden="false" customHeight="false" outlineLevel="0" collapsed="false">
      <c r="A158" s="41"/>
      <c r="B158" s="25"/>
      <c r="C158" s="56"/>
      <c r="D158" s="25" t="s">
        <v>24</v>
      </c>
      <c r="E158" s="459"/>
      <c r="F158" s="460"/>
      <c r="G158" s="89"/>
      <c r="H158" s="129"/>
      <c r="I158" s="168" t="n">
        <v>8589528.64455529</v>
      </c>
      <c r="K158" s="129" t="n">
        <f aca="false">I158*J158</f>
        <v>0</v>
      </c>
      <c r="L158" s="20" t="n">
        <f aca="false">I158*$G$157+K158</f>
        <v>1115264.39920906</v>
      </c>
      <c r="M158" s="12" t="n">
        <f aca="false">$G$157+J158</f>
        <v>0.12984</v>
      </c>
      <c r="N158" s="2"/>
      <c r="O158" s="123"/>
      <c r="P158" s="123"/>
      <c r="Q158" s="123"/>
      <c r="R158" s="123"/>
      <c r="S158" s="123"/>
      <c r="T158" s="123"/>
      <c r="U158" s="123"/>
      <c r="V158" s="25"/>
      <c r="W158" s="25"/>
      <c r="X158" s="25"/>
      <c r="Y158" s="25"/>
      <c r="Z158" s="25"/>
      <c r="AA158" s="334"/>
      <c r="AB158" s="25"/>
      <c r="AC158" s="25"/>
      <c r="AD158" s="25"/>
    </row>
    <row r="159" customFormat="false" ht="12.75" hidden="false" customHeight="false" outlineLevel="0" collapsed="false">
      <c r="A159" s="41"/>
      <c r="B159" s="25"/>
      <c r="C159" s="56"/>
      <c r="D159" s="92" t="s">
        <v>25</v>
      </c>
      <c r="E159" s="459"/>
      <c r="F159" s="460"/>
      <c r="G159" s="461"/>
      <c r="H159" s="447"/>
      <c r="I159" s="232" t="n">
        <v>52907685.8554447</v>
      </c>
      <c r="J159" s="9" t="n">
        <v>0.0397471332250811</v>
      </c>
      <c r="K159" s="129" t="n">
        <f aca="false">I159*J159</f>
        <v>2102928.8383271</v>
      </c>
      <c r="L159" s="20" t="n">
        <f aca="false">I159*$G$157+K159</f>
        <v>8972462.76979804</v>
      </c>
      <c r="M159" s="12" t="n">
        <f aca="false">$G$157+J159</f>
        <v>0.169587133225081</v>
      </c>
      <c r="N159" s="2"/>
      <c r="O159" s="123"/>
      <c r="P159" s="123"/>
      <c r="Q159" s="123"/>
      <c r="R159" s="123"/>
      <c r="S159" s="123"/>
      <c r="T159" s="123"/>
      <c r="U159" s="123"/>
      <c r="V159" s="25"/>
      <c r="W159" s="25"/>
      <c r="X159" s="25"/>
      <c r="Y159" s="25"/>
      <c r="Z159" s="25"/>
      <c r="AA159" s="334"/>
      <c r="AB159" s="25"/>
      <c r="AC159" s="25"/>
      <c r="AD159" s="25"/>
    </row>
    <row r="160" customFormat="false" ht="12.75" hidden="false" customHeight="false" outlineLevel="0" collapsed="false">
      <c r="A160" s="41"/>
      <c r="B160" s="138"/>
      <c r="C160" s="139"/>
      <c r="E160" s="345"/>
      <c r="F160" s="13"/>
      <c r="G160" s="12"/>
      <c r="H160" s="11"/>
      <c r="I160" s="455"/>
      <c r="L160" s="20"/>
      <c r="M160" s="6"/>
      <c r="N160" s="2"/>
      <c r="O160" s="123"/>
      <c r="P160" s="123"/>
      <c r="Q160" s="123"/>
      <c r="R160" s="123"/>
      <c r="S160" s="123"/>
      <c r="T160" s="123"/>
      <c r="U160" s="123"/>
      <c r="V160" s="25"/>
      <c r="W160" s="25"/>
      <c r="X160" s="25"/>
      <c r="Y160" s="25"/>
      <c r="Z160" s="25"/>
      <c r="AA160" s="334"/>
      <c r="AB160" s="25"/>
      <c r="AC160" s="25"/>
      <c r="AD160" s="25"/>
    </row>
    <row r="161" customFormat="false" ht="12.75" hidden="false" customHeight="false" outlineLevel="0" collapsed="false">
      <c r="A161" s="41"/>
      <c r="B161" s="25" t="s">
        <v>93</v>
      </c>
      <c r="C161" s="56" t="s">
        <v>23</v>
      </c>
      <c r="D161" s="25" t="s">
        <v>94</v>
      </c>
      <c r="E161" s="459" t="n">
        <v>45829.5114159077</v>
      </c>
      <c r="F161" s="456"/>
      <c r="G161" s="454" t="n">
        <v>16</v>
      </c>
      <c r="H161" s="129" t="n">
        <f aca="false">E161*G161</f>
        <v>733272.182654523</v>
      </c>
      <c r="I161" s="168"/>
      <c r="L161" s="125" t="n">
        <f aca="false">H161+K161</f>
        <v>733272.182654523</v>
      </c>
      <c r="M161" s="250" t="n">
        <f aca="false">G161+J161</f>
        <v>16</v>
      </c>
      <c r="N161" s="2"/>
      <c r="O161" s="123"/>
      <c r="P161" s="123"/>
      <c r="Q161" s="123"/>
      <c r="R161" s="123"/>
      <c r="S161" s="123"/>
      <c r="T161" s="123"/>
      <c r="U161" s="123"/>
      <c r="V161" s="25"/>
      <c r="W161" s="25"/>
      <c r="X161" s="25"/>
      <c r="Y161" s="25"/>
      <c r="Z161" s="25"/>
      <c r="AA161" s="334"/>
      <c r="AB161" s="25"/>
      <c r="AC161" s="25"/>
      <c r="AD161" s="25"/>
    </row>
    <row r="162" customFormat="false" ht="12.75" hidden="false" customHeight="false" outlineLevel="0" collapsed="false">
      <c r="A162" s="41"/>
      <c r="B162" s="25"/>
      <c r="C162" s="56" t="s">
        <v>26</v>
      </c>
      <c r="D162" s="25" t="s">
        <v>94</v>
      </c>
      <c r="E162" s="459" t="n">
        <v>45746.2710496163</v>
      </c>
      <c r="F162" s="456"/>
      <c r="G162" s="454" t="n">
        <v>16</v>
      </c>
      <c r="H162" s="129" t="n">
        <f aca="false">E162*G162</f>
        <v>731940.33679386</v>
      </c>
      <c r="I162" s="168"/>
      <c r="L162" s="125" t="n">
        <f aca="false">H162+K162</f>
        <v>731940.33679386</v>
      </c>
      <c r="M162" s="250" t="n">
        <f aca="false">G162+J162</f>
        <v>16</v>
      </c>
      <c r="N162" s="2"/>
      <c r="O162" s="123"/>
      <c r="P162" s="123"/>
      <c r="Q162" s="123"/>
      <c r="R162" s="123"/>
      <c r="S162" s="123"/>
      <c r="T162" s="123"/>
      <c r="U162" s="123"/>
      <c r="V162" s="25"/>
      <c r="W162" s="25"/>
      <c r="X162" s="25"/>
      <c r="Y162" s="25"/>
      <c r="Z162" s="25"/>
      <c r="AA162" s="334"/>
      <c r="AB162" s="25"/>
      <c r="AC162" s="25"/>
      <c r="AD162" s="25"/>
    </row>
    <row r="163" customFormat="false" ht="12.75" hidden="false" customHeight="false" outlineLevel="0" collapsed="false">
      <c r="A163" s="41"/>
      <c r="B163" s="25"/>
      <c r="C163" s="56"/>
      <c r="D163" s="462"/>
      <c r="E163" s="463"/>
      <c r="F163" s="456"/>
      <c r="G163" s="12"/>
      <c r="H163" s="11"/>
      <c r="I163" s="455"/>
      <c r="L163" s="20"/>
      <c r="M163" s="6"/>
      <c r="N163" s="2"/>
      <c r="O163" s="123"/>
      <c r="P163" s="123"/>
      <c r="Q163" s="123"/>
      <c r="R163" s="123"/>
      <c r="S163" s="123"/>
      <c r="T163" s="123"/>
      <c r="U163" s="123"/>
      <c r="V163" s="25"/>
      <c r="W163" s="25"/>
      <c r="X163" s="25"/>
      <c r="Y163" s="25"/>
      <c r="Z163" s="25"/>
      <c r="AA163" s="334"/>
      <c r="AB163" s="25"/>
      <c r="AC163" s="25"/>
      <c r="AD163" s="25"/>
    </row>
    <row r="164" customFormat="false" ht="12.75" hidden="false" customHeight="false" outlineLevel="0" collapsed="false">
      <c r="A164" s="41"/>
      <c r="B164" s="25"/>
      <c r="C164" s="56"/>
      <c r="D164" s="462"/>
      <c r="E164" s="463"/>
      <c r="F164" s="13"/>
      <c r="G164" s="12"/>
      <c r="H164" s="11"/>
      <c r="I164" s="455"/>
      <c r="L164" s="20"/>
      <c r="M164" s="6"/>
      <c r="N164" s="2"/>
      <c r="O164" s="123"/>
      <c r="P164" s="123"/>
      <c r="Q164" s="123"/>
      <c r="R164" s="123"/>
      <c r="S164" s="123"/>
      <c r="T164" s="123"/>
      <c r="U164" s="123"/>
      <c r="V164" s="25"/>
      <c r="W164" s="25"/>
      <c r="X164" s="25"/>
      <c r="Y164" s="25"/>
      <c r="Z164" s="25"/>
      <c r="AA164" s="334"/>
      <c r="AB164" s="25"/>
      <c r="AC164" s="25"/>
      <c r="AD164" s="25"/>
    </row>
    <row r="165" customFormat="false" ht="12.75" hidden="false" customHeight="false" outlineLevel="0" collapsed="false">
      <c r="A165" s="41"/>
      <c r="B165" s="25" t="s">
        <v>98</v>
      </c>
      <c r="C165" s="56" t="s">
        <v>23</v>
      </c>
      <c r="D165" s="25" t="s">
        <v>132</v>
      </c>
      <c r="E165" s="93" t="n">
        <v>0</v>
      </c>
      <c r="F165" s="13"/>
      <c r="G165" s="454" t="n">
        <v>-0.4</v>
      </c>
      <c r="H165" s="129" t="n">
        <f aca="false">E165*G165</f>
        <v>-0</v>
      </c>
      <c r="I165" s="168"/>
      <c r="L165" s="125" t="n">
        <f aca="false">H165+K165</f>
        <v>0</v>
      </c>
      <c r="M165" s="250" t="n">
        <f aca="false">G165+J165</f>
        <v>-0.4</v>
      </c>
      <c r="N165" s="2"/>
      <c r="O165" s="123"/>
      <c r="P165" s="123"/>
      <c r="Q165" s="123"/>
      <c r="R165" s="123"/>
      <c r="S165" s="123"/>
      <c r="T165" s="123"/>
      <c r="U165" s="123"/>
      <c r="V165" s="25"/>
      <c r="W165" s="25"/>
      <c r="X165" s="25"/>
      <c r="Y165" s="25"/>
      <c r="Z165" s="25"/>
      <c r="AA165" s="334"/>
      <c r="AB165" s="25"/>
      <c r="AC165" s="25"/>
      <c r="AD165" s="25"/>
    </row>
    <row r="166" customFormat="false" ht="12.75" hidden="false" customHeight="false" outlineLevel="0" collapsed="false">
      <c r="A166" s="41"/>
      <c r="B166" s="25"/>
      <c r="C166" s="56" t="s">
        <v>26</v>
      </c>
      <c r="D166" s="25" t="s">
        <v>137</v>
      </c>
      <c r="E166" s="93" t="n">
        <v>0</v>
      </c>
      <c r="F166" s="13"/>
      <c r="G166" s="454" t="n">
        <v>-0.3</v>
      </c>
      <c r="H166" s="129" t="n">
        <f aca="false">E166*G166</f>
        <v>-0</v>
      </c>
      <c r="I166" s="168"/>
      <c r="L166" s="125" t="n">
        <f aca="false">H166+K166</f>
        <v>0</v>
      </c>
      <c r="M166" s="250" t="n">
        <f aca="false">G166+J166</f>
        <v>-0.3</v>
      </c>
      <c r="N166" s="2"/>
      <c r="O166" s="123"/>
      <c r="P166" s="123"/>
      <c r="Q166" s="123"/>
      <c r="R166" s="123"/>
      <c r="S166" s="123"/>
      <c r="T166" s="123"/>
      <c r="U166" s="123"/>
      <c r="V166" s="25"/>
      <c r="W166" s="25"/>
      <c r="X166" s="25"/>
      <c r="Y166" s="25"/>
      <c r="Z166" s="25"/>
      <c r="AA166" s="334"/>
      <c r="AB166" s="25"/>
      <c r="AC166" s="25"/>
      <c r="AD166" s="25"/>
    </row>
    <row r="167" customFormat="false" ht="12.75" hidden="false" customHeight="false" outlineLevel="0" collapsed="false">
      <c r="A167" s="41"/>
      <c r="B167" s="25"/>
      <c r="C167" s="56"/>
      <c r="D167" s="25"/>
      <c r="E167" s="93"/>
      <c r="F167" s="13"/>
      <c r="G167" s="89"/>
      <c r="H167" s="129"/>
      <c r="I167" s="168"/>
      <c r="L167" s="20"/>
      <c r="M167" s="6"/>
      <c r="N167" s="2"/>
      <c r="O167" s="123"/>
      <c r="P167" s="123"/>
      <c r="Q167" s="123"/>
      <c r="R167" s="123"/>
      <c r="S167" s="123"/>
      <c r="T167" s="123"/>
      <c r="U167" s="123"/>
      <c r="V167" s="25"/>
      <c r="W167" s="25"/>
      <c r="X167" s="25"/>
      <c r="Y167" s="25"/>
      <c r="Z167" s="25"/>
      <c r="AA167" s="334"/>
      <c r="AB167" s="25"/>
      <c r="AC167" s="25"/>
      <c r="AD167" s="25"/>
    </row>
    <row r="168" customFormat="false" ht="12.75" hidden="false" customHeight="false" outlineLevel="0" collapsed="false">
      <c r="A168" s="41"/>
      <c r="B168" s="98" t="s">
        <v>35</v>
      </c>
      <c r="C168" s="56"/>
      <c r="D168" s="25"/>
      <c r="E168" s="93"/>
      <c r="F168" s="13"/>
      <c r="G168" s="89"/>
      <c r="H168" s="129" t="n">
        <f aca="false">H170-SUM(H151:H166)</f>
        <v>5368.62349236757</v>
      </c>
      <c r="I168" s="168"/>
      <c r="L168" s="125" t="n">
        <f aca="false">H168+K168</f>
        <v>5368.62349236757</v>
      </c>
      <c r="M168" s="6"/>
      <c r="N168" s="2"/>
      <c r="O168" s="123"/>
      <c r="P168" s="123"/>
      <c r="Q168" s="123"/>
      <c r="R168" s="123"/>
      <c r="S168" s="123"/>
      <c r="T168" s="123"/>
      <c r="U168" s="123"/>
      <c r="V168" s="25"/>
      <c r="W168" s="25"/>
      <c r="X168" s="25"/>
      <c r="Y168" s="25"/>
      <c r="Z168" s="25"/>
      <c r="AA168" s="334"/>
      <c r="AB168" s="25"/>
      <c r="AC168" s="25"/>
      <c r="AD168" s="25"/>
    </row>
    <row r="169" customFormat="false" ht="12.75" hidden="false" customHeight="false" outlineLevel="0" collapsed="false">
      <c r="A169" s="41"/>
      <c r="B169" s="25"/>
      <c r="C169" s="56"/>
      <c r="D169" s="25"/>
      <c r="E169" s="93"/>
      <c r="F169" s="13"/>
      <c r="G169" s="89"/>
      <c r="H169" s="143"/>
      <c r="I169" s="464"/>
      <c r="K169" s="11" t="n">
        <f aca="false">SUM(K151:K168)</f>
        <v>8975357.50052092</v>
      </c>
      <c r="L169" s="11" t="n">
        <f aca="false">SUM(L151:L168)</f>
        <v>51903251.0636617</v>
      </c>
      <c r="M169" s="6"/>
      <c r="N169" s="2"/>
      <c r="O169" s="123"/>
      <c r="P169" s="123"/>
      <c r="Q169" s="123"/>
      <c r="R169" s="123"/>
      <c r="S169" s="123"/>
      <c r="T169" s="123"/>
      <c r="U169" s="123"/>
      <c r="V169" s="25"/>
      <c r="W169" s="25"/>
      <c r="X169" s="25"/>
      <c r="Y169" s="25"/>
      <c r="Z169" s="25"/>
      <c r="AA169" s="334"/>
      <c r="AB169" s="25"/>
      <c r="AC169" s="25"/>
      <c r="AD169" s="25"/>
    </row>
    <row r="170" customFormat="false" ht="13.5" hidden="false" customHeight="false" outlineLevel="0" collapsed="false">
      <c r="A170" s="41"/>
      <c r="B170" s="105" t="s">
        <v>95</v>
      </c>
      <c r="C170" s="134"/>
      <c r="D170" s="102"/>
      <c r="E170" s="104" t="n">
        <v>248926280</v>
      </c>
      <c r="F170" s="376" t="s">
        <v>37</v>
      </c>
      <c r="G170" s="106"/>
      <c r="H170" s="244" t="n">
        <v>42927893.5631408</v>
      </c>
      <c r="I170" s="453"/>
      <c r="J170" s="243"/>
      <c r="K170" s="244" t="n">
        <v>8975357.50052092</v>
      </c>
      <c r="L170" s="226" t="n">
        <f aca="false">H170+K170</f>
        <v>51903251.0636617</v>
      </c>
      <c r="M170" s="199"/>
      <c r="N170" s="113" t="n">
        <f aca="false">(L170-H170)/H170</f>
        <v>0.209079848917335</v>
      </c>
      <c r="O170" s="123"/>
      <c r="P170" s="123"/>
      <c r="Q170" s="123"/>
      <c r="R170" s="123"/>
      <c r="S170" s="123"/>
      <c r="T170" s="123"/>
      <c r="U170" s="123"/>
      <c r="V170" s="25"/>
      <c r="W170" s="25"/>
      <c r="X170" s="25"/>
      <c r="Y170" s="25"/>
      <c r="Z170" s="25"/>
      <c r="AA170" s="334"/>
      <c r="AB170" s="25"/>
      <c r="AC170" s="25"/>
      <c r="AD170" s="25"/>
    </row>
    <row r="171" customFormat="false" ht="13.5" hidden="false" customHeight="false" outlineLevel="0" collapsed="false">
      <c r="A171" s="465"/>
      <c r="B171" s="138"/>
      <c r="C171" s="139"/>
      <c r="E171" s="345"/>
      <c r="F171" s="13"/>
      <c r="G171" s="12"/>
      <c r="H171" s="11"/>
      <c r="I171" s="455"/>
      <c r="L171" s="20"/>
      <c r="M171" s="6"/>
      <c r="N171" s="2"/>
    </row>
    <row r="173" customFormat="false" ht="12.75" hidden="false" customHeight="false" outlineLevel="0" collapsed="false">
      <c r="A173" s="418" t="s">
        <v>120</v>
      </c>
      <c r="B173" s="419"/>
    </row>
    <row r="175" customFormat="false" ht="12.75" hidden="false" customHeight="false" outlineLevel="0" collapsed="false">
      <c r="A175" s="137" t="s">
        <v>128</v>
      </c>
      <c r="B175" s="25" t="s">
        <v>22</v>
      </c>
      <c r="C175" s="56" t="s">
        <v>23</v>
      </c>
      <c r="G175" s="9" t="n">
        <v>0.10494</v>
      </c>
      <c r="M175" s="169"/>
    </row>
    <row r="176" customFormat="false" ht="12.75" hidden="false" customHeight="false" outlineLevel="0" collapsed="false">
      <c r="A176" s="137"/>
      <c r="B176" s="25"/>
      <c r="C176" s="56"/>
      <c r="D176" s="25" t="s">
        <v>24</v>
      </c>
      <c r="G176" s="9"/>
      <c r="M176" s="169" t="n">
        <f aca="false">G175</f>
        <v>0.10494</v>
      </c>
    </row>
    <row r="177" customFormat="false" ht="12.75" hidden="false" customHeight="false" outlineLevel="0" collapsed="false">
      <c r="A177" s="137"/>
      <c r="B177" s="25"/>
      <c r="C177" s="56"/>
      <c r="D177" s="92" t="s">
        <v>25</v>
      </c>
      <c r="G177" s="9"/>
      <c r="J177" s="9" t="n">
        <v>0.0569494068055595</v>
      </c>
      <c r="M177" s="169" t="n">
        <f aca="false">G175+J177</f>
        <v>0.161889406805559</v>
      </c>
    </row>
    <row r="178" customFormat="false" ht="12.75" hidden="false" customHeight="false" outlineLevel="0" collapsed="false">
      <c r="A178" s="5"/>
      <c r="B178" s="138"/>
      <c r="C178" s="56" t="s">
        <v>26</v>
      </c>
      <c r="D178" s="25"/>
      <c r="G178" s="9" t="n">
        <v>0.09035</v>
      </c>
      <c r="M178" s="169"/>
    </row>
    <row r="179" customFormat="false" ht="12.75" hidden="false" customHeight="false" outlineLevel="0" collapsed="false">
      <c r="A179" s="5"/>
      <c r="B179" s="138"/>
      <c r="C179" s="56"/>
      <c r="D179" s="25" t="s">
        <v>24</v>
      </c>
      <c r="G179" s="9"/>
      <c r="M179" s="169" t="n">
        <f aca="false">G178</f>
        <v>0.09035</v>
      </c>
    </row>
    <row r="180" customFormat="false" ht="12.75" hidden="false" customHeight="false" outlineLevel="0" collapsed="false">
      <c r="A180" s="5"/>
      <c r="B180" s="138"/>
      <c r="C180" s="56"/>
      <c r="D180" s="92" t="s">
        <v>25</v>
      </c>
      <c r="G180" s="9"/>
      <c r="J180" s="9" t="n">
        <v>0.0569494068055595</v>
      </c>
      <c r="M180" s="169" t="n">
        <f aca="false">G178+J180</f>
        <v>0.147299406805559</v>
      </c>
    </row>
    <row r="181" customFormat="false" ht="12.75" hidden="false" customHeight="false" outlineLevel="0" collapsed="false">
      <c r="A181" s="5"/>
      <c r="B181" s="138"/>
      <c r="C181" s="139"/>
      <c r="G181" s="9"/>
    </row>
    <row r="182" customFormat="false" ht="12.75" hidden="false" customHeight="false" outlineLevel="0" collapsed="false">
      <c r="A182" s="5"/>
      <c r="B182" s="25" t="s">
        <v>48</v>
      </c>
      <c r="C182" s="56" t="s">
        <v>23</v>
      </c>
      <c r="G182" s="285" t="n">
        <v>16</v>
      </c>
      <c r="M182" s="189" t="n">
        <f aca="false">G182+J182</f>
        <v>16</v>
      </c>
    </row>
    <row r="183" customFormat="false" ht="12.75" hidden="false" customHeight="false" outlineLevel="0" collapsed="false">
      <c r="A183" s="5"/>
      <c r="B183" s="25"/>
      <c r="C183" s="56" t="s">
        <v>26</v>
      </c>
      <c r="G183" s="285" t="n">
        <v>16</v>
      </c>
      <c r="M183" s="189" t="n">
        <f aca="false">G183+J183</f>
        <v>16</v>
      </c>
    </row>
    <row r="184" customFormat="false" ht="13.5" hidden="false" customHeight="false" outlineLevel="0" collapsed="false">
      <c r="A184" s="5"/>
      <c r="B184" s="438"/>
      <c r="C184" s="424"/>
      <c r="D184" s="154"/>
      <c r="E184" s="433"/>
      <c r="F184" s="156"/>
      <c r="G184" s="434"/>
      <c r="H184" s="428"/>
      <c r="I184" s="466"/>
      <c r="J184" s="159"/>
      <c r="K184" s="435"/>
      <c r="L184" s="436"/>
      <c r="M184" s="157"/>
      <c r="N184" s="152"/>
    </row>
    <row r="185" customFormat="false" ht="13.5" hidden="false" customHeight="false" outlineLevel="0" collapsed="false"/>
    <row r="187" customFormat="false" ht="12.75" hidden="false" customHeight="false" outlineLevel="0" collapsed="false">
      <c r="A187" s="5" t="s">
        <v>133</v>
      </c>
      <c r="B187" s="138" t="s">
        <v>59</v>
      </c>
      <c r="C187" s="139" t="s">
        <v>23</v>
      </c>
      <c r="D187" s="2" t="s">
        <v>130</v>
      </c>
      <c r="G187" s="285" t="n">
        <v>5.5</v>
      </c>
      <c r="M187" s="189" t="n">
        <f aca="false">G187+J187</f>
        <v>5.5</v>
      </c>
    </row>
    <row r="188" customFormat="false" ht="12.75" hidden="false" customHeight="false" outlineLevel="0" collapsed="false">
      <c r="A188" s="5"/>
      <c r="B188" s="138"/>
      <c r="C188" s="139" t="s">
        <v>26</v>
      </c>
      <c r="D188" s="2" t="s">
        <v>130</v>
      </c>
      <c r="G188" s="285" t="n">
        <v>5.5</v>
      </c>
      <c r="M188" s="189" t="n">
        <f aca="false">G188+J188</f>
        <v>5.5</v>
      </c>
    </row>
    <row r="189" customFormat="false" ht="12.75" hidden="false" customHeight="false" outlineLevel="0" collapsed="false">
      <c r="A189" s="5"/>
      <c r="B189" s="138"/>
      <c r="C189" s="139"/>
      <c r="G189" s="9"/>
    </row>
    <row r="190" customFormat="false" ht="12.75" hidden="false" customHeight="false" outlineLevel="0" collapsed="false">
      <c r="A190" s="5"/>
      <c r="B190" s="271" t="s">
        <v>22</v>
      </c>
      <c r="C190" s="136" t="s">
        <v>23</v>
      </c>
      <c r="D190" s="271"/>
      <c r="G190" s="9" t="n">
        <v>0.0928</v>
      </c>
      <c r="M190" s="169"/>
    </row>
    <row r="191" customFormat="false" ht="12.75" hidden="false" customHeight="false" outlineLevel="0" collapsed="false">
      <c r="A191" s="5"/>
      <c r="B191" s="271"/>
      <c r="C191" s="136"/>
      <c r="D191" s="25" t="s">
        <v>24</v>
      </c>
      <c r="G191" s="9"/>
      <c r="M191" s="169" t="n">
        <f aca="false">G190</f>
        <v>0.0928</v>
      </c>
    </row>
    <row r="192" customFormat="false" ht="12.75" hidden="false" customHeight="false" outlineLevel="0" collapsed="false">
      <c r="A192" s="5"/>
      <c r="B192" s="271"/>
      <c r="C192" s="136"/>
      <c r="D192" s="92" t="s">
        <v>25</v>
      </c>
      <c r="G192" s="9"/>
      <c r="J192" s="9" t="n">
        <v>0.0399030240952081</v>
      </c>
      <c r="M192" s="12" t="n">
        <f aca="false">G190+J192</f>
        <v>0.132703024095208</v>
      </c>
    </row>
    <row r="193" customFormat="false" ht="12.75" hidden="false" customHeight="false" outlineLevel="0" collapsed="false">
      <c r="A193" s="5"/>
      <c r="B193" s="271"/>
      <c r="C193" s="136" t="s">
        <v>26</v>
      </c>
      <c r="D193" s="25"/>
      <c r="G193" s="9" t="n">
        <v>0.05817</v>
      </c>
      <c r="M193" s="169"/>
    </row>
    <row r="194" customFormat="false" ht="12.75" hidden="false" customHeight="false" outlineLevel="0" collapsed="false">
      <c r="A194" s="5"/>
      <c r="B194" s="271"/>
      <c r="C194" s="136"/>
      <c r="D194" s="25" t="s">
        <v>24</v>
      </c>
      <c r="G194" s="9"/>
      <c r="M194" s="169" t="n">
        <f aca="false">G193</f>
        <v>0.05817</v>
      </c>
    </row>
    <row r="195" customFormat="false" ht="12.75" hidden="false" customHeight="false" outlineLevel="0" collapsed="false">
      <c r="A195" s="5"/>
      <c r="B195" s="138"/>
      <c r="C195" s="139"/>
      <c r="D195" s="92" t="s">
        <v>25</v>
      </c>
      <c r="G195" s="9"/>
      <c r="J195" s="9" t="n">
        <v>0.0399030240952081</v>
      </c>
      <c r="M195" s="12" t="n">
        <f aca="false">G193+J195</f>
        <v>0.0980730240952081</v>
      </c>
    </row>
    <row r="196" customFormat="false" ht="12.75" hidden="false" customHeight="false" outlineLevel="0" collapsed="false">
      <c r="A196" s="5"/>
      <c r="B196" s="138"/>
      <c r="C196" s="139"/>
      <c r="G196" s="9"/>
    </row>
    <row r="197" customFormat="false" ht="12.75" hidden="false" customHeight="false" outlineLevel="0" collapsed="false">
      <c r="A197" s="5"/>
      <c r="B197" s="138" t="s">
        <v>48</v>
      </c>
      <c r="C197" s="139" t="s">
        <v>23</v>
      </c>
      <c r="G197" s="285" t="n">
        <v>12</v>
      </c>
      <c r="M197" s="189" t="n">
        <f aca="false">G197+J197</f>
        <v>12</v>
      </c>
    </row>
    <row r="198" customFormat="false" ht="12.75" hidden="false" customHeight="false" outlineLevel="0" collapsed="false">
      <c r="A198" s="5"/>
      <c r="B198" s="138"/>
      <c r="C198" s="139" t="s">
        <v>26</v>
      </c>
      <c r="G198" s="285" t="n">
        <v>12</v>
      </c>
      <c r="M198" s="189" t="n">
        <f aca="false">G198+J198</f>
        <v>12</v>
      </c>
    </row>
    <row r="199" customFormat="false" ht="13.5" hidden="false" customHeight="false" outlineLevel="0" collapsed="false">
      <c r="A199" s="5"/>
      <c r="B199" s="438"/>
      <c r="C199" s="424"/>
      <c r="D199" s="154"/>
      <c r="E199" s="433"/>
      <c r="F199" s="156"/>
      <c r="G199" s="434"/>
      <c r="H199" s="428"/>
      <c r="I199" s="466"/>
      <c r="J199" s="159"/>
      <c r="K199" s="435"/>
      <c r="L199" s="436"/>
      <c r="M199" s="157"/>
      <c r="N199" s="152"/>
    </row>
    <row r="200" customFormat="false" ht="13.5" hidden="false" customHeight="false" outlineLevel="0" collapsed="false">
      <c r="A200" s="5"/>
      <c r="B200" s="138"/>
      <c r="C200" s="139"/>
    </row>
    <row r="201" customFormat="false" ht="12.75" hidden="false" customHeight="false" outlineLevel="0" collapsed="false">
      <c r="A201" s="5"/>
      <c r="B201" s="138"/>
      <c r="C201" s="139"/>
    </row>
    <row r="202" customFormat="false" ht="12.75" hidden="false" customHeight="false" outlineLevel="0" collapsed="false">
      <c r="A202" s="5" t="s">
        <v>134</v>
      </c>
      <c r="B202" s="138" t="s">
        <v>59</v>
      </c>
      <c r="C202" s="139" t="s">
        <v>23</v>
      </c>
      <c r="D202" s="2" t="s">
        <v>130</v>
      </c>
      <c r="G202" s="285" t="n">
        <v>6.55</v>
      </c>
      <c r="M202" s="189" t="n">
        <f aca="false">G202+J202</f>
        <v>6.55</v>
      </c>
    </row>
    <row r="203" customFormat="false" ht="12.75" hidden="false" customHeight="false" outlineLevel="0" collapsed="false">
      <c r="A203" s="5"/>
      <c r="B203" s="138"/>
      <c r="C203" s="139" t="s">
        <v>26</v>
      </c>
      <c r="D203" s="2" t="s">
        <v>130</v>
      </c>
      <c r="G203" s="285" t="n">
        <v>4.4</v>
      </c>
      <c r="M203" s="189" t="n">
        <f aca="false">G203+J203</f>
        <v>4.4</v>
      </c>
    </row>
    <row r="204" customFormat="false" ht="12.75" hidden="false" customHeight="false" outlineLevel="0" collapsed="false">
      <c r="A204" s="5"/>
      <c r="B204" s="138"/>
      <c r="C204" s="139"/>
      <c r="G204" s="9"/>
    </row>
    <row r="205" customFormat="false" ht="12.75" hidden="false" customHeight="false" outlineLevel="0" collapsed="false">
      <c r="A205" s="5"/>
      <c r="B205" s="271" t="s">
        <v>22</v>
      </c>
      <c r="C205" s="136" t="s">
        <v>23</v>
      </c>
      <c r="D205" s="271"/>
      <c r="G205" s="9" t="n">
        <v>0.07789</v>
      </c>
      <c r="M205" s="169"/>
    </row>
    <row r="206" customFormat="false" ht="12.75" hidden="false" customHeight="false" outlineLevel="0" collapsed="false">
      <c r="A206" s="5"/>
      <c r="B206" s="271"/>
      <c r="C206" s="136"/>
      <c r="D206" s="25" t="s">
        <v>24</v>
      </c>
      <c r="G206" s="9"/>
      <c r="M206" s="169" t="n">
        <f aca="false">G205</f>
        <v>0.07789</v>
      </c>
    </row>
    <row r="207" customFormat="false" ht="12.75" hidden="false" customHeight="false" outlineLevel="0" collapsed="false">
      <c r="A207" s="5"/>
      <c r="B207" s="271"/>
      <c r="C207" s="136"/>
      <c r="D207" s="92" t="s">
        <v>25</v>
      </c>
      <c r="G207" s="9"/>
      <c r="J207" s="9" t="n">
        <v>0.0398042944467861</v>
      </c>
      <c r="M207" s="12" t="n">
        <f aca="false">G205+J207</f>
        <v>0.117694294446786</v>
      </c>
    </row>
    <row r="208" customFormat="false" ht="12.75" hidden="false" customHeight="false" outlineLevel="0" collapsed="false">
      <c r="A208" s="5"/>
      <c r="B208" s="271"/>
      <c r="C208" s="136" t="s">
        <v>26</v>
      </c>
      <c r="D208" s="25"/>
      <c r="G208" s="9" t="n">
        <v>0.05105</v>
      </c>
      <c r="M208" s="169"/>
    </row>
    <row r="209" customFormat="false" ht="12.75" hidden="false" customHeight="false" outlineLevel="0" collapsed="false">
      <c r="A209" s="5"/>
      <c r="B209" s="271"/>
      <c r="C209" s="136"/>
      <c r="D209" s="25" t="s">
        <v>24</v>
      </c>
      <c r="G209" s="9"/>
      <c r="M209" s="169" t="n">
        <f aca="false">G208</f>
        <v>0.05105</v>
      </c>
    </row>
    <row r="210" customFormat="false" ht="12.75" hidden="false" customHeight="false" outlineLevel="0" collapsed="false">
      <c r="A210" s="5"/>
      <c r="B210" s="138"/>
      <c r="C210" s="139"/>
      <c r="D210" s="92" t="s">
        <v>25</v>
      </c>
      <c r="G210" s="9"/>
      <c r="J210" s="9" t="n">
        <v>0.0398042944467861</v>
      </c>
      <c r="M210" s="12" t="n">
        <f aca="false">G208+J210</f>
        <v>0.0908542944467861</v>
      </c>
    </row>
    <row r="211" customFormat="false" ht="12.75" hidden="false" customHeight="false" outlineLevel="0" collapsed="false">
      <c r="A211" s="5"/>
      <c r="B211" s="138"/>
      <c r="C211" s="139"/>
      <c r="G211" s="9"/>
    </row>
    <row r="212" customFormat="false" ht="12.75" hidden="false" customHeight="false" outlineLevel="0" collapsed="false">
      <c r="A212" s="5"/>
      <c r="B212" s="138" t="s">
        <v>48</v>
      </c>
      <c r="C212" s="139" t="s">
        <v>23</v>
      </c>
      <c r="G212" s="285" t="n">
        <v>16</v>
      </c>
      <c r="M212" s="189" t="n">
        <f aca="false">G212+J212</f>
        <v>16</v>
      </c>
    </row>
    <row r="213" customFormat="false" ht="12.75" hidden="false" customHeight="false" outlineLevel="0" collapsed="false">
      <c r="A213" s="5"/>
      <c r="B213" s="138"/>
      <c r="C213" s="139" t="s">
        <v>26</v>
      </c>
      <c r="G213" s="285" t="n">
        <v>16</v>
      </c>
      <c r="M213" s="189" t="n">
        <f aca="false">G213+J213</f>
        <v>16</v>
      </c>
    </row>
    <row r="214" customFormat="false" ht="12.75" hidden="false" customHeight="false" outlineLevel="0" collapsed="false">
      <c r="A214" s="5"/>
      <c r="B214" s="138"/>
      <c r="C214" s="139"/>
      <c r="G214" s="285"/>
    </row>
    <row r="215" customFormat="false" ht="12.75" hidden="false" customHeight="false" outlineLevel="0" collapsed="false">
      <c r="A215" s="5"/>
      <c r="B215" s="25" t="s">
        <v>132</v>
      </c>
      <c r="C215" s="56" t="s">
        <v>23</v>
      </c>
      <c r="G215" s="285" t="n">
        <v>-0.95</v>
      </c>
      <c r="M215" s="189" t="n">
        <f aca="false">G215+J215</f>
        <v>-0.95</v>
      </c>
    </row>
    <row r="216" customFormat="false" ht="12.75" hidden="false" customHeight="false" outlineLevel="0" collapsed="false">
      <c r="A216" s="5"/>
      <c r="B216" s="25"/>
      <c r="C216" s="56" t="s">
        <v>26</v>
      </c>
      <c r="G216" s="285" t="n">
        <v>-0.65</v>
      </c>
      <c r="M216" s="189" t="n">
        <f aca="false">G216+J216</f>
        <v>-0.65</v>
      </c>
    </row>
    <row r="217" customFormat="false" ht="13.5" hidden="false" customHeight="false" outlineLevel="0" collapsed="false">
      <c r="A217" s="5"/>
      <c r="B217" s="438"/>
      <c r="C217" s="424"/>
      <c r="D217" s="154"/>
      <c r="E217" s="433"/>
      <c r="F217" s="156"/>
      <c r="G217" s="434"/>
      <c r="H217" s="428"/>
      <c r="I217" s="466"/>
      <c r="J217" s="159"/>
      <c r="K217" s="435"/>
      <c r="L217" s="436"/>
      <c r="M217" s="157"/>
      <c r="N217" s="152"/>
    </row>
    <row r="218" customFormat="false" ht="13.5" hidden="false" customHeight="false" outlineLevel="0" collapsed="false"/>
  </sheetData>
  <mergeCells count="3">
    <mergeCell ref="E8:F8"/>
    <mergeCell ref="E9:F9"/>
    <mergeCell ref="E10:F10"/>
  </mergeCells>
  <printOptions headings="false" gridLines="false" gridLinesSet="true" horizontalCentered="true" verticalCentered="false"/>
  <pageMargins left="0.25" right="0.25" top="0.984722222222222" bottom="0.530555555555556" header="0.520138888888889" footer="0.240277777777778"/>
  <pageSetup paperSize="1" scale="75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&amp;C&amp;12Pacific Gas and Electric Company
Attachment 2, Alternative Proposal - ERRATA</oddHeader>
    <oddFooter>&amp;L&amp;D
&amp;T&amp;R&amp;F
&amp;A</oddFooter>
  </headerFooter>
  <rowBreaks count="4" manualBreakCount="4">
    <brk id="48" man="true" max="16383" min="0"/>
    <brk id="63" man="true" max="16383" min="0"/>
    <brk id="132" man="true" max="16383" min="0"/>
    <brk id="172" man="true" max="16383" min="0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2001-03-28T17:40:38Z</dcterms:created>
  <dc:creator>Nancy Breckenridge</dc:creator>
  <dc:description/>
  <dc:language>en-US</dc:language>
  <cp:lastModifiedBy>RTP1</cp:lastModifiedBy>
  <cp:lastPrinted>2001-04-16T19:14:30Z</cp:lastPrinted>
  <dcterms:modified xsi:type="dcterms:W3CDTF">2001-04-16T20:23:51Z</dcterms:modified>
  <cp:revision>0</cp:revision>
  <dc:subject/>
  <dc:title/>
</cp:coreProperties>
</file>