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 &amp; Curve" sheetId="1" state="visible" r:id="rId3"/>
    <sheet name="Curve frm Quoted SWAP rates" sheetId="2" state="visible" r:id="rId4"/>
  </sheets>
  <externalReferences>
    <externalReference r:id="rId5"/>
  </externalReferences>
  <definedNames>
    <definedName function="false" hidden="false" name="Error" vbProcedure="false">'Inputs &amp; Curve'!$I$44</definedName>
    <definedName function="false" hidden="false" name="Error2" vbProcedure="false">#REF!</definedName>
    <definedName function="false" hidden="false" name="Parameters" vbProcedure="false">'Inputs &amp; Curve'!$L$4:$L$7</definedName>
    <definedName function="false" hidden="false" name="Parameters2" vbProcedure="false">'Inputs &amp; Curve'!$M$4:$M$7</definedName>
    <definedName function="false" hidden="false" localSheetId="0" name="solver_adj" vbProcedure="false">'Inputs &amp; Curve'!$L$4:$L$7</definedName>
    <definedName function="false" hidden="false" localSheetId="0" name="solver_cvg" vbProcedure="false">0.002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200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'Inputs &amp; Curve'!$I$44</definedName>
    <definedName function="false" hidden="false" localSheetId="0" name="solver_pre" vbProcedure="false">0.00005</definedName>
    <definedName function="false" hidden="false" localSheetId="0" name="solver_scl" vbProcedure="false">0</definedName>
    <definedName function="false" hidden="false" localSheetId="0" name="solver_sho" vbProcedure="false">2</definedName>
    <definedName function="false" hidden="false" localSheetId="0" name="solver_tim" vbProcedure="false">200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<sst xmlns="http://schemas.openxmlformats.org/spreadsheetml/2006/main" count="218" uniqueCount="53">
  <si>
    <t xml:space="preserve">Today</t>
  </si>
  <si>
    <t xml:space="preserve">LIBOR Curve Ref date:</t>
  </si>
  <si>
    <t xml:space="preserve">Dates for Smoothing</t>
  </si>
  <si>
    <t xml:space="preserve">First Payment</t>
  </si>
  <si>
    <t xml:space="preserve">RPI Index Levels</t>
  </si>
  <si>
    <t xml:space="preserve">New YoY</t>
  </si>
  <si>
    <t xml:space="preserve">New Index</t>
  </si>
  <si>
    <t xml:space="preserve">Previous</t>
  </si>
  <si>
    <t xml:space="preserve">RPI Date</t>
  </si>
  <si>
    <t xml:space="preserve">Years</t>
  </si>
  <si>
    <t xml:space="preserve">SWAP Rate - Ask</t>
  </si>
  <si>
    <t xml:space="preserve">SWAP Rate - Bid</t>
  </si>
  <si>
    <t xml:space="preserve">Mid</t>
  </si>
  <si>
    <t xml:space="preserve">LIBOR Curve</t>
  </si>
  <si>
    <t xml:space="preserve">RPI Curve</t>
  </si>
  <si>
    <t xml:space="preserve">RPI Smoothed</t>
  </si>
  <si>
    <t xml:space="preserve">Error^2</t>
  </si>
  <si>
    <t xml:space="preserve">RPI Mid Anjam Smoothed</t>
  </si>
  <si>
    <t xml:space="preserve">Parameters</t>
  </si>
  <si>
    <t xml:space="preserve">Bid</t>
  </si>
  <si>
    <t xml:space="preserve">Historical</t>
  </si>
  <si>
    <t xml:space="preserve">A</t>
  </si>
  <si>
    <t xml:space="preserve">B</t>
  </si>
  <si>
    <t xml:space="preserve">C</t>
  </si>
  <si>
    <t xml:space="preserve">D</t>
  </si>
  <si>
    <t xml:space="preserve">LT Level</t>
  </si>
  <si>
    <t xml:space="preserve">SWAP Fixed Rate</t>
  </si>
  <si>
    <t xml:space="preserve">RPI Curve frm Q'd rates</t>
  </si>
  <si>
    <t xml:space="preserve">2-yr</t>
  </si>
  <si>
    <t xml:space="preserve">Coupon</t>
  </si>
  <si>
    <t xml:space="preserve">Zero Curve</t>
  </si>
  <si>
    <t xml:space="preserve">DF</t>
  </si>
  <si>
    <t xml:space="preserve">Coupon x DF</t>
  </si>
  <si>
    <t xml:space="preserve">Sum</t>
  </si>
  <si>
    <t xml:space="preserve">Floating/Spot</t>
  </si>
  <si>
    <t xml:space="preserve">3-yr</t>
  </si>
  <si>
    <t xml:space="preserve">4-yr</t>
  </si>
  <si>
    <t xml:space="preserve">5-yr</t>
  </si>
  <si>
    <t xml:space="preserve">6-yr</t>
  </si>
  <si>
    <t xml:space="preserve">7-yr</t>
  </si>
  <si>
    <t xml:space="preserve">8-yr</t>
  </si>
  <si>
    <t xml:space="preserve">9-yr</t>
  </si>
  <si>
    <t xml:space="preserve">10-yr</t>
  </si>
  <si>
    <t xml:space="preserve">11-yr</t>
  </si>
  <si>
    <t xml:space="preserve">12-yr</t>
  </si>
  <si>
    <t xml:space="preserve">13-yr</t>
  </si>
  <si>
    <t xml:space="preserve">14-yr</t>
  </si>
  <si>
    <t xml:space="preserve">15-yr</t>
  </si>
  <si>
    <t xml:space="preserve">16-yr</t>
  </si>
  <si>
    <t xml:space="preserve">17-yr</t>
  </si>
  <si>
    <t xml:space="preserve">18-yr</t>
  </si>
  <si>
    <t xml:space="preserve">19-yr</t>
  </si>
  <si>
    <t xml:space="preserve">20-yr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</si>
</sst>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%"/>
    <numFmt numFmtId="166" formatCode="[$-409]m/d/yyyy"/>
    <numFmt numFmtId="167" formatCode="[$-409]d\-mmm\-yy"/>
    <numFmt numFmtId="168" formatCode="0.0"/>
    <numFmt numFmtId="169" formatCode="d\-mmm\-yy"/>
    <numFmt numFmtId="170" formatCode="0.00"/>
    <numFmt numFmtId="171" formatCode="0%"/>
    <numFmt numFmtId="172" formatCode="0.000%"/>
    <numFmt numFmtId="173" formatCode="0.0%"/>
    <numFmt numFmtId="174" formatCode="0.000"/>
    <numFmt numFmtId="175" formatCode="0.00000%"/>
    <numFmt numFmtId="176" formatCode="0.0000"/>
    <numFmt numFmtId="177" formatCode="0.00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.5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6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3997782431933"/>
          <c:y val="0.0762633286972647"/>
          <c:w val="0.977824319329802"/>
          <c:h val="0.923736671302735"/>
        </c:manualLayout>
      </c:layout>
      <c:lineChart>
        <c:grouping val="standard"/>
        <c:varyColors val="0"/>
        <c:ser>
          <c:idx val="0"/>
          <c:order val="0"/>
          <c:tx>
            <c:strRef>
              <c:f>"RPI Mid"</c:f>
              <c:strCache>
                <c:ptCount val="1"/>
                <c:pt idx="0">
                  <c:v>RPI Mid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Pt>
            <c:idx val="1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9"/>
            <c:marker>
              <c:symbol val="none"/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Curve'!$A$4:$A$43</c:f>
              <c:strCache>
                <c:ptCount val="40"/>
                <c:pt idx="0">
                  <c:v>1-Feb-00</c:v>
                </c:pt>
                <c:pt idx="1">
                  <c:v>1-Aug-00</c:v>
                </c:pt>
                <c:pt idx="2">
                  <c:v>1-Feb-01</c:v>
                </c:pt>
                <c:pt idx="3">
                  <c:v>1-Aug-01</c:v>
                </c:pt>
                <c:pt idx="4">
                  <c:v>1-Feb-02</c:v>
                </c:pt>
                <c:pt idx="5">
                  <c:v>1-Aug-02</c:v>
                </c:pt>
                <c:pt idx="6">
                  <c:v>1-Feb-03</c:v>
                </c:pt>
                <c:pt idx="7">
                  <c:v>1-Aug-03</c:v>
                </c:pt>
                <c:pt idx="8">
                  <c:v>1-Feb-04</c:v>
                </c:pt>
                <c:pt idx="9">
                  <c:v>1-Aug-04</c:v>
                </c:pt>
                <c:pt idx="10">
                  <c:v>1-Feb-05</c:v>
                </c:pt>
                <c:pt idx="11">
                  <c:v>1-Aug-05</c:v>
                </c:pt>
                <c:pt idx="12">
                  <c:v>1-Feb-06</c:v>
                </c:pt>
                <c:pt idx="13">
                  <c:v>1-Aug-06</c:v>
                </c:pt>
                <c:pt idx="14">
                  <c:v>1-Feb-07</c:v>
                </c:pt>
                <c:pt idx="15">
                  <c:v>1-Aug-07</c:v>
                </c:pt>
                <c:pt idx="16">
                  <c:v>1-Feb-08</c:v>
                </c:pt>
                <c:pt idx="17">
                  <c:v>1-Aug-08</c:v>
                </c:pt>
                <c:pt idx="18">
                  <c:v>1-Feb-09</c:v>
                </c:pt>
                <c:pt idx="19">
                  <c:v>1-Aug-09</c:v>
                </c:pt>
                <c:pt idx="20">
                  <c:v>1-Feb-10</c:v>
                </c:pt>
                <c:pt idx="21">
                  <c:v>1-Aug-10</c:v>
                </c:pt>
                <c:pt idx="22">
                  <c:v>1-Feb-11</c:v>
                </c:pt>
                <c:pt idx="23">
                  <c:v>1-Aug-11</c:v>
                </c:pt>
                <c:pt idx="24">
                  <c:v>1-Feb-12</c:v>
                </c:pt>
                <c:pt idx="25">
                  <c:v>1-Aug-12</c:v>
                </c:pt>
                <c:pt idx="26">
                  <c:v>1-Feb-13</c:v>
                </c:pt>
                <c:pt idx="27">
                  <c:v>1-Aug-13</c:v>
                </c:pt>
                <c:pt idx="28">
                  <c:v>1-Feb-14</c:v>
                </c:pt>
                <c:pt idx="29">
                  <c:v>1-Aug-14</c:v>
                </c:pt>
                <c:pt idx="30">
                  <c:v>1-Feb-15</c:v>
                </c:pt>
                <c:pt idx="31">
                  <c:v>1-Aug-15</c:v>
                </c:pt>
                <c:pt idx="32">
                  <c:v>1-Feb-16</c:v>
                </c:pt>
                <c:pt idx="33">
                  <c:v>1-Aug-16</c:v>
                </c:pt>
                <c:pt idx="34">
                  <c:v>1-Feb-17</c:v>
                </c:pt>
                <c:pt idx="35">
                  <c:v>1-Aug-17</c:v>
                </c:pt>
                <c:pt idx="36">
                  <c:v>1-Feb-18</c:v>
                </c:pt>
                <c:pt idx="37">
                  <c:v>1-Aug-18</c:v>
                </c:pt>
                <c:pt idx="38">
                  <c:v>1-Feb-19</c:v>
                </c:pt>
                <c:pt idx="39">
                  <c:v>1-Aug-19</c:v>
                </c:pt>
              </c:strCache>
            </c:strRef>
          </c:cat>
          <c:val>
            <c:numRef>
              <c:f>'Inputs &amp; Curve'!$G$4:$G$43</c:f>
              <c:numCache>
                <c:formatCode>0.00%</c:formatCode>
                <c:ptCount val="40"/>
                <c:pt idx="0">
                  <c:v>0.0232131948686622</c:v>
                </c:pt>
                <c:pt idx="1">
                  <c:v>0.0173651847530864</c:v>
                </c:pt>
                <c:pt idx="2">
                  <c:v>0.0173651847530864</c:v>
                </c:pt>
                <c:pt idx="3">
                  <c:v>0.0173651847530864</c:v>
                </c:pt>
                <c:pt idx="4">
                  <c:v>0.0358029074730203</c:v>
                </c:pt>
                <c:pt idx="5">
                  <c:v>0.0358029074730203</c:v>
                </c:pt>
                <c:pt idx="6">
                  <c:v>0.0358029074730203</c:v>
                </c:pt>
                <c:pt idx="7">
                  <c:v>0.0358029074730203</c:v>
                </c:pt>
                <c:pt idx="8">
                  <c:v>0.0358029074730203</c:v>
                </c:pt>
                <c:pt idx="9">
                  <c:v>0.0358029074730203</c:v>
                </c:pt>
                <c:pt idx="10">
                  <c:v>0.0369338402243939</c:v>
                </c:pt>
                <c:pt idx="11">
                  <c:v>0.0369338402243939</c:v>
                </c:pt>
                <c:pt idx="12">
                  <c:v>0.0369338402243939</c:v>
                </c:pt>
                <c:pt idx="13">
                  <c:v>0.0369338402243939</c:v>
                </c:pt>
                <c:pt idx="14">
                  <c:v>0.0260320944652226</c:v>
                </c:pt>
                <c:pt idx="15">
                  <c:v>0.0260320944652226</c:v>
                </c:pt>
                <c:pt idx="16">
                  <c:v>0.0260320944652226</c:v>
                </c:pt>
                <c:pt idx="17">
                  <c:v>0.0260320944652226</c:v>
                </c:pt>
                <c:pt idx="18">
                  <c:v>0.0260320944652226</c:v>
                </c:pt>
                <c:pt idx="19">
                  <c:v>0.0260320944652226</c:v>
                </c:pt>
                <c:pt idx="20">
                  <c:v>0.0177762651988691</c:v>
                </c:pt>
                <c:pt idx="21">
                  <c:v>0.0177762651988691</c:v>
                </c:pt>
                <c:pt idx="22">
                  <c:v>0.0177762651988691</c:v>
                </c:pt>
                <c:pt idx="23">
                  <c:v>0.0177762651988691</c:v>
                </c:pt>
                <c:pt idx="24">
                  <c:v>0.0177762651988691</c:v>
                </c:pt>
                <c:pt idx="25">
                  <c:v>0.0177762651988691</c:v>
                </c:pt>
                <c:pt idx="26">
                  <c:v>0.0177762651988691</c:v>
                </c:pt>
                <c:pt idx="27">
                  <c:v>0.0177762651988691</c:v>
                </c:pt>
                <c:pt idx="28">
                  <c:v>0.0177762651988691</c:v>
                </c:pt>
                <c:pt idx="29">
                  <c:v>0.0177762651988691</c:v>
                </c:pt>
                <c:pt idx="30">
                  <c:v>0.0177762651988691</c:v>
                </c:pt>
                <c:pt idx="31">
                  <c:v>0.0177762651988691</c:v>
                </c:pt>
                <c:pt idx="32">
                  <c:v>0.0177762651988691</c:v>
                </c:pt>
                <c:pt idx="33">
                  <c:v>0.0177762651988691</c:v>
                </c:pt>
                <c:pt idx="34">
                  <c:v>0.0177762651988691</c:v>
                </c:pt>
                <c:pt idx="35">
                  <c:v>0.0177762651988691</c:v>
                </c:pt>
                <c:pt idx="36">
                  <c:v>0.0177762651988691</c:v>
                </c:pt>
                <c:pt idx="37">
                  <c:v>0.0177762651988691</c:v>
                </c:pt>
                <c:pt idx="38">
                  <c:v>0.0177762651988691</c:v>
                </c:pt>
                <c:pt idx="39">
                  <c:v>0.0177762651988691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"RPI Smoothed"</c:f>
              <c:strCache>
                <c:ptCount val="1"/>
                <c:pt idx="0">
                  <c:v>RPI Smoothed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Curve'!$A$4:$A$43</c:f>
              <c:strCache>
                <c:ptCount val="40"/>
                <c:pt idx="0">
                  <c:v>1-Feb-00</c:v>
                </c:pt>
                <c:pt idx="1">
                  <c:v>1-Aug-00</c:v>
                </c:pt>
                <c:pt idx="2">
                  <c:v>1-Feb-01</c:v>
                </c:pt>
                <c:pt idx="3">
                  <c:v>1-Aug-01</c:v>
                </c:pt>
                <c:pt idx="4">
                  <c:v>1-Feb-02</c:v>
                </c:pt>
                <c:pt idx="5">
                  <c:v>1-Aug-02</c:v>
                </c:pt>
                <c:pt idx="6">
                  <c:v>1-Feb-03</c:v>
                </c:pt>
                <c:pt idx="7">
                  <c:v>1-Aug-03</c:v>
                </c:pt>
                <c:pt idx="8">
                  <c:v>1-Feb-04</c:v>
                </c:pt>
                <c:pt idx="9">
                  <c:v>1-Aug-04</c:v>
                </c:pt>
                <c:pt idx="10">
                  <c:v>1-Feb-05</c:v>
                </c:pt>
                <c:pt idx="11">
                  <c:v>1-Aug-05</c:v>
                </c:pt>
                <c:pt idx="12">
                  <c:v>1-Feb-06</c:v>
                </c:pt>
                <c:pt idx="13">
                  <c:v>1-Aug-06</c:v>
                </c:pt>
                <c:pt idx="14">
                  <c:v>1-Feb-07</c:v>
                </c:pt>
                <c:pt idx="15">
                  <c:v>1-Aug-07</c:v>
                </c:pt>
                <c:pt idx="16">
                  <c:v>1-Feb-08</c:v>
                </c:pt>
                <c:pt idx="17">
                  <c:v>1-Aug-08</c:v>
                </c:pt>
                <c:pt idx="18">
                  <c:v>1-Feb-09</c:v>
                </c:pt>
                <c:pt idx="19">
                  <c:v>1-Aug-09</c:v>
                </c:pt>
                <c:pt idx="20">
                  <c:v>1-Feb-10</c:v>
                </c:pt>
                <c:pt idx="21">
                  <c:v>1-Aug-10</c:v>
                </c:pt>
                <c:pt idx="22">
                  <c:v>1-Feb-11</c:v>
                </c:pt>
                <c:pt idx="23">
                  <c:v>1-Aug-11</c:v>
                </c:pt>
                <c:pt idx="24">
                  <c:v>1-Feb-12</c:v>
                </c:pt>
                <c:pt idx="25">
                  <c:v>1-Aug-12</c:v>
                </c:pt>
                <c:pt idx="26">
                  <c:v>1-Feb-13</c:v>
                </c:pt>
                <c:pt idx="27">
                  <c:v>1-Aug-13</c:v>
                </c:pt>
                <c:pt idx="28">
                  <c:v>1-Feb-14</c:v>
                </c:pt>
                <c:pt idx="29">
                  <c:v>1-Aug-14</c:v>
                </c:pt>
                <c:pt idx="30">
                  <c:v>1-Feb-15</c:v>
                </c:pt>
                <c:pt idx="31">
                  <c:v>1-Aug-15</c:v>
                </c:pt>
                <c:pt idx="32">
                  <c:v>1-Feb-16</c:v>
                </c:pt>
                <c:pt idx="33">
                  <c:v>1-Aug-16</c:v>
                </c:pt>
                <c:pt idx="34">
                  <c:v>1-Feb-17</c:v>
                </c:pt>
                <c:pt idx="35">
                  <c:v>1-Aug-17</c:v>
                </c:pt>
                <c:pt idx="36">
                  <c:v>1-Feb-18</c:v>
                </c:pt>
                <c:pt idx="37">
                  <c:v>1-Aug-18</c:v>
                </c:pt>
                <c:pt idx="38">
                  <c:v>1-Feb-19</c:v>
                </c:pt>
                <c:pt idx="39">
                  <c:v>1-Aug-19</c:v>
                </c:pt>
              </c:strCache>
            </c:strRef>
          </c:cat>
          <c:val>
            <c:numRef>
              <c:f>'Inputs &amp; Curve'!$H$4:$H$43</c:f>
              <c:numCache>
                <c:formatCode>0.00%</c:formatCode>
                <c:ptCount val="40"/>
                <c:pt idx="0">
                  <c:v>0.0232131948686622</c:v>
                </c:pt>
                <c:pt idx="1">
                  <c:v>0.0178815639551568</c:v>
                </c:pt>
                <c:pt idx="2">
                  <c:v>0.0192889740609358</c:v>
                </c:pt>
                <c:pt idx="3">
                  <c:v>0.0230551360966606</c:v>
                </c:pt>
                <c:pt idx="4">
                  <c:v>0.0282096834310691</c:v>
                </c:pt>
                <c:pt idx="5">
                  <c:v>0.03312445896046</c:v>
                </c:pt>
                <c:pt idx="6">
                  <c:v>0.0367264400808951</c:v>
                </c:pt>
                <c:pt idx="7">
                  <c:v>0.0386786128651084</c:v>
                </c:pt>
                <c:pt idx="8">
                  <c:v>0.0391288770843531</c:v>
                </c:pt>
                <c:pt idx="9">
                  <c:v>0.0384352955322202</c:v>
                </c:pt>
                <c:pt idx="10">
                  <c:v>0.0369877343735944</c:v>
                </c:pt>
                <c:pt idx="11">
                  <c:v>0.0351214426316996</c:v>
                </c:pt>
                <c:pt idx="12">
                  <c:v>0.0330893749381568</c:v>
                </c:pt>
                <c:pt idx="13">
                  <c:v>0.031064569327996</c:v>
                </c:pt>
                <c:pt idx="14">
                  <c:v>0.0291545125609588</c:v>
                </c:pt>
                <c:pt idx="15">
                  <c:v>0.0274179586849307</c:v>
                </c:pt>
                <c:pt idx="16">
                  <c:v>0.0258799732990906</c:v>
                </c:pt>
                <c:pt idx="17">
                  <c:v>0.0245438303572042</c:v>
                </c:pt>
                <c:pt idx="18">
                  <c:v>0.0233997343111456</c:v>
                </c:pt>
                <c:pt idx="19">
                  <c:v>0.0224308648917563</c:v>
                </c:pt>
                <c:pt idx="20">
                  <c:v>0.0216173633507666</c:v>
                </c:pt>
                <c:pt idx="21">
                  <c:v>0.0209388273381257</c:v>
                </c:pt>
                <c:pt idx="22">
                  <c:v>0.0203757725789074</c:v>
                </c:pt>
                <c:pt idx="23">
                  <c:v>0.0199104060225451</c:v>
                </c:pt>
                <c:pt idx="24">
                  <c:v>0.019526957707114</c:v>
                </c:pt>
                <c:pt idx="25">
                  <c:v>0.0192117423772984</c:v>
                </c:pt>
                <c:pt idx="26">
                  <c:v>0.0189530655411436</c:v>
                </c:pt>
                <c:pt idx="27">
                  <c:v>0.0187410485583675</c:v>
                </c:pt>
                <c:pt idx="28">
                  <c:v>0.01856741966826</c:v>
                </c:pt>
                <c:pt idx="29">
                  <c:v>0.0184252992313173</c:v>
                </c:pt>
                <c:pt idx="30">
                  <c:v>0.0183089952200339</c:v>
                </c:pt>
                <c:pt idx="31">
                  <c:v>0.0182138171632246</c:v>
                </c:pt>
                <c:pt idx="32">
                  <c:v>0.0181359118910559</c:v>
                </c:pt>
                <c:pt idx="33">
                  <c:v>0.0180721215373292</c:v>
                </c:pt>
                <c:pt idx="34">
                  <c:v>0.0180198626384913</c:v>
                </c:pt>
                <c:pt idx="35">
                  <c:v>0.0179770243570675</c:v>
                </c:pt>
                <c:pt idx="36">
                  <c:v>0.0179418835395321</c:v>
                </c:pt>
                <c:pt idx="37">
                  <c:v>0.0179130342917517</c:v>
                </c:pt>
                <c:pt idx="38">
                  <c:v>0.0178893298887443</c:v>
                </c:pt>
                <c:pt idx="39">
                  <c:v>0.0178698350479389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939680"/>
        <c:axId val="92542153"/>
      </c:lineChart>
      <c:catAx>
        <c:axId val="4893968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42153"/>
        <c:crossesAt val="0"/>
        <c:auto val="1"/>
        <c:lblAlgn val="ctr"/>
        <c:lblOffset val="100"/>
        <c:noMultiLvlLbl val="0"/>
      </c:catAx>
      <c:valAx>
        <c:axId val="92542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39680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11284957496612"/>
          <c:y val="0.0645572554473806"/>
          <c:w val="0.245534064309474"/>
          <c:h val="0.167593880389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4381318613161"/>
          <c:y val="0.0432815747646412"/>
          <c:w val="0.967561868138684"/>
          <c:h val="0.956718425235359"/>
        </c:manualLayout>
      </c:layout>
      <c:lineChart>
        <c:grouping val="standard"/>
        <c:varyColors val="0"/>
        <c:ser>
          <c:idx val="0"/>
          <c:order val="0"/>
          <c:tx>
            <c:strRef>
              <c:f>"Current Mid RPI"</c:f>
              <c:strCache>
                <c:ptCount val="1"/>
                <c:pt idx="0">
                  <c:v>Current Mid RPI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Curve'!$Y$38:$Y$266</c:f>
              <c:strCache>
                <c:ptCount val="229"/>
                <c:pt idx="0">
                  <c:v>1-Jan-00</c:v>
                </c:pt>
                <c:pt idx="1">
                  <c:v>1-Feb-00</c:v>
                </c:pt>
                <c:pt idx="2">
                  <c:v>1-Mar-00</c:v>
                </c:pt>
                <c:pt idx="3">
                  <c:v>1-Apr-00</c:v>
                </c:pt>
                <c:pt idx="4">
                  <c:v>1-May-00</c:v>
                </c:pt>
                <c:pt idx="5">
                  <c:v>1-Jun-00</c:v>
                </c:pt>
                <c:pt idx="6">
                  <c:v>1-Jul-00</c:v>
                </c:pt>
                <c:pt idx="7">
                  <c:v>1-Aug-00</c:v>
                </c:pt>
                <c:pt idx="8">
                  <c:v>1-Sep-00</c:v>
                </c:pt>
                <c:pt idx="9">
                  <c:v>1-Oct-00</c:v>
                </c:pt>
                <c:pt idx="10">
                  <c:v>1-Nov-00</c:v>
                </c:pt>
                <c:pt idx="11">
                  <c:v>1-Dec-00</c:v>
                </c:pt>
                <c:pt idx="12">
                  <c:v>1-Jan-01</c:v>
                </c:pt>
                <c:pt idx="13">
                  <c:v>1-Feb-01</c:v>
                </c:pt>
                <c:pt idx="14">
                  <c:v>1-Mar-01</c:v>
                </c:pt>
                <c:pt idx="15">
                  <c:v>1-Apr-01</c:v>
                </c:pt>
                <c:pt idx="16">
                  <c:v>1-May-01</c:v>
                </c:pt>
                <c:pt idx="17">
                  <c:v>1-Jun-01</c:v>
                </c:pt>
                <c:pt idx="18">
                  <c:v>1-Jul-01</c:v>
                </c:pt>
                <c:pt idx="19">
                  <c:v>1-Aug-01</c:v>
                </c:pt>
                <c:pt idx="20">
                  <c:v>1-Sep-01</c:v>
                </c:pt>
                <c:pt idx="21">
                  <c:v>1-Oct-01</c:v>
                </c:pt>
                <c:pt idx="22">
                  <c:v>1-Nov-01</c:v>
                </c:pt>
                <c:pt idx="23">
                  <c:v>1-Dec-01</c:v>
                </c:pt>
                <c:pt idx="24">
                  <c:v>1-Jan-02</c:v>
                </c:pt>
                <c:pt idx="25">
                  <c:v>1-Feb-02</c:v>
                </c:pt>
                <c:pt idx="26">
                  <c:v>1-Mar-02</c:v>
                </c:pt>
                <c:pt idx="27">
                  <c:v>1-Apr-02</c:v>
                </c:pt>
                <c:pt idx="28">
                  <c:v>1-May-02</c:v>
                </c:pt>
                <c:pt idx="29">
                  <c:v>1-Jun-02</c:v>
                </c:pt>
                <c:pt idx="30">
                  <c:v>1-Jul-02</c:v>
                </c:pt>
                <c:pt idx="31">
                  <c:v>1-Aug-02</c:v>
                </c:pt>
                <c:pt idx="32">
                  <c:v>1-Sep-02</c:v>
                </c:pt>
                <c:pt idx="33">
                  <c:v>1-Oct-02</c:v>
                </c:pt>
                <c:pt idx="34">
                  <c:v>1-Nov-02</c:v>
                </c:pt>
                <c:pt idx="35">
                  <c:v>1-Dec-02</c:v>
                </c:pt>
                <c:pt idx="36">
                  <c:v>1-Jan-03</c:v>
                </c:pt>
                <c:pt idx="37">
                  <c:v>1-Feb-03</c:v>
                </c:pt>
                <c:pt idx="38">
                  <c:v>1-Mar-03</c:v>
                </c:pt>
                <c:pt idx="39">
                  <c:v>1-Apr-03</c:v>
                </c:pt>
                <c:pt idx="40">
                  <c:v>1-May-03</c:v>
                </c:pt>
                <c:pt idx="41">
                  <c:v>1-Jun-03</c:v>
                </c:pt>
                <c:pt idx="42">
                  <c:v>1-Jul-03</c:v>
                </c:pt>
                <c:pt idx="43">
                  <c:v>1-Aug-03</c:v>
                </c:pt>
                <c:pt idx="44">
                  <c:v>1-Sep-03</c:v>
                </c:pt>
                <c:pt idx="45">
                  <c:v>1-Oct-03</c:v>
                </c:pt>
                <c:pt idx="46">
                  <c:v>1-Nov-03</c:v>
                </c:pt>
                <c:pt idx="47">
                  <c:v>1-Dec-03</c:v>
                </c:pt>
                <c:pt idx="48">
                  <c:v>1-Jan-04</c:v>
                </c:pt>
                <c:pt idx="49">
                  <c:v>1-Feb-04</c:v>
                </c:pt>
                <c:pt idx="50">
                  <c:v>1-Mar-04</c:v>
                </c:pt>
                <c:pt idx="51">
                  <c:v>1-Apr-04</c:v>
                </c:pt>
                <c:pt idx="52">
                  <c:v>1-May-04</c:v>
                </c:pt>
                <c:pt idx="53">
                  <c:v>1-Jun-04</c:v>
                </c:pt>
                <c:pt idx="54">
                  <c:v>1-Jul-04</c:v>
                </c:pt>
                <c:pt idx="55">
                  <c:v>1-Aug-04</c:v>
                </c:pt>
                <c:pt idx="56">
                  <c:v>1-Sep-04</c:v>
                </c:pt>
                <c:pt idx="57">
                  <c:v>1-Oct-04</c:v>
                </c:pt>
                <c:pt idx="58">
                  <c:v>1-Nov-04</c:v>
                </c:pt>
                <c:pt idx="59">
                  <c:v>1-Dec-04</c:v>
                </c:pt>
                <c:pt idx="60">
                  <c:v>1-Jan-05</c:v>
                </c:pt>
                <c:pt idx="61">
                  <c:v>1-Feb-05</c:v>
                </c:pt>
                <c:pt idx="62">
                  <c:v>1-Mar-05</c:v>
                </c:pt>
                <c:pt idx="63">
                  <c:v>1-Apr-05</c:v>
                </c:pt>
                <c:pt idx="64">
                  <c:v>1-May-05</c:v>
                </c:pt>
                <c:pt idx="65">
                  <c:v>1-Jun-05</c:v>
                </c:pt>
                <c:pt idx="66">
                  <c:v>1-Jul-05</c:v>
                </c:pt>
                <c:pt idx="67">
                  <c:v>1-Aug-05</c:v>
                </c:pt>
                <c:pt idx="68">
                  <c:v>1-Sep-05</c:v>
                </c:pt>
                <c:pt idx="69">
                  <c:v>1-Oct-05</c:v>
                </c:pt>
                <c:pt idx="70">
                  <c:v>1-Nov-05</c:v>
                </c:pt>
                <c:pt idx="71">
                  <c:v>1-Dec-05</c:v>
                </c:pt>
                <c:pt idx="72">
                  <c:v>1-Jan-06</c:v>
                </c:pt>
                <c:pt idx="73">
                  <c:v>1-Feb-06</c:v>
                </c:pt>
                <c:pt idx="74">
                  <c:v>1-Mar-06</c:v>
                </c:pt>
                <c:pt idx="75">
                  <c:v>1-Apr-06</c:v>
                </c:pt>
                <c:pt idx="76">
                  <c:v>1-May-06</c:v>
                </c:pt>
                <c:pt idx="77">
                  <c:v>1-Jun-06</c:v>
                </c:pt>
                <c:pt idx="78">
                  <c:v>1-Jul-06</c:v>
                </c:pt>
                <c:pt idx="79">
                  <c:v>1-Aug-06</c:v>
                </c:pt>
                <c:pt idx="80">
                  <c:v>1-Sep-06</c:v>
                </c:pt>
                <c:pt idx="81">
                  <c:v>1-Oct-06</c:v>
                </c:pt>
                <c:pt idx="82">
                  <c:v>1-Nov-06</c:v>
                </c:pt>
                <c:pt idx="83">
                  <c:v>1-Dec-06</c:v>
                </c:pt>
                <c:pt idx="84">
                  <c:v>1-Jan-07</c:v>
                </c:pt>
                <c:pt idx="85">
                  <c:v>1-Feb-07</c:v>
                </c:pt>
                <c:pt idx="86">
                  <c:v>1-Mar-07</c:v>
                </c:pt>
                <c:pt idx="87">
                  <c:v>1-Apr-07</c:v>
                </c:pt>
                <c:pt idx="88">
                  <c:v>1-May-07</c:v>
                </c:pt>
                <c:pt idx="89">
                  <c:v>1-Jun-07</c:v>
                </c:pt>
                <c:pt idx="90">
                  <c:v>1-Jul-07</c:v>
                </c:pt>
                <c:pt idx="91">
                  <c:v>1-Aug-07</c:v>
                </c:pt>
                <c:pt idx="92">
                  <c:v>1-Sep-07</c:v>
                </c:pt>
                <c:pt idx="93">
                  <c:v>1-Oct-07</c:v>
                </c:pt>
                <c:pt idx="94">
                  <c:v>1-Nov-07</c:v>
                </c:pt>
                <c:pt idx="95">
                  <c:v>1-Dec-07</c:v>
                </c:pt>
                <c:pt idx="96">
                  <c:v>1-Jan-08</c:v>
                </c:pt>
                <c:pt idx="97">
                  <c:v>1-Feb-08</c:v>
                </c:pt>
                <c:pt idx="98">
                  <c:v>1-Mar-08</c:v>
                </c:pt>
                <c:pt idx="99">
                  <c:v>1-Apr-08</c:v>
                </c:pt>
                <c:pt idx="100">
                  <c:v>1-May-08</c:v>
                </c:pt>
                <c:pt idx="101">
                  <c:v>1-Jun-08</c:v>
                </c:pt>
                <c:pt idx="102">
                  <c:v>1-Jul-08</c:v>
                </c:pt>
                <c:pt idx="103">
                  <c:v>1-Aug-08</c:v>
                </c:pt>
                <c:pt idx="104">
                  <c:v>1-Sep-08</c:v>
                </c:pt>
                <c:pt idx="105">
                  <c:v>1-Oct-08</c:v>
                </c:pt>
                <c:pt idx="106">
                  <c:v>1-Nov-08</c:v>
                </c:pt>
                <c:pt idx="107">
                  <c:v>1-Dec-08</c:v>
                </c:pt>
                <c:pt idx="108">
                  <c:v>1-Jan-09</c:v>
                </c:pt>
                <c:pt idx="109">
                  <c:v>1-Feb-09</c:v>
                </c:pt>
                <c:pt idx="110">
                  <c:v>1-Mar-09</c:v>
                </c:pt>
                <c:pt idx="111">
                  <c:v>1-Apr-09</c:v>
                </c:pt>
                <c:pt idx="112">
                  <c:v>1-May-09</c:v>
                </c:pt>
                <c:pt idx="113">
                  <c:v>1-Jun-09</c:v>
                </c:pt>
                <c:pt idx="114">
                  <c:v>1-Jul-09</c:v>
                </c:pt>
                <c:pt idx="115">
                  <c:v>1-Aug-09</c:v>
                </c:pt>
                <c:pt idx="116">
                  <c:v>1-Sep-09</c:v>
                </c:pt>
                <c:pt idx="117">
                  <c:v>1-Oct-09</c:v>
                </c:pt>
                <c:pt idx="118">
                  <c:v>1-Nov-09</c:v>
                </c:pt>
                <c:pt idx="119">
                  <c:v>1-Dec-09</c:v>
                </c:pt>
                <c:pt idx="120">
                  <c:v>1-Jan-10</c:v>
                </c:pt>
                <c:pt idx="121">
                  <c:v>1-Feb-10</c:v>
                </c:pt>
                <c:pt idx="122">
                  <c:v>1-Mar-10</c:v>
                </c:pt>
                <c:pt idx="123">
                  <c:v>1-Apr-10</c:v>
                </c:pt>
                <c:pt idx="124">
                  <c:v>1-May-10</c:v>
                </c:pt>
                <c:pt idx="125">
                  <c:v>1-Jun-10</c:v>
                </c:pt>
                <c:pt idx="126">
                  <c:v>1-Jul-10</c:v>
                </c:pt>
                <c:pt idx="127">
                  <c:v>1-Aug-10</c:v>
                </c:pt>
                <c:pt idx="128">
                  <c:v>1-Sep-10</c:v>
                </c:pt>
                <c:pt idx="129">
                  <c:v>1-Oct-10</c:v>
                </c:pt>
                <c:pt idx="130">
                  <c:v>1-Nov-10</c:v>
                </c:pt>
                <c:pt idx="131">
                  <c:v>1-Dec-10</c:v>
                </c:pt>
                <c:pt idx="132">
                  <c:v>1-Jan-11</c:v>
                </c:pt>
                <c:pt idx="133">
                  <c:v>1-Feb-11</c:v>
                </c:pt>
                <c:pt idx="134">
                  <c:v>1-Mar-11</c:v>
                </c:pt>
                <c:pt idx="135">
                  <c:v>1-Apr-11</c:v>
                </c:pt>
                <c:pt idx="136">
                  <c:v>1-May-11</c:v>
                </c:pt>
                <c:pt idx="137">
                  <c:v>1-Jun-11</c:v>
                </c:pt>
                <c:pt idx="138">
                  <c:v>1-Jul-11</c:v>
                </c:pt>
                <c:pt idx="139">
                  <c:v>1-Aug-11</c:v>
                </c:pt>
                <c:pt idx="140">
                  <c:v>1-Sep-11</c:v>
                </c:pt>
                <c:pt idx="141">
                  <c:v>1-Oct-11</c:v>
                </c:pt>
                <c:pt idx="142">
                  <c:v>1-Nov-11</c:v>
                </c:pt>
                <c:pt idx="143">
                  <c:v>1-Dec-11</c:v>
                </c:pt>
                <c:pt idx="144">
                  <c:v>1-Jan-12</c:v>
                </c:pt>
                <c:pt idx="145">
                  <c:v>1-Feb-12</c:v>
                </c:pt>
                <c:pt idx="146">
                  <c:v>1-Mar-12</c:v>
                </c:pt>
                <c:pt idx="147">
                  <c:v>1-Apr-12</c:v>
                </c:pt>
                <c:pt idx="148">
                  <c:v>1-May-12</c:v>
                </c:pt>
                <c:pt idx="149">
                  <c:v>1-Jun-12</c:v>
                </c:pt>
                <c:pt idx="150">
                  <c:v>1-Jul-12</c:v>
                </c:pt>
                <c:pt idx="151">
                  <c:v>1-Aug-12</c:v>
                </c:pt>
                <c:pt idx="152">
                  <c:v>1-Sep-12</c:v>
                </c:pt>
                <c:pt idx="153">
                  <c:v>1-Oct-12</c:v>
                </c:pt>
                <c:pt idx="154">
                  <c:v>1-Nov-12</c:v>
                </c:pt>
                <c:pt idx="155">
                  <c:v>1-Dec-12</c:v>
                </c:pt>
                <c:pt idx="156">
                  <c:v>1-Jan-13</c:v>
                </c:pt>
                <c:pt idx="157">
                  <c:v>1-Feb-13</c:v>
                </c:pt>
                <c:pt idx="158">
                  <c:v>1-Mar-13</c:v>
                </c:pt>
                <c:pt idx="159">
                  <c:v>1-Apr-13</c:v>
                </c:pt>
                <c:pt idx="160">
                  <c:v>1-May-13</c:v>
                </c:pt>
                <c:pt idx="161">
                  <c:v>1-Jun-13</c:v>
                </c:pt>
                <c:pt idx="162">
                  <c:v>1-Jul-13</c:v>
                </c:pt>
                <c:pt idx="163">
                  <c:v>1-Aug-13</c:v>
                </c:pt>
                <c:pt idx="164">
                  <c:v>1-Sep-13</c:v>
                </c:pt>
                <c:pt idx="165">
                  <c:v>1-Oct-13</c:v>
                </c:pt>
                <c:pt idx="166">
                  <c:v>1-Nov-13</c:v>
                </c:pt>
                <c:pt idx="167">
                  <c:v>1-Dec-13</c:v>
                </c:pt>
                <c:pt idx="168">
                  <c:v>1-Jan-14</c:v>
                </c:pt>
                <c:pt idx="169">
                  <c:v>1-Feb-14</c:v>
                </c:pt>
                <c:pt idx="170">
                  <c:v>1-Mar-14</c:v>
                </c:pt>
                <c:pt idx="171">
                  <c:v>1-Apr-14</c:v>
                </c:pt>
                <c:pt idx="172">
                  <c:v>1-May-14</c:v>
                </c:pt>
                <c:pt idx="173">
                  <c:v>1-Jun-14</c:v>
                </c:pt>
                <c:pt idx="174">
                  <c:v>1-Jul-14</c:v>
                </c:pt>
                <c:pt idx="175">
                  <c:v>1-Aug-14</c:v>
                </c:pt>
                <c:pt idx="176">
                  <c:v>1-Sep-14</c:v>
                </c:pt>
                <c:pt idx="177">
                  <c:v>1-Oct-14</c:v>
                </c:pt>
                <c:pt idx="178">
                  <c:v>1-Nov-14</c:v>
                </c:pt>
                <c:pt idx="179">
                  <c:v>1-Dec-14</c:v>
                </c:pt>
                <c:pt idx="180">
                  <c:v>1-Jan-15</c:v>
                </c:pt>
                <c:pt idx="181">
                  <c:v>1-Feb-15</c:v>
                </c:pt>
                <c:pt idx="182">
                  <c:v>1-Mar-15</c:v>
                </c:pt>
                <c:pt idx="183">
                  <c:v>1-Apr-15</c:v>
                </c:pt>
                <c:pt idx="184">
                  <c:v>1-May-15</c:v>
                </c:pt>
                <c:pt idx="185">
                  <c:v>1-Jun-15</c:v>
                </c:pt>
                <c:pt idx="186">
                  <c:v>1-Jul-15</c:v>
                </c:pt>
                <c:pt idx="187">
                  <c:v>1-Aug-15</c:v>
                </c:pt>
                <c:pt idx="188">
                  <c:v>1-Sep-15</c:v>
                </c:pt>
                <c:pt idx="189">
                  <c:v>1-Oct-15</c:v>
                </c:pt>
                <c:pt idx="190">
                  <c:v>1-Nov-15</c:v>
                </c:pt>
                <c:pt idx="191">
                  <c:v>1-Dec-15</c:v>
                </c:pt>
                <c:pt idx="192">
                  <c:v>1-Jan-16</c:v>
                </c:pt>
                <c:pt idx="193">
                  <c:v>1-Feb-16</c:v>
                </c:pt>
                <c:pt idx="194">
                  <c:v>1-Mar-16</c:v>
                </c:pt>
                <c:pt idx="195">
                  <c:v>1-Apr-16</c:v>
                </c:pt>
                <c:pt idx="196">
                  <c:v>1-May-16</c:v>
                </c:pt>
                <c:pt idx="197">
                  <c:v>1-Jun-16</c:v>
                </c:pt>
                <c:pt idx="198">
                  <c:v>1-Jul-16</c:v>
                </c:pt>
                <c:pt idx="199">
                  <c:v>1-Aug-16</c:v>
                </c:pt>
                <c:pt idx="200">
                  <c:v>1-Sep-16</c:v>
                </c:pt>
                <c:pt idx="201">
                  <c:v>1-Oct-16</c:v>
                </c:pt>
                <c:pt idx="202">
                  <c:v>1-Nov-16</c:v>
                </c:pt>
                <c:pt idx="203">
                  <c:v>1-Dec-16</c:v>
                </c:pt>
                <c:pt idx="204">
                  <c:v>1-Jan-17</c:v>
                </c:pt>
                <c:pt idx="205">
                  <c:v>1-Feb-17</c:v>
                </c:pt>
                <c:pt idx="206">
                  <c:v>1-Mar-17</c:v>
                </c:pt>
                <c:pt idx="207">
                  <c:v>1-Apr-17</c:v>
                </c:pt>
                <c:pt idx="208">
                  <c:v>1-May-17</c:v>
                </c:pt>
                <c:pt idx="209">
                  <c:v>1-Jun-17</c:v>
                </c:pt>
                <c:pt idx="210">
                  <c:v>1-Jul-17</c:v>
                </c:pt>
                <c:pt idx="211">
                  <c:v>1-Aug-17</c:v>
                </c:pt>
                <c:pt idx="212">
                  <c:v>1-Sep-17</c:v>
                </c:pt>
                <c:pt idx="213">
                  <c:v>1-Oct-17</c:v>
                </c:pt>
                <c:pt idx="214">
                  <c:v>1-Nov-17</c:v>
                </c:pt>
                <c:pt idx="215">
                  <c:v>1-Dec-17</c:v>
                </c:pt>
                <c:pt idx="216">
                  <c:v>1-Jan-18</c:v>
                </c:pt>
                <c:pt idx="217">
                  <c:v>1-Feb-18</c:v>
                </c:pt>
                <c:pt idx="218">
                  <c:v>1-Mar-18</c:v>
                </c:pt>
                <c:pt idx="219">
                  <c:v>1-Apr-18</c:v>
                </c:pt>
                <c:pt idx="220">
                  <c:v>1-May-18</c:v>
                </c:pt>
                <c:pt idx="221">
                  <c:v>1-Jun-18</c:v>
                </c:pt>
                <c:pt idx="222">
                  <c:v>1-Jul-18</c:v>
                </c:pt>
                <c:pt idx="223">
                  <c:v>1-Aug-18</c:v>
                </c:pt>
                <c:pt idx="224">
                  <c:v>1-Sep-18</c:v>
                </c:pt>
                <c:pt idx="225">
                  <c:v>1-Oct-18</c:v>
                </c:pt>
                <c:pt idx="226">
                  <c:v>1-Nov-18</c:v>
                </c:pt>
                <c:pt idx="227">
                  <c:v>1-Dec-18</c:v>
                </c:pt>
                <c:pt idx="228">
                  <c:v>1-Jan-19</c:v>
                </c:pt>
              </c:strCache>
            </c:strRef>
          </c:cat>
          <c:val>
            <c:numRef>
              <c:f>'Inputs &amp; Curve'!$AB$39:$AB$267,'Inputs &amp; Curve'!$AD$42:$AD$290</c:f>
              <c:numCache>
                <c:formatCode>0.00%</c:formatCode>
                <c:ptCount val="478"/>
                <c:pt idx="229">
                  <c:v>0.022235729989466</c:v>
                </c:pt>
                <c:pt idx="230">
                  <c:v>0.0219099083630672</c:v>
                </c:pt>
                <c:pt idx="231">
                  <c:v>0.0215840867366684</c:v>
                </c:pt>
                <c:pt idx="232">
                  <c:v>0.0212582651102697</c:v>
                </c:pt>
                <c:pt idx="233">
                  <c:v>0.0209324434838709</c:v>
                </c:pt>
                <c:pt idx="234">
                  <c:v>0.0206066218574721</c:v>
                </c:pt>
                <c:pt idx="235">
                  <c:v>0.0202808002310734</c:v>
                </c:pt>
                <c:pt idx="236">
                  <c:v>0.0199549786046746</c:v>
                </c:pt>
                <c:pt idx="237">
                  <c:v>0.0196291569782759</c:v>
                </c:pt>
                <c:pt idx="238">
                  <c:v>0.0193033353518771</c:v>
                </c:pt>
                <c:pt idx="239">
                  <c:v>0.0197837043286282</c:v>
                </c:pt>
                <c:pt idx="240">
                  <c:v>0.0202799258549752</c:v>
                </c:pt>
                <c:pt idx="241">
                  <c:v>0.0208949124413623</c:v>
                </c:pt>
                <c:pt idx="242">
                  <c:v>0.021550797671145</c:v>
                </c:pt>
                <c:pt idx="243">
                  <c:v>0.0222847855238541</c:v>
                </c:pt>
                <c:pt idx="244">
                  <c:v>0.0230423376525811</c:v>
                </c:pt>
                <c:pt idx="245">
                  <c:v>0.0238657861122632</c:v>
                </c:pt>
                <c:pt idx="246">
                  <c:v>0.0247218535140785</c:v>
                </c:pt>
                <c:pt idx="247">
                  <c:v>0.0255729680096124</c:v>
                </c:pt>
                <c:pt idx="248">
                  <c:v>0.026467288249957</c:v>
                </c:pt>
                <c:pt idx="249">
                  <c:v>0.0273391592141294</c:v>
                </c:pt>
                <c:pt idx="250">
                  <c:v>0.0282388038794256</c:v>
                </c:pt>
                <c:pt idx="251">
                  <c:v>0.0291296382423425</c:v>
                </c:pt>
                <c:pt idx="252">
                  <c:v>0.0299208830925222</c:v>
                </c:pt>
                <c:pt idx="253">
                  <c:v>0.0307762667200996</c:v>
                </c:pt>
                <c:pt idx="254">
                  <c:v>0.0315782658939956</c:v>
                </c:pt>
                <c:pt idx="255">
                  <c:v>0.0323755258354364</c:v>
                </c:pt>
                <c:pt idx="256">
                  <c:v>0.0331126440797154</c:v>
                </c:pt>
                <c:pt idx="257">
                  <c:v>0.0338352784570168</c:v>
                </c:pt>
                <c:pt idx="258">
                  <c:v>0.0345153262318086</c:v>
                </c:pt>
                <c:pt idx="259">
                  <c:v>0.0351307146335911</c:v>
                </c:pt>
                <c:pt idx="260">
                  <c:v>0.0357207864805925</c:v>
                </c:pt>
                <c:pt idx="261">
                  <c:v>0.0362463557226629</c:v>
                </c:pt>
                <c:pt idx="262">
                  <c:v>0.036741765150525</c:v>
                </c:pt>
                <c:pt idx="263">
                  <c:v>0.0371884445826632</c:v>
                </c:pt>
                <c:pt idx="264">
                  <c:v>0.0375501070351106</c:v>
                </c:pt>
                <c:pt idx="265">
                  <c:v>0.0379046742771702</c:v>
                </c:pt>
                <c:pt idx="266">
                  <c:v>0.0382026259643529</c:v>
                </c:pt>
                <c:pt idx="267">
                  <c:v>0.0384648180661659</c:v>
                </c:pt>
                <c:pt idx="268">
                  <c:v>0.0386754962255076</c:v>
                </c:pt>
                <c:pt idx="269">
                  <c:v>0.0388501042118275</c:v>
                </c:pt>
                <c:pt idx="270">
                  <c:v>0.0389824910969487</c:v>
                </c:pt>
                <c:pt idx="271">
                  <c:v>0.0390720289400049</c:v>
                </c:pt>
                <c:pt idx="272">
                  <c:v>0.0391264592467625</c:v>
                </c:pt>
                <c:pt idx="273">
                  <c:v>0.0391440351784623</c:v>
                </c:pt>
                <c:pt idx="274">
                  <c:v>0.0391278214954547</c:v>
                </c:pt>
                <c:pt idx="275">
                  <c:v>0.0390786234287408</c:v>
                </c:pt>
                <c:pt idx="276">
                  <c:v>0.0390045001705864</c:v>
                </c:pt>
                <c:pt idx="277">
                  <c:v>0.0388971087358007</c:v>
                </c:pt>
                <c:pt idx="278">
                  <c:v>0.0387672951651998</c:v>
                </c:pt>
                <c:pt idx="279">
                  <c:v>0.0386082966553177</c:v>
                </c:pt>
                <c:pt idx="280">
                  <c:v>0.0384321469964034</c:v>
                </c:pt>
                <c:pt idx="281">
                  <c:v>0.0382289136755335</c:v>
                </c:pt>
                <c:pt idx="282">
                  <c:v>0.0380059087182204</c:v>
                </c:pt>
                <c:pt idx="283">
                  <c:v>0.0377729199985211</c:v>
                </c:pt>
                <c:pt idx="284">
                  <c:v>0.0375160562041766</c:v>
                </c:pt>
                <c:pt idx="285">
                  <c:v>0.0372533987544193</c:v>
                </c:pt>
                <c:pt idx="286">
                  <c:v>0.0369689474954768</c:v>
                </c:pt>
                <c:pt idx="287">
                  <c:v>0.0366727090233421</c:v>
                </c:pt>
                <c:pt idx="288">
                  <c:v>0.0363961811107393</c:v>
                </c:pt>
                <c:pt idx="289">
                  <c:v>0.0360813418808912</c:v>
                </c:pt>
                <c:pt idx="290">
                  <c:v>0.0357691277819966</c:v>
                </c:pt>
                <c:pt idx="291">
                  <c:v>0.0354398927856115</c:v>
                </c:pt>
                <c:pt idx="292">
                  <c:v>0.0351159311409475</c:v>
                </c:pt>
                <c:pt idx="293">
                  <c:v>0.0347766791663489</c:v>
                </c:pt>
                <c:pt idx="294">
                  <c:v>0.0344338460341946</c:v>
                </c:pt>
                <c:pt idx="295">
                  <c:v>0.0340995380908118</c:v>
                </c:pt>
                <c:pt idx="296">
                  <c:v>0.033752311372086</c:v>
                </c:pt>
                <c:pt idx="297">
                  <c:v>0.0334153181481534</c:v>
                </c:pt>
                <c:pt idx="298">
                  <c:v>0.0330668193598149</c:v>
                </c:pt>
                <c:pt idx="299">
                  <c:v>0.0327187267299006</c:v>
                </c:pt>
                <c:pt idx="300">
                  <c:v>0.0324051999495871</c:v>
                </c:pt>
                <c:pt idx="301">
                  <c:v>0.032059594970221</c:v>
                </c:pt>
                <c:pt idx="302">
                  <c:v>0.0317271439781208</c:v>
                </c:pt>
                <c:pt idx="303">
                  <c:v>0.0313861630785086</c:v>
                </c:pt>
                <c:pt idx="304">
                  <c:v>0.0310590688235861</c:v>
                </c:pt>
                <c:pt idx="305">
                  <c:v>0.0307244506345686</c:v>
                </c:pt>
                <c:pt idx="306">
                  <c:v>0.0303936297943829</c:v>
                </c:pt>
                <c:pt idx="307">
                  <c:v>0.0300774064317762</c:v>
                </c:pt>
                <c:pt idx="308">
                  <c:v>0.0297549851493854</c:v>
                </c:pt>
                <c:pt idx="309">
                  <c:v>0.029447410526666</c:v>
                </c:pt>
                <c:pt idx="310">
                  <c:v>0.0291344015799971</c:v>
                </c:pt>
                <c:pt idx="311">
                  <c:v>0.0288264885939815</c:v>
                </c:pt>
                <c:pt idx="312">
                  <c:v>0.0285528987618952</c:v>
                </c:pt>
                <c:pt idx="313">
                  <c:v>0.0282551432054288</c:v>
                </c:pt>
                <c:pt idx="314">
                  <c:v>0.0279722579294778</c:v>
                </c:pt>
                <c:pt idx="315">
                  <c:v>0.0276854857827906</c:v>
                </c:pt>
                <c:pt idx="316">
                  <c:v>0.02741340677039</c:v>
                </c:pt>
                <c:pt idx="317">
                  <c:v>0.0271379460707903</c:v>
                </c:pt>
                <c:pt idx="318">
                  <c:v>0.0268683137182944</c:v>
                </c:pt>
                <c:pt idx="319">
                  <c:v>0.0266129586804178</c:v>
                </c:pt>
                <c:pt idx="320">
                  <c:v>0.0263548739700208</c:v>
                </c:pt>
                <c:pt idx="321">
                  <c:v>0.0261107135873761</c:v>
                </c:pt>
                <c:pt idx="322">
                  <c:v>0.0258641916545939</c:v>
                </c:pt>
                <c:pt idx="323">
                  <c:v>0.0256235216325966</c:v>
                </c:pt>
                <c:pt idx="324">
                  <c:v>0.0254036496013828</c:v>
                </c:pt>
                <c:pt idx="325">
                  <c:v>0.0251742107988428</c:v>
                </c:pt>
                <c:pt idx="326">
                  <c:v>0.024957635492255</c:v>
                </c:pt>
                <c:pt idx="327">
                  <c:v>0.024739431170448</c:v>
                </c:pt>
                <c:pt idx="328">
                  <c:v>0.0245336173051462</c:v>
                </c:pt>
                <c:pt idx="329">
                  <c:v>0.0243264061839345</c:v>
                </c:pt>
                <c:pt idx="330">
                  <c:v>0.024124674519815</c:v>
                </c:pt>
                <c:pt idx="331">
                  <c:v>0.023934593173822</c:v>
                </c:pt>
                <c:pt idx="332">
                  <c:v>0.02374340911384</c:v>
                </c:pt>
                <c:pt idx="333">
                  <c:v>0.0235633758987475</c:v>
                </c:pt>
                <c:pt idx="334">
                  <c:v>0.0233824037280785</c:v>
                </c:pt>
                <c:pt idx="335">
                  <c:v>0.0232064849923956</c:v>
                </c:pt>
                <c:pt idx="336">
                  <c:v>0.0230518552315752</c:v>
                </c:pt>
                <c:pt idx="337">
                  <c:v>0.0228852903842645</c:v>
                </c:pt>
                <c:pt idx="338">
                  <c:v>0.0227286440078257</c:v>
                </c:pt>
                <c:pt idx="339">
                  <c:v>0.0225713762929841</c:v>
                </c:pt>
                <c:pt idx="340">
                  <c:v>0.0224235401738715</c:v>
                </c:pt>
                <c:pt idx="341">
                  <c:v>0.0222751818224034</c:v>
                </c:pt>
                <c:pt idx="342">
                  <c:v>0.0221312013436695</c:v>
                </c:pt>
                <c:pt idx="343">
                  <c:v>0.0219959384605518</c:v>
                </c:pt>
                <c:pt idx="344">
                  <c:v>0.0218602773807194</c:v>
                </c:pt>
                <c:pt idx="345">
                  <c:v>0.0217328767084463</c:v>
                </c:pt>
                <c:pt idx="346">
                  <c:v>0.0216051456843951</c:v>
                </c:pt>
                <c:pt idx="347">
                  <c:v>0.0214812969285683</c:v>
                </c:pt>
                <c:pt idx="348">
                  <c:v>0.0213726884964255</c:v>
                </c:pt>
                <c:pt idx="349">
                  <c:v>0.0212559573398392</c:v>
                </c:pt>
                <c:pt idx="350">
                  <c:v>0.0211464196408888</c:v>
                </c:pt>
                <c:pt idx="351">
                  <c:v>0.0210366801694813</c:v>
                </c:pt>
                <c:pt idx="352">
                  <c:v>0.0209337313460298</c:v>
                </c:pt>
                <c:pt idx="353">
                  <c:v>0.020830619796297</c:v>
                </c:pt>
                <c:pt idx="354">
                  <c:v>0.0207307405819516</c:v>
                </c:pt>
                <c:pt idx="355">
                  <c:v>0.0206370764726394</c:v>
                </c:pt>
                <c:pt idx="356">
                  <c:v>0.0205432974923204</c:v>
                </c:pt>
                <c:pt idx="357">
                  <c:v>0.0204553733563765</c:v>
                </c:pt>
                <c:pt idx="358">
                  <c:v>0.0203673599120585</c:v>
                </c:pt>
                <c:pt idx="359">
                  <c:v>0.0202821523149772</c:v>
                </c:pt>
                <c:pt idx="360">
                  <c:v>0.0202075345428104</c:v>
                </c:pt>
                <c:pt idx="361">
                  <c:v>0.0201274436186324</c:v>
                </c:pt>
                <c:pt idx="362">
                  <c:v>0.0200523881267461</c:v>
                </c:pt>
                <c:pt idx="363">
                  <c:v>0.019977290041139</c:v>
                </c:pt>
                <c:pt idx="364">
                  <c:v>0.0199069248668946</c:v>
                </c:pt>
                <c:pt idx="365">
                  <c:v>0.0198365306378355</c:v>
                </c:pt>
                <c:pt idx="366">
                  <c:v>0.0197684204389619</c:v>
                </c:pt>
                <c:pt idx="367">
                  <c:v>0.0197046166373205</c:v>
                </c:pt>
                <c:pt idx="368">
                  <c:v>0.0196407997346149</c:v>
                </c:pt>
                <c:pt idx="369">
                  <c:v>0.0195810254363494</c:v>
                </c:pt>
                <c:pt idx="370">
                  <c:v>0.019521246158972</c:v>
                </c:pt>
                <c:pt idx="371">
                  <c:v>0.0194634249585924</c:v>
                </c:pt>
                <c:pt idx="372">
                  <c:v>0.0194110527377071</c:v>
                </c:pt>
                <c:pt idx="373">
                  <c:v>0.0193568494617821</c:v>
                </c:pt>
                <c:pt idx="374">
                  <c:v>0.019306093470544</c:v>
                </c:pt>
                <c:pt idx="375">
                  <c:v>0.0192553462373169</c:v>
                </c:pt>
                <c:pt idx="376">
                  <c:v>0.019207830764999</c:v>
                </c:pt>
                <c:pt idx="377">
                  <c:v>0.0191603275395901</c:v>
                </c:pt>
                <c:pt idx="378">
                  <c:v>0.0191143953952478</c:v>
                </c:pt>
                <c:pt idx="379">
                  <c:v>0.0190713934564243</c:v>
                </c:pt>
                <c:pt idx="380">
                  <c:v>0.0190284073984558</c:v>
                </c:pt>
                <c:pt idx="381">
                  <c:v>0.0189881663262147</c:v>
                </c:pt>
                <c:pt idx="382">
                  <c:v>0.0189479426735567</c:v>
                </c:pt>
                <c:pt idx="383">
                  <c:v>0.0189090558610968</c:v>
                </c:pt>
                <c:pt idx="384">
                  <c:v>0.0188750452207076</c:v>
                </c:pt>
                <c:pt idx="385">
                  <c:v>0.0188385839508083</c:v>
                </c:pt>
                <c:pt idx="386">
                  <c:v>0.0188044555977793</c:v>
                </c:pt>
                <c:pt idx="387">
                  <c:v>0.0187703462961083</c:v>
                </c:pt>
                <c:pt idx="388">
                  <c:v>0.0187384207702491</c:v>
                </c:pt>
                <c:pt idx="389">
                  <c:v>0.0187065143071619</c:v>
                </c:pt>
                <c:pt idx="390">
                  <c:v>0.0186756730416849</c:v>
                </c:pt>
                <c:pt idx="391">
                  <c:v>0.0186468078147589</c:v>
                </c:pt>
                <c:pt idx="392">
                  <c:v>0.0186179611830895</c:v>
                </c:pt>
                <c:pt idx="393">
                  <c:v>0.0185909635184172</c:v>
                </c:pt>
                <c:pt idx="394">
                  <c:v>0.0185639838974152</c:v>
                </c:pt>
                <c:pt idx="395">
                  <c:v>0.0185379066936113</c:v>
                </c:pt>
                <c:pt idx="396">
                  <c:v>0.0185151038009156</c:v>
                </c:pt>
                <c:pt idx="397">
                  <c:v>0.0184906621364754</c:v>
                </c:pt>
                <c:pt idx="398">
                  <c:v>0.0184677881017319</c:v>
                </c:pt>
                <c:pt idx="399">
                  <c:v>0.0184449302178516</c:v>
                </c:pt>
                <c:pt idx="400">
                  <c:v>0.0184235385845036</c:v>
                </c:pt>
                <c:pt idx="401">
                  <c:v>0.0184021622078615</c:v>
                </c:pt>
                <c:pt idx="402">
                  <c:v>0.0183815016019797</c:v>
                </c:pt>
                <c:pt idx="403">
                  <c:v>0.0183621664135444</c:v>
                </c:pt>
                <c:pt idx="404">
                  <c:v>0.0183428450687204</c:v>
                </c:pt>
                <c:pt idx="405">
                  <c:v>0.0183247632040315</c:v>
                </c:pt>
                <c:pt idx="406">
                  <c:v>0.0183066942296</c:v>
                </c:pt>
                <c:pt idx="407">
                  <c:v>0.018289230187139</c:v>
                </c:pt>
                <c:pt idx="408">
                  <c:v>0.0182739592499602</c:v>
                </c:pt>
                <c:pt idx="409">
                  <c:v>0.0182575909495332</c:v>
                </c:pt>
                <c:pt idx="410">
                  <c:v>0.0182422724023521</c:v>
                </c:pt>
                <c:pt idx="411">
                  <c:v>0.0182269644231449</c:v>
                </c:pt>
                <c:pt idx="412">
                  <c:v>0.018212638003185</c:v>
                </c:pt>
                <c:pt idx="413">
                  <c:v>0.0181983212523772</c:v>
                </c:pt>
                <c:pt idx="414">
                  <c:v>0.0181844831979461</c:v>
                </c:pt>
                <c:pt idx="415">
                  <c:v>0.018171532113476</c:v>
                </c:pt>
                <c:pt idx="416">
                  <c:v>0.0181585894051936</c:v>
                </c:pt>
                <c:pt idx="417">
                  <c:v>0.0181464760263926</c:v>
                </c:pt>
                <c:pt idx="418">
                  <c:v>0.0181343702138544</c:v>
                </c:pt>
                <c:pt idx="419">
                  <c:v>0.0181226685327902</c:v>
                </c:pt>
                <c:pt idx="420">
                  <c:v>0.0181120755729675</c:v>
                </c:pt>
                <c:pt idx="421">
                  <c:v>0.0181011177410837</c:v>
                </c:pt>
                <c:pt idx="422">
                  <c:v>0.0180908614069815</c:v>
                </c:pt>
                <c:pt idx="423">
                  <c:v>0.0180806108016908</c:v>
                </c:pt>
                <c:pt idx="424">
                  <c:v>0.0180710161365261</c:v>
                </c:pt>
                <c:pt idx="425">
                  <c:v>0.0180614265377843</c:v>
                </c:pt>
                <c:pt idx="426">
                  <c:v>0.0180521561224917</c:v>
                </c:pt>
                <c:pt idx="427">
                  <c:v>0.0180434785041018</c:v>
                </c:pt>
                <c:pt idx="428">
                  <c:v>0.018034805034331</c:v>
                </c:pt>
                <c:pt idx="429">
                  <c:v>0.0180266859085164</c:v>
                </c:pt>
                <c:pt idx="430">
                  <c:v>0.0180185703755543</c:v>
                </c:pt>
                <c:pt idx="431">
                  <c:v>0.0180107242608803</c:v>
                </c:pt>
                <c:pt idx="432">
                  <c:v>0.0180038614490996</c:v>
                </c:pt>
                <c:pt idx="433">
                  <c:v>0.0179965032348985</c:v>
                </c:pt>
                <c:pt idx="434">
                  <c:v>0.0179896146587328</c:v>
                </c:pt>
                <c:pt idx="435">
                  <c:v>0.0179827284721325</c:v>
                </c:pt>
                <c:pt idx="436">
                  <c:v>0.0179762815340724</c:v>
                </c:pt>
                <c:pt idx="437">
                  <c:v>0.0179698365652152</c:v>
                </c:pt>
                <c:pt idx="438">
                  <c:v>0.01796360466899</c:v>
                </c:pt>
                <c:pt idx="439">
                  <c:v>0.0179577699114264</c:v>
                </c:pt>
                <c:pt idx="440">
                  <c:v>0.0179519365552372</c:v>
                </c:pt>
                <c:pt idx="441">
                  <c:v>0.0179464746978211</c:v>
                </c:pt>
                <c:pt idx="442">
                  <c:v>0.0179410139064819</c:v>
                </c:pt>
                <c:pt idx="443">
                  <c:v>0.0179357330493713</c:v>
                </c:pt>
                <c:pt idx="444">
                  <c:v>0.0179311128622316</c:v>
                </c:pt>
                <c:pt idx="445">
                  <c:v>0.0179261579124657</c:v>
                </c:pt>
                <c:pt idx="446">
                  <c:v>0.017921517985162</c:v>
                </c:pt>
                <c:pt idx="447">
                  <c:v>0.0179168784220397</c:v>
                </c:pt>
                <c:pt idx="448">
                  <c:v>0.0179125336188452</c:v>
                </c:pt>
                <c:pt idx="449">
                  <c:v>0.0179081889432995</c:v>
                </c:pt>
                <c:pt idx="450">
                  <c:v>0.0179039867089749</c:v>
                </c:pt>
                <c:pt idx="451">
                  <c:v>0.0179000511540684</c:v>
                </c:pt>
                <c:pt idx="452">
                  <c:v>0.0178961154156874</c:v>
                </c:pt>
                <c:pt idx="453">
                  <c:v>0.0178924292560524</c:v>
                </c:pt>
                <c:pt idx="454">
                  <c:v>0.0178887427344239</c:v>
                </c:pt>
                <c:pt idx="455">
                  <c:v>0.017885176609519</c:v>
                </c:pt>
                <c:pt idx="456">
                  <c:v>0.0178820557255484</c:v>
                </c:pt>
                <c:pt idx="457">
                  <c:v>0.0178787077342641</c:v>
                </c:pt>
                <c:pt idx="458">
                  <c:v>0.017875571641815</c:v>
                </c:pt>
                <c:pt idx="459">
                  <c:v>0.0178724348293688</c:v>
                </c:pt>
                <c:pt idx="460">
                  <c:v>0.0178694963911101</c:v>
                </c:pt>
                <c:pt idx="461">
                  <c:v>0.0178665571182928</c:v>
                </c:pt>
                <c:pt idx="462">
                  <c:v>0.0178637132971374</c:v>
                </c:pt>
                <c:pt idx="463">
                  <c:v>0.0178610491003411</c:v>
                </c:pt>
                <c:pt idx="464">
                  <c:v>0.0178583839246378</c:v>
                </c:pt>
                <c:pt idx="465">
                  <c:v>0.0178558869501683</c:v>
                </c:pt>
                <c:pt idx="466">
                  <c:v>0.0178533889181001</c:v>
                </c:pt>
                <c:pt idx="467">
                  <c:v>0.0178509716638644</c:v>
                </c:pt>
                <c:pt idx="468">
                  <c:v>0.0178487811142145</c:v>
                </c:pt>
                <c:pt idx="469">
                  <c:v>0.0178465126691356</c:v>
                </c:pt>
                <c:pt idx="470">
                  <c:v>0.0178443870862606</c:v>
                </c:pt>
                <c:pt idx="471">
                  <c:v>0.0178422603004806</c:v>
                </c:pt>
                <c:pt idx="472">
                  <c:v>0.0178402673403222</c:v>
                </c:pt>
                <c:pt idx="473">
                  <c:v>0.0178382731366296</c:v>
                </c:pt>
                <c:pt idx="474">
                  <c:v>0.0178363430239107</c:v>
                </c:pt>
                <c:pt idx="475">
                  <c:v>0.0178345342021162</c:v>
                </c:pt>
                <c:pt idx="476">
                  <c:v>0.0178327240917461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"Monthly"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Curve'!$Y$38:$Y$266</c:f>
              <c:strCache>
                <c:ptCount val="229"/>
                <c:pt idx="0">
                  <c:v>1-Jan-00</c:v>
                </c:pt>
                <c:pt idx="1">
                  <c:v>1-Feb-00</c:v>
                </c:pt>
                <c:pt idx="2">
                  <c:v>1-Mar-00</c:v>
                </c:pt>
                <c:pt idx="3">
                  <c:v>1-Apr-00</c:v>
                </c:pt>
                <c:pt idx="4">
                  <c:v>1-May-00</c:v>
                </c:pt>
                <c:pt idx="5">
                  <c:v>1-Jun-00</c:v>
                </c:pt>
                <c:pt idx="6">
                  <c:v>1-Jul-00</c:v>
                </c:pt>
                <c:pt idx="7">
                  <c:v>1-Aug-00</c:v>
                </c:pt>
                <c:pt idx="8">
                  <c:v>1-Sep-00</c:v>
                </c:pt>
                <c:pt idx="9">
                  <c:v>1-Oct-00</c:v>
                </c:pt>
                <c:pt idx="10">
                  <c:v>1-Nov-00</c:v>
                </c:pt>
                <c:pt idx="11">
                  <c:v>1-Dec-00</c:v>
                </c:pt>
                <c:pt idx="12">
                  <c:v>1-Jan-01</c:v>
                </c:pt>
                <c:pt idx="13">
                  <c:v>1-Feb-01</c:v>
                </c:pt>
                <c:pt idx="14">
                  <c:v>1-Mar-01</c:v>
                </c:pt>
                <c:pt idx="15">
                  <c:v>1-Apr-01</c:v>
                </c:pt>
                <c:pt idx="16">
                  <c:v>1-May-01</c:v>
                </c:pt>
                <c:pt idx="17">
                  <c:v>1-Jun-01</c:v>
                </c:pt>
                <c:pt idx="18">
                  <c:v>1-Jul-01</c:v>
                </c:pt>
                <c:pt idx="19">
                  <c:v>1-Aug-01</c:v>
                </c:pt>
                <c:pt idx="20">
                  <c:v>1-Sep-01</c:v>
                </c:pt>
                <c:pt idx="21">
                  <c:v>1-Oct-01</c:v>
                </c:pt>
                <c:pt idx="22">
                  <c:v>1-Nov-01</c:v>
                </c:pt>
                <c:pt idx="23">
                  <c:v>1-Dec-01</c:v>
                </c:pt>
                <c:pt idx="24">
                  <c:v>1-Jan-02</c:v>
                </c:pt>
                <c:pt idx="25">
                  <c:v>1-Feb-02</c:v>
                </c:pt>
                <c:pt idx="26">
                  <c:v>1-Mar-02</c:v>
                </c:pt>
                <c:pt idx="27">
                  <c:v>1-Apr-02</c:v>
                </c:pt>
                <c:pt idx="28">
                  <c:v>1-May-02</c:v>
                </c:pt>
                <c:pt idx="29">
                  <c:v>1-Jun-02</c:v>
                </c:pt>
                <c:pt idx="30">
                  <c:v>1-Jul-02</c:v>
                </c:pt>
                <c:pt idx="31">
                  <c:v>1-Aug-02</c:v>
                </c:pt>
                <c:pt idx="32">
                  <c:v>1-Sep-02</c:v>
                </c:pt>
                <c:pt idx="33">
                  <c:v>1-Oct-02</c:v>
                </c:pt>
                <c:pt idx="34">
                  <c:v>1-Nov-02</c:v>
                </c:pt>
                <c:pt idx="35">
                  <c:v>1-Dec-02</c:v>
                </c:pt>
                <c:pt idx="36">
                  <c:v>1-Jan-03</c:v>
                </c:pt>
                <c:pt idx="37">
                  <c:v>1-Feb-03</c:v>
                </c:pt>
                <c:pt idx="38">
                  <c:v>1-Mar-03</c:v>
                </c:pt>
                <c:pt idx="39">
                  <c:v>1-Apr-03</c:v>
                </c:pt>
                <c:pt idx="40">
                  <c:v>1-May-03</c:v>
                </c:pt>
                <c:pt idx="41">
                  <c:v>1-Jun-03</c:v>
                </c:pt>
                <c:pt idx="42">
                  <c:v>1-Jul-03</c:v>
                </c:pt>
                <c:pt idx="43">
                  <c:v>1-Aug-03</c:v>
                </c:pt>
                <c:pt idx="44">
                  <c:v>1-Sep-03</c:v>
                </c:pt>
                <c:pt idx="45">
                  <c:v>1-Oct-03</c:v>
                </c:pt>
                <c:pt idx="46">
                  <c:v>1-Nov-03</c:v>
                </c:pt>
                <c:pt idx="47">
                  <c:v>1-Dec-03</c:v>
                </c:pt>
                <c:pt idx="48">
                  <c:v>1-Jan-04</c:v>
                </c:pt>
                <c:pt idx="49">
                  <c:v>1-Feb-04</c:v>
                </c:pt>
                <c:pt idx="50">
                  <c:v>1-Mar-04</c:v>
                </c:pt>
                <c:pt idx="51">
                  <c:v>1-Apr-04</c:v>
                </c:pt>
                <c:pt idx="52">
                  <c:v>1-May-04</c:v>
                </c:pt>
                <c:pt idx="53">
                  <c:v>1-Jun-04</c:v>
                </c:pt>
                <c:pt idx="54">
                  <c:v>1-Jul-04</c:v>
                </c:pt>
                <c:pt idx="55">
                  <c:v>1-Aug-04</c:v>
                </c:pt>
                <c:pt idx="56">
                  <c:v>1-Sep-04</c:v>
                </c:pt>
                <c:pt idx="57">
                  <c:v>1-Oct-04</c:v>
                </c:pt>
                <c:pt idx="58">
                  <c:v>1-Nov-04</c:v>
                </c:pt>
                <c:pt idx="59">
                  <c:v>1-Dec-04</c:v>
                </c:pt>
                <c:pt idx="60">
                  <c:v>1-Jan-05</c:v>
                </c:pt>
                <c:pt idx="61">
                  <c:v>1-Feb-05</c:v>
                </c:pt>
                <c:pt idx="62">
                  <c:v>1-Mar-05</c:v>
                </c:pt>
                <c:pt idx="63">
                  <c:v>1-Apr-05</c:v>
                </c:pt>
                <c:pt idx="64">
                  <c:v>1-May-05</c:v>
                </c:pt>
                <c:pt idx="65">
                  <c:v>1-Jun-05</c:v>
                </c:pt>
                <c:pt idx="66">
                  <c:v>1-Jul-05</c:v>
                </c:pt>
                <c:pt idx="67">
                  <c:v>1-Aug-05</c:v>
                </c:pt>
                <c:pt idx="68">
                  <c:v>1-Sep-05</c:v>
                </c:pt>
                <c:pt idx="69">
                  <c:v>1-Oct-05</c:v>
                </c:pt>
                <c:pt idx="70">
                  <c:v>1-Nov-05</c:v>
                </c:pt>
                <c:pt idx="71">
                  <c:v>1-Dec-05</c:v>
                </c:pt>
                <c:pt idx="72">
                  <c:v>1-Jan-06</c:v>
                </c:pt>
                <c:pt idx="73">
                  <c:v>1-Feb-06</c:v>
                </c:pt>
                <c:pt idx="74">
                  <c:v>1-Mar-06</c:v>
                </c:pt>
                <c:pt idx="75">
                  <c:v>1-Apr-06</c:v>
                </c:pt>
                <c:pt idx="76">
                  <c:v>1-May-06</c:v>
                </c:pt>
                <c:pt idx="77">
                  <c:v>1-Jun-06</c:v>
                </c:pt>
                <c:pt idx="78">
                  <c:v>1-Jul-06</c:v>
                </c:pt>
                <c:pt idx="79">
                  <c:v>1-Aug-06</c:v>
                </c:pt>
                <c:pt idx="80">
                  <c:v>1-Sep-06</c:v>
                </c:pt>
                <c:pt idx="81">
                  <c:v>1-Oct-06</c:v>
                </c:pt>
                <c:pt idx="82">
                  <c:v>1-Nov-06</c:v>
                </c:pt>
                <c:pt idx="83">
                  <c:v>1-Dec-06</c:v>
                </c:pt>
                <c:pt idx="84">
                  <c:v>1-Jan-07</c:v>
                </c:pt>
                <c:pt idx="85">
                  <c:v>1-Feb-07</c:v>
                </c:pt>
                <c:pt idx="86">
                  <c:v>1-Mar-07</c:v>
                </c:pt>
                <c:pt idx="87">
                  <c:v>1-Apr-07</c:v>
                </c:pt>
                <c:pt idx="88">
                  <c:v>1-May-07</c:v>
                </c:pt>
                <c:pt idx="89">
                  <c:v>1-Jun-07</c:v>
                </c:pt>
                <c:pt idx="90">
                  <c:v>1-Jul-07</c:v>
                </c:pt>
                <c:pt idx="91">
                  <c:v>1-Aug-07</c:v>
                </c:pt>
                <c:pt idx="92">
                  <c:v>1-Sep-07</c:v>
                </c:pt>
                <c:pt idx="93">
                  <c:v>1-Oct-07</c:v>
                </c:pt>
                <c:pt idx="94">
                  <c:v>1-Nov-07</c:v>
                </c:pt>
                <c:pt idx="95">
                  <c:v>1-Dec-07</c:v>
                </c:pt>
                <c:pt idx="96">
                  <c:v>1-Jan-08</c:v>
                </c:pt>
                <c:pt idx="97">
                  <c:v>1-Feb-08</c:v>
                </c:pt>
                <c:pt idx="98">
                  <c:v>1-Mar-08</c:v>
                </c:pt>
                <c:pt idx="99">
                  <c:v>1-Apr-08</c:v>
                </c:pt>
                <c:pt idx="100">
                  <c:v>1-May-08</c:v>
                </c:pt>
                <c:pt idx="101">
                  <c:v>1-Jun-08</c:v>
                </c:pt>
                <c:pt idx="102">
                  <c:v>1-Jul-08</c:v>
                </c:pt>
                <c:pt idx="103">
                  <c:v>1-Aug-08</c:v>
                </c:pt>
                <c:pt idx="104">
                  <c:v>1-Sep-08</c:v>
                </c:pt>
                <c:pt idx="105">
                  <c:v>1-Oct-08</c:v>
                </c:pt>
                <c:pt idx="106">
                  <c:v>1-Nov-08</c:v>
                </c:pt>
                <c:pt idx="107">
                  <c:v>1-Dec-08</c:v>
                </c:pt>
                <c:pt idx="108">
                  <c:v>1-Jan-09</c:v>
                </c:pt>
                <c:pt idx="109">
                  <c:v>1-Feb-09</c:v>
                </c:pt>
                <c:pt idx="110">
                  <c:v>1-Mar-09</c:v>
                </c:pt>
                <c:pt idx="111">
                  <c:v>1-Apr-09</c:v>
                </c:pt>
                <c:pt idx="112">
                  <c:v>1-May-09</c:v>
                </c:pt>
                <c:pt idx="113">
                  <c:v>1-Jun-09</c:v>
                </c:pt>
                <c:pt idx="114">
                  <c:v>1-Jul-09</c:v>
                </c:pt>
                <c:pt idx="115">
                  <c:v>1-Aug-09</c:v>
                </c:pt>
                <c:pt idx="116">
                  <c:v>1-Sep-09</c:v>
                </c:pt>
                <c:pt idx="117">
                  <c:v>1-Oct-09</c:v>
                </c:pt>
                <c:pt idx="118">
                  <c:v>1-Nov-09</c:v>
                </c:pt>
                <c:pt idx="119">
                  <c:v>1-Dec-09</c:v>
                </c:pt>
                <c:pt idx="120">
                  <c:v>1-Jan-10</c:v>
                </c:pt>
                <c:pt idx="121">
                  <c:v>1-Feb-10</c:v>
                </c:pt>
                <c:pt idx="122">
                  <c:v>1-Mar-10</c:v>
                </c:pt>
                <c:pt idx="123">
                  <c:v>1-Apr-10</c:v>
                </c:pt>
                <c:pt idx="124">
                  <c:v>1-May-10</c:v>
                </c:pt>
                <c:pt idx="125">
                  <c:v>1-Jun-10</c:v>
                </c:pt>
                <c:pt idx="126">
                  <c:v>1-Jul-10</c:v>
                </c:pt>
                <c:pt idx="127">
                  <c:v>1-Aug-10</c:v>
                </c:pt>
                <c:pt idx="128">
                  <c:v>1-Sep-10</c:v>
                </c:pt>
                <c:pt idx="129">
                  <c:v>1-Oct-10</c:v>
                </c:pt>
                <c:pt idx="130">
                  <c:v>1-Nov-10</c:v>
                </c:pt>
                <c:pt idx="131">
                  <c:v>1-Dec-10</c:v>
                </c:pt>
                <c:pt idx="132">
                  <c:v>1-Jan-11</c:v>
                </c:pt>
                <c:pt idx="133">
                  <c:v>1-Feb-11</c:v>
                </c:pt>
                <c:pt idx="134">
                  <c:v>1-Mar-11</c:v>
                </c:pt>
                <c:pt idx="135">
                  <c:v>1-Apr-11</c:v>
                </c:pt>
                <c:pt idx="136">
                  <c:v>1-May-11</c:v>
                </c:pt>
                <c:pt idx="137">
                  <c:v>1-Jun-11</c:v>
                </c:pt>
                <c:pt idx="138">
                  <c:v>1-Jul-11</c:v>
                </c:pt>
                <c:pt idx="139">
                  <c:v>1-Aug-11</c:v>
                </c:pt>
                <c:pt idx="140">
                  <c:v>1-Sep-11</c:v>
                </c:pt>
                <c:pt idx="141">
                  <c:v>1-Oct-11</c:v>
                </c:pt>
                <c:pt idx="142">
                  <c:v>1-Nov-11</c:v>
                </c:pt>
                <c:pt idx="143">
                  <c:v>1-Dec-11</c:v>
                </c:pt>
                <c:pt idx="144">
                  <c:v>1-Jan-12</c:v>
                </c:pt>
                <c:pt idx="145">
                  <c:v>1-Feb-12</c:v>
                </c:pt>
                <c:pt idx="146">
                  <c:v>1-Mar-12</c:v>
                </c:pt>
                <c:pt idx="147">
                  <c:v>1-Apr-12</c:v>
                </c:pt>
                <c:pt idx="148">
                  <c:v>1-May-12</c:v>
                </c:pt>
                <c:pt idx="149">
                  <c:v>1-Jun-12</c:v>
                </c:pt>
                <c:pt idx="150">
                  <c:v>1-Jul-12</c:v>
                </c:pt>
                <c:pt idx="151">
                  <c:v>1-Aug-12</c:v>
                </c:pt>
                <c:pt idx="152">
                  <c:v>1-Sep-12</c:v>
                </c:pt>
                <c:pt idx="153">
                  <c:v>1-Oct-12</c:v>
                </c:pt>
                <c:pt idx="154">
                  <c:v>1-Nov-12</c:v>
                </c:pt>
                <c:pt idx="155">
                  <c:v>1-Dec-12</c:v>
                </c:pt>
                <c:pt idx="156">
                  <c:v>1-Jan-13</c:v>
                </c:pt>
                <c:pt idx="157">
                  <c:v>1-Feb-13</c:v>
                </c:pt>
                <c:pt idx="158">
                  <c:v>1-Mar-13</c:v>
                </c:pt>
                <c:pt idx="159">
                  <c:v>1-Apr-13</c:v>
                </c:pt>
                <c:pt idx="160">
                  <c:v>1-May-13</c:v>
                </c:pt>
                <c:pt idx="161">
                  <c:v>1-Jun-13</c:v>
                </c:pt>
                <c:pt idx="162">
                  <c:v>1-Jul-13</c:v>
                </c:pt>
                <c:pt idx="163">
                  <c:v>1-Aug-13</c:v>
                </c:pt>
                <c:pt idx="164">
                  <c:v>1-Sep-13</c:v>
                </c:pt>
                <c:pt idx="165">
                  <c:v>1-Oct-13</c:v>
                </c:pt>
                <c:pt idx="166">
                  <c:v>1-Nov-13</c:v>
                </c:pt>
                <c:pt idx="167">
                  <c:v>1-Dec-13</c:v>
                </c:pt>
                <c:pt idx="168">
                  <c:v>1-Jan-14</c:v>
                </c:pt>
                <c:pt idx="169">
                  <c:v>1-Feb-14</c:v>
                </c:pt>
                <c:pt idx="170">
                  <c:v>1-Mar-14</c:v>
                </c:pt>
                <c:pt idx="171">
                  <c:v>1-Apr-14</c:v>
                </c:pt>
                <c:pt idx="172">
                  <c:v>1-May-14</c:v>
                </c:pt>
                <c:pt idx="173">
                  <c:v>1-Jun-14</c:v>
                </c:pt>
                <c:pt idx="174">
                  <c:v>1-Jul-14</c:v>
                </c:pt>
                <c:pt idx="175">
                  <c:v>1-Aug-14</c:v>
                </c:pt>
                <c:pt idx="176">
                  <c:v>1-Sep-14</c:v>
                </c:pt>
                <c:pt idx="177">
                  <c:v>1-Oct-14</c:v>
                </c:pt>
                <c:pt idx="178">
                  <c:v>1-Nov-14</c:v>
                </c:pt>
                <c:pt idx="179">
                  <c:v>1-Dec-14</c:v>
                </c:pt>
                <c:pt idx="180">
                  <c:v>1-Jan-15</c:v>
                </c:pt>
                <c:pt idx="181">
                  <c:v>1-Feb-15</c:v>
                </c:pt>
                <c:pt idx="182">
                  <c:v>1-Mar-15</c:v>
                </c:pt>
                <c:pt idx="183">
                  <c:v>1-Apr-15</c:v>
                </c:pt>
                <c:pt idx="184">
                  <c:v>1-May-15</c:v>
                </c:pt>
                <c:pt idx="185">
                  <c:v>1-Jun-15</c:v>
                </c:pt>
                <c:pt idx="186">
                  <c:v>1-Jul-15</c:v>
                </c:pt>
                <c:pt idx="187">
                  <c:v>1-Aug-15</c:v>
                </c:pt>
                <c:pt idx="188">
                  <c:v>1-Sep-15</c:v>
                </c:pt>
                <c:pt idx="189">
                  <c:v>1-Oct-15</c:v>
                </c:pt>
                <c:pt idx="190">
                  <c:v>1-Nov-15</c:v>
                </c:pt>
                <c:pt idx="191">
                  <c:v>1-Dec-15</c:v>
                </c:pt>
                <c:pt idx="192">
                  <c:v>1-Jan-16</c:v>
                </c:pt>
                <c:pt idx="193">
                  <c:v>1-Feb-16</c:v>
                </c:pt>
                <c:pt idx="194">
                  <c:v>1-Mar-16</c:v>
                </c:pt>
                <c:pt idx="195">
                  <c:v>1-Apr-16</c:v>
                </c:pt>
                <c:pt idx="196">
                  <c:v>1-May-16</c:v>
                </c:pt>
                <c:pt idx="197">
                  <c:v>1-Jun-16</c:v>
                </c:pt>
                <c:pt idx="198">
                  <c:v>1-Jul-16</c:v>
                </c:pt>
                <c:pt idx="199">
                  <c:v>1-Aug-16</c:v>
                </c:pt>
                <c:pt idx="200">
                  <c:v>1-Sep-16</c:v>
                </c:pt>
                <c:pt idx="201">
                  <c:v>1-Oct-16</c:v>
                </c:pt>
                <c:pt idx="202">
                  <c:v>1-Nov-16</c:v>
                </c:pt>
                <c:pt idx="203">
                  <c:v>1-Dec-16</c:v>
                </c:pt>
                <c:pt idx="204">
                  <c:v>1-Jan-17</c:v>
                </c:pt>
                <c:pt idx="205">
                  <c:v>1-Feb-17</c:v>
                </c:pt>
                <c:pt idx="206">
                  <c:v>1-Mar-17</c:v>
                </c:pt>
                <c:pt idx="207">
                  <c:v>1-Apr-17</c:v>
                </c:pt>
                <c:pt idx="208">
                  <c:v>1-May-17</c:v>
                </c:pt>
                <c:pt idx="209">
                  <c:v>1-Jun-17</c:v>
                </c:pt>
                <c:pt idx="210">
                  <c:v>1-Jul-17</c:v>
                </c:pt>
                <c:pt idx="211">
                  <c:v>1-Aug-17</c:v>
                </c:pt>
                <c:pt idx="212">
                  <c:v>1-Sep-17</c:v>
                </c:pt>
                <c:pt idx="213">
                  <c:v>1-Oct-17</c:v>
                </c:pt>
                <c:pt idx="214">
                  <c:v>1-Nov-17</c:v>
                </c:pt>
                <c:pt idx="215">
                  <c:v>1-Dec-17</c:v>
                </c:pt>
                <c:pt idx="216">
                  <c:v>1-Jan-18</c:v>
                </c:pt>
                <c:pt idx="217">
                  <c:v>1-Feb-18</c:v>
                </c:pt>
                <c:pt idx="218">
                  <c:v>1-Mar-18</c:v>
                </c:pt>
                <c:pt idx="219">
                  <c:v>1-Apr-18</c:v>
                </c:pt>
                <c:pt idx="220">
                  <c:v>1-May-18</c:v>
                </c:pt>
                <c:pt idx="221">
                  <c:v>1-Jun-18</c:v>
                </c:pt>
                <c:pt idx="222">
                  <c:v>1-Jul-18</c:v>
                </c:pt>
                <c:pt idx="223">
                  <c:v>1-Aug-18</c:v>
                </c:pt>
                <c:pt idx="224">
                  <c:v>1-Sep-18</c:v>
                </c:pt>
                <c:pt idx="225">
                  <c:v>1-Oct-18</c:v>
                </c:pt>
                <c:pt idx="226">
                  <c:v>1-Nov-18</c:v>
                </c:pt>
                <c:pt idx="227">
                  <c:v>1-Dec-18</c:v>
                </c:pt>
                <c:pt idx="228">
                  <c:v>1-Jan-19</c:v>
                </c:pt>
              </c:strCache>
            </c:strRef>
          </c:cat>
          <c:val>
            <c:numRef>
              <c:f>'Inputs &amp; Curve'!$AD$39:$AD$267</c:f>
              <c:numCache>
                <c:formatCode>0.00%</c:formatCode>
                <c:ptCount val="229"/>
                <c:pt idx="0">
                  <c:v>0.0232131948686622</c:v>
                </c:pt>
                <c:pt idx="1">
                  <c:v>0.0228873732422635</c:v>
                </c:pt>
                <c:pt idx="2">
                  <c:v>0.0225615516158647</c:v>
                </c:pt>
                <c:pt idx="3">
                  <c:v>0.022235729989466</c:v>
                </c:pt>
                <c:pt idx="4">
                  <c:v>0.0219099083630672</c:v>
                </c:pt>
                <c:pt idx="5">
                  <c:v>0.0215840867366684</c:v>
                </c:pt>
                <c:pt idx="6">
                  <c:v>0.0212582651102697</c:v>
                </c:pt>
                <c:pt idx="7">
                  <c:v>0.0209324434838709</c:v>
                </c:pt>
                <c:pt idx="8">
                  <c:v>0.0206066218574721</c:v>
                </c:pt>
                <c:pt idx="9">
                  <c:v>0.0202808002310734</c:v>
                </c:pt>
                <c:pt idx="10">
                  <c:v>0.0199549786046746</c:v>
                </c:pt>
                <c:pt idx="11">
                  <c:v>0.0196291569782759</c:v>
                </c:pt>
                <c:pt idx="12">
                  <c:v>0.0193033353518771</c:v>
                </c:pt>
                <c:pt idx="13">
                  <c:v>0.0197837043286282</c:v>
                </c:pt>
                <c:pt idx="14">
                  <c:v>0.0202799258549752</c:v>
                </c:pt>
                <c:pt idx="15">
                  <c:v>0.0208949124413623</c:v>
                </c:pt>
                <c:pt idx="16">
                  <c:v>0.021550797671145</c:v>
                </c:pt>
                <c:pt idx="17">
                  <c:v>0.0222847855238541</c:v>
                </c:pt>
                <c:pt idx="18">
                  <c:v>0.0230423376525811</c:v>
                </c:pt>
                <c:pt idx="19">
                  <c:v>0.0238657861122632</c:v>
                </c:pt>
                <c:pt idx="20">
                  <c:v>0.0247218535140785</c:v>
                </c:pt>
                <c:pt idx="21">
                  <c:v>0.0255729680096124</c:v>
                </c:pt>
                <c:pt idx="22">
                  <c:v>0.026467288249957</c:v>
                </c:pt>
                <c:pt idx="23">
                  <c:v>0.0273391592141294</c:v>
                </c:pt>
                <c:pt idx="24">
                  <c:v>0.0282388038794256</c:v>
                </c:pt>
                <c:pt idx="25">
                  <c:v>0.0291296382423425</c:v>
                </c:pt>
                <c:pt idx="26">
                  <c:v>0.0299208830925222</c:v>
                </c:pt>
                <c:pt idx="27">
                  <c:v>0.0307762667200996</c:v>
                </c:pt>
                <c:pt idx="28">
                  <c:v>0.0315782658939956</c:v>
                </c:pt>
                <c:pt idx="29">
                  <c:v>0.0323755258354364</c:v>
                </c:pt>
                <c:pt idx="30">
                  <c:v>0.0331126440797154</c:v>
                </c:pt>
                <c:pt idx="31">
                  <c:v>0.0338352784570168</c:v>
                </c:pt>
                <c:pt idx="32">
                  <c:v>0.0345153262318086</c:v>
                </c:pt>
                <c:pt idx="33">
                  <c:v>0.0351307146335911</c:v>
                </c:pt>
                <c:pt idx="34">
                  <c:v>0.0357207864805925</c:v>
                </c:pt>
                <c:pt idx="35">
                  <c:v>0.0362463557226629</c:v>
                </c:pt>
                <c:pt idx="36">
                  <c:v>0.036741765150525</c:v>
                </c:pt>
                <c:pt idx="37">
                  <c:v>0.0371884445826632</c:v>
                </c:pt>
                <c:pt idx="38">
                  <c:v>0.0375501070351106</c:v>
                </c:pt>
                <c:pt idx="39">
                  <c:v>0.0379046742771702</c:v>
                </c:pt>
                <c:pt idx="40">
                  <c:v>0.0382026259643529</c:v>
                </c:pt>
                <c:pt idx="41">
                  <c:v>0.0384648180661659</c:v>
                </c:pt>
                <c:pt idx="42">
                  <c:v>0.0386754962255076</c:v>
                </c:pt>
                <c:pt idx="43">
                  <c:v>0.0388501042118275</c:v>
                </c:pt>
                <c:pt idx="44">
                  <c:v>0.0389824910969487</c:v>
                </c:pt>
                <c:pt idx="45">
                  <c:v>0.0390720289400049</c:v>
                </c:pt>
                <c:pt idx="46">
                  <c:v>0.0391264592467625</c:v>
                </c:pt>
                <c:pt idx="47">
                  <c:v>0.0391440351784623</c:v>
                </c:pt>
                <c:pt idx="48">
                  <c:v>0.0391278214954547</c:v>
                </c:pt>
                <c:pt idx="49">
                  <c:v>0.0390786234287408</c:v>
                </c:pt>
                <c:pt idx="50">
                  <c:v>0.0390045001705864</c:v>
                </c:pt>
                <c:pt idx="51">
                  <c:v>0.0388971087358007</c:v>
                </c:pt>
                <c:pt idx="52">
                  <c:v>0.0387672951651998</c:v>
                </c:pt>
                <c:pt idx="53">
                  <c:v>0.0386082966553177</c:v>
                </c:pt>
                <c:pt idx="54">
                  <c:v>0.0384321469964034</c:v>
                </c:pt>
                <c:pt idx="55">
                  <c:v>0.0382289136755335</c:v>
                </c:pt>
                <c:pt idx="56">
                  <c:v>0.0380059087182204</c:v>
                </c:pt>
                <c:pt idx="57">
                  <c:v>0.0377729199985211</c:v>
                </c:pt>
                <c:pt idx="58">
                  <c:v>0.0375160562041766</c:v>
                </c:pt>
                <c:pt idx="59">
                  <c:v>0.0372533987544193</c:v>
                </c:pt>
                <c:pt idx="60">
                  <c:v>0.0369689474954768</c:v>
                </c:pt>
                <c:pt idx="61">
                  <c:v>0.0366727090233421</c:v>
                </c:pt>
                <c:pt idx="62">
                  <c:v>0.0363961811107393</c:v>
                </c:pt>
                <c:pt idx="63">
                  <c:v>0.0360813418808912</c:v>
                </c:pt>
                <c:pt idx="64">
                  <c:v>0.0357691277819966</c:v>
                </c:pt>
                <c:pt idx="65">
                  <c:v>0.0354398927856115</c:v>
                </c:pt>
                <c:pt idx="66">
                  <c:v>0.0351159311409475</c:v>
                </c:pt>
                <c:pt idx="67">
                  <c:v>0.0347766791663489</c:v>
                </c:pt>
                <c:pt idx="68">
                  <c:v>0.0344338460341946</c:v>
                </c:pt>
                <c:pt idx="69">
                  <c:v>0.0340995380908118</c:v>
                </c:pt>
                <c:pt idx="70">
                  <c:v>0.033752311372086</c:v>
                </c:pt>
                <c:pt idx="71">
                  <c:v>0.0334153181481534</c:v>
                </c:pt>
                <c:pt idx="72">
                  <c:v>0.0330668193598149</c:v>
                </c:pt>
                <c:pt idx="73">
                  <c:v>0.0327187267299006</c:v>
                </c:pt>
                <c:pt idx="74">
                  <c:v>0.0324051999495871</c:v>
                </c:pt>
                <c:pt idx="75">
                  <c:v>0.032059594970221</c:v>
                </c:pt>
                <c:pt idx="76">
                  <c:v>0.0317271439781208</c:v>
                </c:pt>
                <c:pt idx="77">
                  <c:v>0.0313861630785086</c:v>
                </c:pt>
                <c:pt idx="78">
                  <c:v>0.0310590688235861</c:v>
                </c:pt>
                <c:pt idx="79">
                  <c:v>0.0307244506345686</c:v>
                </c:pt>
                <c:pt idx="80">
                  <c:v>0.0303936297943829</c:v>
                </c:pt>
                <c:pt idx="81">
                  <c:v>0.0300774064317762</c:v>
                </c:pt>
                <c:pt idx="82">
                  <c:v>0.0297549851493854</c:v>
                </c:pt>
                <c:pt idx="83">
                  <c:v>0.029447410526666</c:v>
                </c:pt>
                <c:pt idx="84">
                  <c:v>0.0291344015799971</c:v>
                </c:pt>
                <c:pt idx="85">
                  <c:v>0.0288264885939815</c:v>
                </c:pt>
                <c:pt idx="86">
                  <c:v>0.0285528987618952</c:v>
                </c:pt>
                <c:pt idx="87">
                  <c:v>0.0282551432054288</c:v>
                </c:pt>
                <c:pt idx="88">
                  <c:v>0.0279722579294778</c:v>
                </c:pt>
                <c:pt idx="89">
                  <c:v>0.0276854857827906</c:v>
                </c:pt>
                <c:pt idx="90">
                  <c:v>0.02741340677039</c:v>
                </c:pt>
                <c:pt idx="91">
                  <c:v>0.0271379460707903</c:v>
                </c:pt>
                <c:pt idx="92">
                  <c:v>0.0268683137182944</c:v>
                </c:pt>
                <c:pt idx="93">
                  <c:v>0.0266129586804178</c:v>
                </c:pt>
                <c:pt idx="94">
                  <c:v>0.0263548739700208</c:v>
                </c:pt>
                <c:pt idx="95">
                  <c:v>0.0261107135873761</c:v>
                </c:pt>
                <c:pt idx="96">
                  <c:v>0.0258641916545939</c:v>
                </c:pt>
                <c:pt idx="97">
                  <c:v>0.0256235216325966</c:v>
                </c:pt>
                <c:pt idx="98">
                  <c:v>0.0254036496013828</c:v>
                </c:pt>
                <c:pt idx="99">
                  <c:v>0.0251742107988428</c:v>
                </c:pt>
                <c:pt idx="100">
                  <c:v>0.024957635492255</c:v>
                </c:pt>
                <c:pt idx="101">
                  <c:v>0.024739431170448</c:v>
                </c:pt>
                <c:pt idx="102">
                  <c:v>0.0245336173051462</c:v>
                </c:pt>
                <c:pt idx="103">
                  <c:v>0.0243264061839345</c:v>
                </c:pt>
                <c:pt idx="104">
                  <c:v>0.024124674519815</c:v>
                </c:pt>
                <c:pt idx="105">
                  <c:v>0.023934593173822</c:v>
                </c:pt>
                <c:pt idx="106">
                  <c:v>0.02374340911384</c:v>
                </c:pt>
                <c:pt idx="107">
                  <c:v>0.0235633758987475</c:v>
                </c:pt>
                <c:pt idx="108">
                  <c:v>0.0233824037280785</c:v>
                </c:pt>
                <c:pt idx="109">
                  <c:v>0.0232064849923956</c:v>
                </c:pt>
                <c:pt idx="110">
                  <c:v>0.0230518552315752</c:v>
                </c:pt>
                <c:pt idx="111">
                  <c:v>0.0228852903842645</c:v>
                </c:pt>
                <c:pt idx="112">
                  <c:v>0.0227286440078257</c:v>
                </c:pt>
                <c:pt idx="113">
                  <c:v>0.0225713762929841</c:v>
                </c:pt>
                <c:pt idx="114">
                  <c:v>0.0224235401738715</c:v>
                </c:pt>
                <c:pt idx="115">
                  <c:v>0.0222751818224034</c:v>
                </c:pt>
                <c:pt idx="116">
                  <c:v>0.0221312013436695</c:v>
                </c:pt>
                <c:pt idx="117">
                  <c:v>0.0219959384605518</c:v>
                </c:pt>
                <c:pt idx="118">
                  <c:v>0.0218602773807194</c:v>
                </c:pt>
                <c:pt idx="119">
                  <c:v>0.0217328767084463</c:v>
                </c:pt>
                <c:pt idx="120">
                  <c:v>0.0216051456843951</c:v>
                </c:pt>
                <c:pt idx="121">
                  <c:v>0.0214812969285683</c:v>
                </c:pt>
                <c:pt idx="122">
                  <c:v>0.0213726884964255</c:v>
                </c:pt>
                <c:pt idx="123">
                  <c:v>0.0212559573398392</c:v>
                </c:pt>
                <c:pt idx="124">
                  <c:v>0.0211464196408888</c:v>
                </c:pt>
                <c:pt idx="125">
                  <c:v>0.0210366801694813</c:v>
                </c:pt>
                <c:pt idx="126">
                  <c:v>0.0209337313460298</c:v>
                </c:pt>
                <c:pt idx="127">
                  <c:v>0.020830619796297</c:v>
                </c:pt>
                <c:pt idx="128">
                  <c:v>0.0207307405819516</c:v>
                </c:pt>
                <c:pt idx="129">
                  <c:v>0.0206370764726394</c:v>
                </c:pt>
                <c:pt idx="130">
                  <c:v>0.0205432974923204</c:v>
                </c:pt>
                <c:pt idx="131">
                  <c:v>0.0204553733563765</c:v>
                </c:pt>
                <c:pt idx="132">
                  <c:v>0.0203673599120585</c:v>
                </c:pt>
                <c:pt idx="133">
                  <c:v>0.0202821523149772</c:v>
                </c:pt>
                <c:pt idx="134">
                  <c:v>0.0202075345428104</c:v>
                </c:pt>
                <c:pt idx="135">
                  <c:v>0.0201274436186324</c:v>
                </c:pt>
                <c:pt idx="136">
                  <c:v>0.0200523881267461</c:v>
                </c:pt>
                <c:pt idx="137">
                  <c:v>0.019977290041139</c:v>
                </c:pt>
                <c:pt idx="138">
                  <c:v>0.0199069248668946</c:v>
                </c:pt>
                <c:pt idx="139">
                  <c:v>0.0198365306378355</c:v>
                </c:pt>
                <c:pt idx="140">
                  <c:v>0.0197684204389619</c:v>
                </c:pt>
                <c:pt idx="141">
                  <c:v>0.0197046166373205</c:v>
                </c:pt>
                <c:pt idx="142">
                  <c:v>0.0196407997346149</c:v>
                </c:pt>
                <c:pt idx="143">
                  <c:v>0.0195810254363494</c:v>
                </c:pt>
                <c:pt idx="144">
                  <c:v>0.019521246158972</c:v>
                </c:pt>
                <c:pt idx="145">
                  <c:v>0.0194634249585924</c:v>
                </c:pt>
                <c:pt idx="146">
                  <c:v>0.0194110527377071</c:v>
                </c:pt>
                <c:pt idx="147">
                  <c:v>0.0193568494617821</c:v>
                </c:pt>
                <c:pt idx="148">
                  <c:v>0.019306093470544</c:v>
                </c:pt>
                <c:pt idx="149">
                  <c:v>0.0192553462373169</c:v>
                </c:pt>
                <c:pt idx="150">
                  <c:v>0.019207830764999</c:v>
                </c:pt>
                <c:pt idx="151">
                  <c:v>0.0191603275395901</c:v>
                </c:pt>
                <c:pt idx="152">
                  <c:v>0.0191143953952478</c:v>
                </c:pt>
                <c:pt idx="153">
                  <c:v>0.0190713934564243</c:v>
                </c:pt>
                <c:pt idx="154">
                  <c:v>0.0190284073984558</c:v>
                </c:pt>
                <c:pt idx="155">
                  <c:v>0.0189881663262147</c:v>
                </c:pt>
                <c:pt idx="156">
                  <c:v>0.0189479426735567</c:v>
                </c:pt>
                <c:pt idx="157">
                  <c:v>0.0189090558610968</c:v>
                </c:pt>
                <c:pt idx="158">
                  <c:v>0.0188750452207076</c:v>
                </c:pt>
                <c:pt idx="159">
                  <c:v>0.0188385839508083</c:v>
                </c:pt>
                <c:pt idx="160">
                  <c:v>0.0188044555977793</c:v>
                </c:pt>
                <c:pt idx="161">
                  <c:v>0.0187703462961083</c:v>
                </c:pt>
                <c:pt idx="162">
                  <c:v>0.0187384207702491</c:v>
                </c:pt>
                <c:pt idx="163">
                  <c:v>0.0187065143071619</c:v>
                </c:pt>
                <c:pt idx="164">
                  <c:v>0.0186756730416849</c:v>
                </c:pt>
                <c:pt idx="165">
                  <c:v>0.0186468078147589</c:v>
                </c:pt>
                <c:pt idx="166">
                  <c:v>0.0186179611830895</c:v>
                </c:pt>
                <c:pt idx="167">
                  <c:v>0.0185909635184172</c:v>
                </c:pt>
                <c:pt idx="168">
                  <c:v>0.0185639838974152</c:v>
                </c:pt>
                <c:pt idx="169">
                  <c:v>0.0185379066936113</c:v>
                </c:pt>
                <c:pt idx="170">
                  <c:v>0.0185151038009156</c:v>
                </c:pt>
                <c:pt idx="171">
                  <c:v>0.0184906621364754</c:v>
                </c:pt>
                <c:pt idx="172">
                  <c:v>0.0184677881017319</c:v>
                </c:pt>
                <c:pt idx="173">
                  <c:v>0.0184449302178516</c:v>
                </c:pt>
                <c:pt idx="174">
                  <c:v>0.0184235385845036</c:v>
                </c:pt>
                <c:pt idx="175">
                  <c:v>0.0184021622078615</c:v>
                </c:pt>
                <c:pt idx="176">
                  <c:v>0.0183815016019797</c:v>
                </c:pt>
                <c:pt idx="177">
                  <c:v>0.0183621664135444</c:v>
                </c:pt>
                <c:pt idx="178">
                  <c:v>0.0183428450687204</c:v>
                </c:pt>
                <c:pt idx="179">
                  <c:v>0.0183247632040315</c:v>
                </c:pt>
                <c:pt idx="180">
                  <c:v>0.0183066942296</c:v>
                </c:pt>
                <c:pt idx="181">
                  <c:v>0.018289230187139</c:v>
                </c:pt>
                <c:pt idx="182">
                  <c:v>0.0182739592499602</c:v>
                </c:pt>
                <c:pt idx="183">
                  <c:v>0.0182575909495332</c:v>
                </c:pt>
                <c:pt idx="184">
                  <c:v>0.0182422724023521</c:v>
                </c:pt>
                <c:pt idx="185">
                  <c:v>0.0182269644231449</c:v>
                </c:pt>
                <c:pt idx="186">
                  <c:v>0.018212638003185</c:v>
                </c:pt>
                <c:pt idx="187">
                  <c:v>0.0181983212523772</c:v>
                </c:pt>
                <c:pt idx="188">
                  <c:v>0.0181844831979461</c:v>
                </c:pt>
                <c:pt idx="189">
                  <c:v>0.018171532113476</c:v>
                </c:pt>
                <c:pt idx="190">
                  <c:v>0.0181585894051936</c:v>
                </c:pt>
                <c:pt idx="191">
                  <c:v>0.0181464760263926</c:v>
                </c:pt>
                <c:pt idx="192">
                  <c:v>0.0181343702138544</c:v>
                </c:pt>
                <c:pt idx="193">
                  <c:v>0.0181226685327902</c:v>
                </c:pt>
                <c:pt idx="194">
                  <c:v>0.0181120755729675</c:v>
                </c:pt>
                <c:pt idx="195">
                  <c:v>0.0181011177410837</c:v>
                </c:pt>
                <c:pt idx="196">
                  <c:v>0.0180908614069815</c:v>
                </c:pt>
                <c:pt idx="197">
                  <c:v>0.0180806108016908</c:v>
                </c:pt>
                <c:pt idx="198">
                  <c:v>0.0180710161365261</c:v>
                </c:pt>
                <c:pt idx="199">
                  <c:v>0.0180614265377843</c:v>
                </c:pt>
                <c:pt idx="200">
                  <c:v>0.0180521561224917</c:v>
                </c:pt>
                <c:pt idx="201">
                  <c:v>0.0180434785041018</c:v>
                </c:pt>
                <c:pt idx="202">
                  <c:v>0.018034805034331</c:v>
                </c:pt>
                <c:pt idx="203">
                  <c:v>0.0180266859085164</c:v>
                </c:pt>
                <c:pt idx="204">
                  <c:v>0.0180185703755543</c:v>
                </c:pt>
                <c:pt idx="205">
                  <c:v>0.0180107242608803</c:v>
                </c:pt>
                <c:pt idx="206">
                  <c:v>0.0180038614490996</c:v>
                </c:pt>
                <c:pt idx="207">
                  <c:v>0.0179965032348985</c:v>
                </c:pt>
                <c:pt idx="208">
                  <c:v>0.0179896146587328</c:v>
                </c:pt>
                <c:pt idx="209">
                  <c:v>0.0179827284721325</c:v>
                </c:pt>
                <c:pt idx="210">
                  <c:v>0.0179762815340724</c:v>
                </c:pt>
                <c:pt idx="211">
                  <c:v>0.0179698365652152</c:v>
                </c:pt>
                <c:pt idx="212">
                  <c:v>0.01796360466899</c:v>
                </c:pt>
                <c:pt idx="213">
                  <c:v>0.0179577699114264</c:v>
                </c:pt>
                <c:pt idx="214">
                  <c:v>0.0179519365552372</c:v>
                </c:pt>
                <c:pt idx="215">
                  <c:v>0.0179464746978211</c:v>
                </c:pt>
                <c:pt idx="216">
                  <c:v>0.0179410139064819</c:v>
                </c:pt>
                <c:pt idx="217">
                  <c:v>0.0179357330493713</c:v>
                </c:pt>
                <c:pt idx="218">
                  <c:v>0.0179311128622316</c:v>
                </c:pt>
                <c:pt idx="219">
                  <c:v>0.0179261579124657</c:v>
                </c:pt>
                <c:pt idx="220">
                  <c:v>0.017921517985162</c:v>
                </c:pt>
                <c:pt idx="221">
                  <c:v>0.0179168784220397</c:v>
                </c:pt>
                <c:pt idx="222">
                  <c:v>0.0179125336188452</c:v>
                </c:pt>
                <c:pt idx="223">
                  <c:v>0.0179081889432995</c:v>
                </c:pt>
                <c:pt idx="224">
                  <c:v>0.0179039867089749</c:v>
                </c:pt>
                <c:pt idx="225">
                  <c:v>0.0179000511540684</c:v>
                </c:pt>
                <c:pt idx="226">
                  <c:v>0.0178961154156874</c:v>
                </c:pt>
                <c:pt idx="227">
                  <c:v>0.0178924292560524</c:v>
                </c:pt>
                <c:pt idx="228">
                  <c:v>0.0178887427344239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688181"/>
        <c:axId val="43962529"/>
      </c:lineChart>
      <c:catAx>
        <c:axId val="8168818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62529"/>
        <c:crossesAt val="0"/>
        <c:auto val="1"/>
        <c:lblAlgn val="ctr"/>
        <c:lblOffset val="100"/>
        <c:noMultiLvlLbl val="0"/>
      </c:catAx>
      <c:valAx>
        <c:axId val="43962529"/>
        <c:scaling>
          <c:orientation val="minMax"/>
          <c:min val="0.01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88181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62779879674998"/>
          <c:y val="0.1441496515466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4438115286979"/>
          <c:y val="0.0835060343776667"/>
          <c:w val="0.920066868924525"/>
          <c:h val="0.916493965622333"/>
        </c:manualLayout>
      </c:layout>
      <c:lineChart>
        <c:grouping val="standard"/>
        <c:varyColors val="0"/>
        <c:ser>
          <c:idx val="0"/>
          <c:order val="0"/>
          <c:tx>
            <c:strRef>
              <c:f>"RPI from swaps"</c:f>
              <c:strCache>
                <c:ptCount val="1"/>
                <c:pt idx="0">
                  <c:v>RPI from swaps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Curve'!$Y$39:$Y$289</c:f>
              <c:strCache>
                <c:ptCount val="251"/>
                <c:pt idx="0">
                  <c:v>1-Feb-00</c:v>
                </c:pt>
                <c:pt idx="1">
                  <c:v>1-Mar-00</c:v>
                </c:pt>
                <c:pt idx="2">
                  <c:v>1-Apr-00</c:v>
                </c:pt>
                <c:pt idx="3">
                  <c:v>1-May-00</c:v>
                </c:pt>
                <c:pt idx="4">
                  <c:v>1-Jun-00</c:v>
                </c:pt>
                <c:pt idx="5">
                  <c:v>1-Jul-00</c:v>
                </c:pt>
                <c:pt idx="6">
                  <c:v>1-Aug-00</c:v>
                </c:pt>
                <c:pt idx="7">
                  <c:v>1-Sep-00</c:v>
                </c:pt>
                <c:pt idx="8">
                  <c:v>1-Oct-00</c:v>
                </c:pt>
                <c:pt idx="9">
                  <c:v>1-Nov-00</c:v>
                </c:pt>
                <c:pt idx="10">
                  <c:v>1-Dec-00</c:v>
                </c:pt>
                <c:pt idx="11">
                  <c:v>1-Jan-01</c:v>
                </c:pt>
                <c:pt idx="12">
                  <c:v>1-Feb-01</c:v>
                </c:pt>
                <c:pt idx="13">
                  <c:v>1-Mar-01</c:v>
                </c:pt>
                <c:pt idx="14">
                  <c:v>1-Apr-01</c:v>
                </c:pt>
                <c:pt idx="15">
                  <c:v>1-May-01</c:v>
                </c:pt>
                <c:pt idx="16">
                  <c:v>1-Jun-01</c:v>
                </c:pt>
                <c:pt idx="17">
                  <c:v>1-Jul-01</c:v>
                </c:pt>
                <c:pt idx="18">
                  <c:v>1-Aug-01</c:v>
                </c:pt>
                <c:pt idx="19">
                  <c:v>1-Sep-01</c:v>
                </c:pt>
                <c:pt idx="20">
                  <c:v>1-Oct-01</c:v>
                </c:pt>
                <c:pt idx="21">
                  <c:v>1-Nov-01</c:v>
                </c:pt>
                <c:pt idx="22">
                  <c:v>1-Dec-01</c:v>
                </c:pt>
                <c:pt idx="23">
                  <c:v>1-Jan-02</c:v>
                </c:pt>
                <c:pt idx="24">
                  <c:v>1-Feb-02</c:v>
                </c:pt>
                <c:pt idx="25">
                  <c:v>1-Mar-02</c:v>
                </c:pt>
                <c:pt idx="26">
                  <c:v>1-Apr-02</c:v>
                </c:pt>
                <c:pt idx="27">
                  <c:v>1-May-02</c:v>
                </c:pt>
                <c:pt idx="28">
                  <c:v>1-Jun-02</c:v>
                </c:pt>
                <c:pt idx="29">
                  <c:v>1-Jul-02</c:v>
                </c:pt>
                <c:pt idx="30">
                  <c:v>1-Aug-02</c:v>
                </c:pt>
                <c:pt idx="31">
                  <c:v>1-Sep-02</c:v>
                </c:pt>
                <c:pt idx="32">
                  <c:v>1-Oct-02</c:v>
                </c:pt>
                <c:pt idx="33">
                  <c:v>1-Nov-02</c:v>
                </c:pt>
                <c:pt idx="34">
                  <c:v>1-Dec-02</c:v>
                </c:pt>
                <c:pt idx="35">
                  <c:v>1-Jan-03</c:v>
                </c:pt>
                <c:pt idx="36">
                  <c:v>1-Feb-03</c:v>
                </c:pt>
                <c:pt idx="37">
                  <c:v>1-Mar-03</c:v>
                </c:pt>
                <c:pt idx="38">
                  <c:v>1-Apr-03</c:v>
                </c:pt>
                <c:pt idx="39">
                  <c:v>1-May-03</c:v>
                </c:pt>
                <c:pt idx="40">
                  <c:v>1-Jun-03</c:v>
                </c:pt>
                <c:pt idx="41">
                  <c:v>1-Jul-03</c:v>
                </c:pt>
                <c:pt idx="42">
                  <c:v>1-Aug-03</c:v>
                </c:pt>
                <c:pt idx="43">
                  <c:v>1-Sep-03</c:v>
                </c:pt>
                <c:pt idx="44">
                  <c:v>1-Oct-03</c:v>
                </c:pt>
                <c:pt idx="45">
                  <c:v>1-Nov-03</c:v>
                </c:pt>
                <c:pt idx="46">
                  <c:v>1-Dec-03</c:v>
                </c:pt>
                <c:pt idx="47">
                  <c:v>1-Jan-04</c:v>
                </c:pt>
                <c:pt idx="48">
                  <c:v>1-Feb-04</c:v>
                </c:pt>
                <c:pt idx="49">
                  <c:v>1-Mar-04</c:v>
                </c:pt>
                <c:pt idx="50">
                  <c:v>1-Apr-04</c:v>
                </c:pt>
                <c:pt idx="51">
                  <c:v>1-May-04</c:v>
                </c:pt>
                <c:pt idx="52">
                  <c:v>1-Jun-04</c:v>
                </c:pt>
                <c:pt idx="53">
                  <c:v>1-Jul-04</c:v>
                </c:pt>
                <c:pt idx="54">
                  <c:v>1-Aug-04</c:v>
                </c:pt>
                <c:pt idx="55">
                  <c:v>1-Sep-04</c:v>
                </c:pt>
                <c:pt idx="56">
                  <c:v>1-Oct-04</c:v>
                </c:pt>
                <c:pt idx="57">
                  <c:v>1-Nov-04</c:v>
                </c:pt>
                <c:pt idx="58">
                  <c:v>1-Dec-04</c:v>
                </c:pt>
                <c:pt idx="59">
                  <c:v>1-Jan-05</c:v>
                </c:pt>
                <c:pt idx="60">
                  <c:v>1-Feb-05</c:v>
                </c:pt>
                <c:pt idx="61">
                  <c:v>1-Mar-05</c:v>
                </c:pt>
                <c:pt idx="62">
                  <c:v>1-Apr-05</c:v>
                </c:pt>
                <c:pt idx="63">
                  <c:v>1-May-05</c:v>
                </c:pt>
                <c:pt idx="64">
                  <c:v>1-Jun-05</c:v>
                </c:pt>
                <c:pt idx="65">
                  <c:v>1-Jul-05</c:v>
                </c:pt>
                <c:pt idx="66">
                  <c:v>1-Aug-05</c:v>
                </c:pt>
                <c:pt idx="67">
                  <c:v>1-Sep-05</c:v>
                </c:pt>
                <c:pt idx="68">
                  <c:v>1-Oct-05</c:v>
                </c:pt>
                <c:pt idx="69">
                  <c:v>1-Nov-05</c:v>
                </c:pt>
                <c:pt idx="70">
                  <c:v>1-Dec-05</c:v>
                </c:pt>
                <c:pt idx="71">
                  <c:v>1-Jan-06</c:v>
                </c:pt>
                <c:pt idx="72">
                  <c:v>1-Feb-06</c:v>
                </c:pt>
                <c:pt idx="73">
                  <c:v>1-Mar-06</c:v>
                </c:pt>
                <c:pt idx="74">
                  <c:v>1-Apr-06</c:v>
                </c:pt>
                <c:pt idx="75">
                  <c:v>1-May-06</c:v>
                </c:pt>
                <c:pt idx="76">
                  <c:v>1-Jun-06</c:v>
                </c:pt>
                <c:pt idx="77">
                  <c:v>1-Jul-06</c:v>
                </c:pt>
                <c:pt idx="78">
                  <c:v>1-Aug-06</c:v>
                </c:pt>
                <c:pt idx="79">
                  <c:v>1-Sep-06</c:v>
                </c:pt>
                <c:pt idx="80">
                  <c:v>1-Oct-06</c:v>
                </c:pt>
                <c:pt idx="81">
                  <c:v>1-Nov-06</c:v>
                </c:pt>
                <c:pt idx="82">
                  <c:v>1-Dec-06</c:v>
                </c:pt>
                <c:pt idx="83">
                  <c:v>1-Jan-07</c:v>
                </c:pt>
                <c:pt idx="84">
                  <c:v>1-Feb-07</c:v>
                </c:pt>
                <c:pt idx="85">
                  <c:v>1-Mar-07</c:v>
                </c:pt>
                <c:pt idx="86">
                  <c:v>1-Apr-07</c:v>
                </c:pt>
                <c:pt idx="87">
                  <c:v>1-May-07</c:v>
                </c:pt>
                <c:pt idx="88">
                  <c:v>1-Jun-07</c:v>
                </c:pt>
                <c:pt idx="89">
                  <c:v>1-Jul-07</c:v>
                </c:pt>
                <c:pt idx="90">
                  <c:v>1-Aug-07</c:v>
                </c:pt>
                <c:pt idx="91">
                  <c:v>1-Sep-07</c:v>
                </c:pt>
                <c:pt idx="92">
                  <c:v>1-Oct-07</c:v>
                </c:pt>
                <c:pt idx="93">
                  <c:v>1-Nov-07</c:v>
                </c:pt>
                <c:pt idx="94">
                  <c:v>1-Dec-07</c:v>
                </c:pt>
                <c:pt idx="95">
                  <c:v>1-Jan-08</c:v>
                </c:pt>
                <c:pt idx="96">
                  <c:v>1-Feb-08</c:v>
                </c:pt>
                <c:pt idx="97">
                  <c:v>1-Mar-08</c:v>
                </c:pt>
                <c:pt idx="98">
                  <c:v>1-Apr-08</c:v>
                </c:pt>
                <c:pt idx="99">
                  <c:v>1-May-08</c:v>
                </c:pt>
                <c:pt idx="100">
                  <c:v>1-Jun-08</c:v>
                </c:pt>
                <c:pt idx="101">
                  <c:v>1-Jul-08</c:v>
                </c:pt>
                <c:pt idx="102">
                  <c:v>1-Aug-08</c:v>
                </c:pt>
                <c:pt idx="103">
                  <c:v>1-Sep-08</c:v>
                </c:pt>
                <c:pt idx="104">
                  <c:v>1-Oct-08</c:v>
                </c:pt>
                <c:pt idx="105">
                  <c:v>1-Nov-08</c:v>
                </c:pt>
                <c:pt idx="106">
                  <c:v>1-Dec-08</c:v>
                </c:pt>
                <c:pt idx="107">
                  <c:v>1-Jan-09</c:v>
                </c:pt>
                <c:pt idx="108">
                  <c:v>1-Feb-09</c:v>
                </c:pt>
                <c:pt idx="109">
                  <c:v>1-Mar-09</c:v>
                </c:pt>
                <c:pt idx="110">
                  <c:v>1-Apr-09</c:v>
                </c:pt>
                <c:pt idx="111">
                  <c:v>1-May-09</c:v>
                </c:pt>
                <c:pt idx="112">
                  <c:v>1-Jun-09</c:v>
                </c:pt>
                <c:pt idx="113">
                  <c:v>1-Jul-09</c:v>
                </c:pt>
                <c:pt idx="114">
                  <c:v>1-Aug-09</c:v>
                </c:pt>
                <c:pt idx="115">
                  <c:v>1-Sep-09</c:v>
                </c:pt>
                <c:pt idx="116">
                  <c:v>1-Oct-09</c:v>
                </c:pt>
                <c:pt idx="117">
                  <c:v>1-Nov-09</c:v>
                </c:pt>
                <c:pt idx="118">
                  <c:v>1-Dec-09</c:v>
                </c:pt>
                <c:pt idx="119">
                  <c:v>1-Jan-10</c:v>
                </c:pt>
                <c:pt idx="120">
                  <c:v>1-Feb-10</c:v>
                </c:pt>
                <c:pt idx="121">
                  <c:v>1-Mar-10</c:v>
                </c:pt>
                <c:pt idx="122">
                  <c:v>1-Apr-10</c:v>
                </c:pt>
                <c:pt idx="123">
                  <c:v>1-May-10</c:v>
                </c:pt>
                <c:pt idx="124">
                  <c:v>1-Jun-10</c:v>
                </c:pt>
                <c:pt idx="125">
                  <c:v>1-Jul-10</c:v>
                </c:pt>
                <c:pt idx="126">
                  <c:v>1-Aug-10</c:v>
                </c:pt>
                <c:pt idx="127">
                  <c:v>1-Sep-10</c:v>
                </c:pt>
                <c:pt idx="128">
                  <c:v>1-Oct-10</c:v>
                </c:pt>
                <c:pt idx="129">
                  <c:v>1-Nov-10</c:v>
                </c:pt>
                <c:pt idx="130">
                  <c:v>1-Dec-10</c:v>
                </c:pt>
                <c:pt idx="131">
                  <c:v>1-Jan-11</c:v>
                </c:pt>
                <c:pt idx="132">
                  <c:v>1-Feb-11</c:v>
                </c:pt>
                <c:pt idx="133">
                  <c:v>1-Mar-11</c:v>
                </c:pt>
                <c:pt idx="134">
                  <c:v>1-Apr-11</c:v>
                </c:pt>
                <c:pt idx="135">
                  <c:v>1-May-11</c:v>
                </c:pt>
                <c:pt idx="136">
                  <c:v>1-Jun-11</c:v>
                </c:pt>
                <c:pt idx="137">
                  <c:v>1-Jul-11</c:v>
                </c:pt>
                <c:pt idx="138">
                  <c:v>1-Aug-11</c:v>
                </c:pt>
                <c:pt idx="139">
                  <c:v>1-Sep-11</c:v>
                </c:pt>
                <c:pt idx="140">
                  <c:v>1-Oct-11</c:v>
                </c:pt>
                <c:pt idx="141">
                  <c:v>1-Nov-11</c:v>
                </c:pt>
                <c:pt idx="142">
                  <c:v>1-Dec-11</c:v>
                </c:pt>
                <c:pt idx="143">
                  <c:v>1-Jan-12</c:v>
                </c:pt>
                <c:pt idx="144">
                  <c:v>1-Feb-12</c:v>
                </c:pt>
                <c:pt idx="145">
                  <c:v>1-Mar-12</c:v>
                </c:pt>
                <c:pt idx="146">
                  <c:v>1-Apr-12</c:v>
                </c:pt>
                <c:pt idx="147">
                  <c:v>1-May-12</c:v>
                </c:pt>
                <c:pt idx="148">
                  <c:v>1-Jun-12</c:v>
                </c:pt>
                <c:pt idx="149">
                  <c:v>1-Jul-12</c:v>
                </c:pt>
                <c:pt idx="150">
                  <c:v>1-Aug-12</c:v>
                </c:pt>
                <c:pt idx="151">
                  <c:v>1-Sep-12</c:v>
                </c:pt>
                <c:pt idx="152">
                  <c:v>1-Oct-12</c:v>
                </c:pt>
                <c:pt idx="153">
                  <c:v>1-Nov-12</c:v>
                </c:pt>
                <c:pt idx="154">
                  <c:v>1-Dec-12</c:v>
                </c:pt>
                <c:pt idx="155">
                  <c:v>1-Jan-13</c:v>
                </c:pt>
                <c:pt idx="156">
                  <c:v>1-Feb-13</c:v>
                </c:pt>
                <c:pt idx="157">
                  <c:v>1-Mar-13</c:v>
                </c:pt>
                <c:pt idx="158">
                  <c:v>1-Apr-13</c:v>
                </c:pt>
                <c:pt idx="159">
                  <c:v>1-May-13</c:v>
                </c:pt>
                <c:pt idx="160">
                  <c:v>1-Jun-13</c:v>
                </c:pt>
                <c:pt idx="161">
                  <c:v>1-Jul-13</c:v>
                </c:pt>
                <c:pt idx="162">
                  <c:v>1-Aug-13</c:v>
                </c:pt>
                <c:pt idx="163">
                  <c:v>1-Sep-13</c:v>
                </c:pt>
                <c:pt idx="164">
                  <c:v>1-Oct-13</c:v>
                </c:pt>
                <c:pt idx="165">
                  <c:v>1-Nov-13</c:v>
                </c:pt>
                <c:pt idx="166">
                  <c:v>1-Dec-13</c:v>
                </c:pt>
                <c:pt idx="167">
                  <c:v>1-Jan-14</c:v>
                </c:pt>
                <c:pt idx="168">
                  <c:v>1-Feb-14</c:v>
                </c:pt>
                <c:pt idx="169">
                  <c:v>1-Mar-14</c:v>
                </c:pt>
                <c:pt idx="170">
                  <c:v>1-Apr-14</c:v>
                </c:pt>
                <c:pt idx="171">
                  <c:v>1-May-14</c:v>
                </c:pt>
                <c:pt idx="172">
                  <c:v>1-Jun-14</c:v>
                </c:pt>
                <c:pt idx="173">
                  <c:v>1-Jul-14</c:v>
                </c:pt>
                <c:pt idx="174">
                  <c:v>1-Aug-14</c:v>
                </c:pt>
                <c:pt idx="175">
                  <c:v>1-Sep-14</c:v>
                </c:pt>
                <c:pt idx="176">
                  <c:v>1-Oct-14</c:v>
                </c:pt>
                <c:pt idx="177">
                  <c:v>1-Nov-14</c:v>
                </c:pt>
                <c:pt idx="178">
                  <c:v>1-Dec-14</c:v>
                </c:pt>
                <c:pt idx="179">
                  <c:v>1-Jan-15</c:v>
                </c:pt>
                <c:pt idx="180">
                  <c:v>1-Feb-15</c:v>
                </c:pt>
                <c:pt idx="181">
                  <c:v>1-Mar-15</c:v>
                </c:pt>
                <c:pt idx="182">
                  <c:v>1-Apr-15</c:v>
                </c:pt>
                <c:pt idx="183">
                  <c:v>1-May-15</c:v>
                </c:pt>
                <c:pt idx="184">
                  <c:v>1-Jun-15</c:v>
                </c:pt>
                <c:pt idx="185">
                  <c:v>1-Jul-15</c:v>
                </c:pt>
                <c:pt idx="186">
                  <c:v>1-Aug-15</c:v>
                </c:pt>
                <c:pt idx="187">
                  <c:v>1-Sep-15</c:v>
                </c:pt>
                <c:pt idx="188">
                  <c:v>1-Oct-15</c:v>
                </c:pt>
                <c:pt idx="189">
                  <c:v>1-Nov-15</c:v>
                </c:pt>
                <c:pt idx="190">
                  <c:v>1-Dec-15</c:v>
                </c:pt>
                <c:pt idx="191">
                  <c:v>1-Jan-16</c:v>
                </c:pt>
                <c:pt idx="192">
                  <c:v>1-Feb-16</c:v>
                </c:pt>
                <c:pt idx="193">
                  <c:v>1-Mar-16</c:v>
                </c:pt>
                <c:pt idx="194">
                  <c:v>1-Apr-16</c:v>
                </c:pt>
                <c:pt idx="195">
                  <c:v>1-May-16</c:v>
                </c:pt>
                <c:pt idx="196">
                  <c:v>1-Jun-16</c:v>
                </c:pt>
                <c:pt idx="197">
                  <c:v>1-Jul-16</c:v>
                </c:pt>
                <c:pt idx="198">
                  <c:v>1-Aug-16</c:v>
                </c:pt>
                <c:pt idx="199">
                  <c:v>1-Sep-16</c:v>
                </c:pt>
                <c:pt idx="200">
                  <c:v>1-Oct-16</c:v>
                </c:pt>
                <c:pt idx="201">
                  <c:v>1-Nov-16</c:v>
                </c:pt>
                <c:pt idx="202">
                  <c:v>1-Dec-16</c:v>
                </c:pt>
                <c:pt idx="203">
                  <c:v>1-Jan-17</c:v>
                </c:pt>
                <c:pt idx="204">
                  <c:v>1-Feb-17</c:v>
                </c:pt>
                <c:pt idx="205">
                  <c:v>1-Mar-17</c:v>
                </c:pt>
                <c:pt idx="206">
                  <c:v>1-Apr-17</c:v>
                </c:pt>
                <c:pt idx="207">
                  <c:v>1-May-17</c:v>
                </c:pt>
                <c:pt idx="208">
                  <c:v>1-Jun-17</c:v>
                </c:pt>
                <c:pt idx="209">
                  <c:v>1-Jul-17</c:v>
                </c:pt>
                <c:pt idx="210">
                  <c:v>1-Aug-17</c:v>
                </c:pt>
                <c:pt idx="211">
                  <c:v>1-Sep-17</c:v>
                </c:pt>
                <c:pt idx="212">
                  <c:v>1-Oct-17</c:v>
                </c:pt>
                <c:pt idx="213">
                  <c:v>1-Nov-17</c:v>
                </c:pt>
                <c:pt idx="214">
                  <c:v>1-Dec-17</c:v>
                </c:pt>
                <c:pt idx="215">
                  <c:v>1-Jan-18</c:v>
                </c:pt>
                <c:pt idx="216">
                  <c:v>1-Feb-18</c:v>
                </c:pt>
                <c:pt idx="217">
                  <c:v>1-Mar-18</c:v>
                </c:pt>
                <c:pt idx="218">
                  <c:v>1-Apr-18</c:v>
                </c:pt>
                <c:pt idx="219">
                  <c:v>1-May-18</c:v>
                </c:pt>
                <c:pt idx="220">
                  <c:v>1-Jun-18</c:v>
                </c:pt>
                <c:pt idx="221">
                  <c:v>1-Jul-18</c:v>
                </c:pt>
                <c:pt idx="222">
                  <c:v>1-Aug-18</c:v>
                </c:pt>
                <c:pt idx="223">
                  <c:v>1-Sep-18</c:v>
                </c:pt>
                <c:pt idx="224">
                  <c:v>1-Oct-18</c:v>
                </c:pt>
                <c:pt idx="225">
                  <c:v>1-Nov-18</c:v>
                </c:pt>
                <c:pt idx="226">
                  <c:v>1-Dec-18</c:v>
                </c:pt>
                <c:pt idx="227">
                  <c:v>1-Jan-19</c:v>
                </c:pt>
                <c:pt idx="228">
                  <c:v>1-Feb-19</c:v>
                </c:pt>
                <c:pt idx="229">
                  <c:v>1-Mar-19</c:v>
                </c:pt>
                <c:pt idx="230">
                  <c:v>1-Apr-19</c:v>
                </c:pt>
                <c:pt idx="231">
                  <c:v>1-May-19</c:v>
                </c:pt>
                <c:pt idx="232">
                  <c:v>1-Jun-19</c:v>
                </c:pt>
                <c:pt idx="233">
                  <c:v>1-Jul-19</c:v>
                </c:pt>
                <c:pt idx="234">
                  <c:v>1-Aug-19</c:v>
                </c:pt>
                <c:pt idx="235">
                  <c:v>1-Sep-19</c:v>
                </c:pt>
                <c:pt idx="236">
                  <c:v>1-Oct-19</c:v>
                </c:pt>
                <c:pt idx="237">
                  <c:v>1-Nov-19</c:v>
                </c:pt>
                <c:pt idx="238">
                  <c:v>1-Dec-19</c:v>
                </c:pt>
                <c:pt idx="239">
                  <c:v>1-Jan-20</c:v>
                </c:pt>
                <c:pt idx="240">
                  <c:v>1-Feb-20</c:v>
                </c:pt>
                <c:pt idx="241">
                  <c:v>1-Mar-20</c:v>
                </c:pt>
                <c:pt idx="242">
                  <c:v>1-Apr-20</c:v>
                </c:pt>
                <c:pt idx="243">
                  <c:v>1-May-20</c:v>
                </c:pt>
                <c:pt idx="244">
                  <c:v>1-Jun-20</c:v>
                </c:pt>
                <c:pt idx="245">
                  <c:v>1-Jul-20</c:v>
                </c:pt>
                <c:pt idx="246">
                  <c:v>1-Aug-20</c:v>
                </c:pt>
                <c:pt idx="247">
                  <c:v>1-Sep-20</c:v>
                </c:pt>
                <c:pt idx="248">
                  <c:v>1-Oct-20</c:v>
                </c:pt>
                <c:pt idx="249">
                  <c:v>1-Nov-20</c:v>
                </c:pt>
                <c:pt idx="250">
                  <c:v>1-Dec-20</c:v>
                </c:pt>
              </c:strCache>
            </c:strRef>
          </c:cat>
          <c:val>
            <c:numRef>
              <c:f>'Inputs &amp; Curve'!$AD$39:$AD$289</c:f>
              <c:numCache>
                <c:formatCode>0.00%</c:formatCode>
                <c:ptCount val="251"/>
                <c:pt idx="0">
                  <c:v>0.0232131948686622</c:v>
                </c:pt>
                <c:pt idx="1">
                  <c:v>0.0228873732422635</c:v>
                </c:pt>
                <c:pt idx="2">
                  <c:v>0.0225615516158647</c:v>
                </c:pt>
                <c:pt idx="3">
                  <c:v>0.022235729989466</c:v>
                </c:pt>
                <c:pt idx="4">
                  <c:v>0.0219099083630672</c:v>
                </c:pt>
                <c:pt idx="5">
                  <c:v>0.0215840867366684</c:v>
                </c:pt>
                <c:pt idx="6">
                  <c:v>0.0212582651102697</c:v>
                </c:pt>
                <c:pt idx="7">
                  <c:v>0.0209324434838709</c:v>
                </c:pt>
                <c:pt idx="8">
                  <c:v>0.0206066218574721</c:v>
                </c:pt>
                <c:pt idx="9">
                  <c:v>0.0202808002310734</c:v>
                </c:pt>
                <c:pt idx="10">
                  <c:v>0.0199549786046746</c:v>
                </c:pt>
                <c:pt idx="11">
                  <c:v>0.0196291569782759</c:v>
                </c:pt>
                <c:pt idx="12">
                  <c:v>0.0193033353518771</c:v>
                </c:pt>
                <c:pt idx="13">
                  <c:v>0.0197837043286282</c:v>
                </c:pt>
                <c:pt idx="14">
                  <c:v>0.0202799258549752</c:v>
                </c:pt>
                <c:pt idx="15">
                  <c:v>0.0208949124413623</c:v>
                </c:pt>
                <c:pt idx="16">
                  <c:v>0.021550797671145</c:v>
                </c:pt>
                <c:pt idx="17">
                  <c:v>0.0222847855238541</c:v>
                </c:pt>
                <c:pt idx="18">
                  <c:v>0.0230423376525811</c:v>
                </c:pt>
                <c:pt idx="19">
                  <c:v>0.0238657861122632</c:v>
                </c:pt>
                <c:pt idx="20">
                  <c:v>0.0247218535140785</c:v>
                </c:pt>
                <c:pt idx="21">
                  <c:v>0.0255729680096124</c:v>
                </c:pt>
                <c:pt idx="22">
                  <c:v>0.026467288249957</c:v>
                </c:pt>
                <c:pt idx="23">
                  <c:v>0.0273391592141294</c:v>
                </c:pt>
                <c:pt idx="24">
                  <c:v>0.0282388038794256</c:v>
                </c:pt>
                <c:pt idx="25">
                  <c:v>0.0291296382423425</c:v>
                </c:pt>
                <c:pt idx="26">
                  <c:v>0.0299208830925222</c:v>
                </c:pt>
                <c:pt idx="27">
                  <c:v>0.0307762667200996</c:v>
                </c:pt>
                <c:pt idx="28">
                  <c:v>0.0315782658939956</c:v>
                </c:pt>
                <c:pt idx="29">
                  <c:v>0.0323755258354364</c:v>
                </c:pt>
                <c:pt idx="30">
                  <c:v>0.0331126440797154</c:v>
                </c:pt>
                <c:pt idx="31">
                  <c:v>0.0338352784570168</c:v>
                </c:pt>
                <c:pt idx="32">
                  <c:v>0.0345153262318086</c:v>
                </c:pt>
                <c:pt idx="33">
                  <c:v>0.0351307146335911</c:v>
                </c:pt>
                <c:pt idx="34">
                  <c:v>0.0357207864805925</c:v>
                </c:pt>
                <c:pt idx="35">
                  <c:v>0.0362463557226629</c:v>
                </c:pt>
                <c:pt idx="36">
                  <c:v>0.036741765150525</c:v>
                </c:pt>
                <c:pt idx="37">
                  <c:v>0.0371884445826632</c:v>
                </c:pt>
                <c:pt idx="38">
                  <c:v>0.0375501070351106</c:v>
                </c:pt>
                <c:pt idx="39">
                  <c:v>0.0379046742771702</c:v>
                </c:pt>
                <c:pt idx="40">
                  <c:v>0.0382026259643529</c:v>
                </c:pt>
                <c:pt idx="41">
                  <c:v>0.0384648180661659</c:v>
                </c:pt>
                <c:pt idx="42">
                  <c:v>0.0386754962255076</c:v>
                </c:pt>
                <c:pt idx="43">
                  <c:v>0.0388501042118275</c:v>
                </c:pt>
                <c:pt idx="44">
                  <c:v>0.0389824910969487</c:v>
                </c:pt>
                <c:pt idx="45">
                  <c:v>0.0390720289400049</c:v>
                </c:pt>
                <c:pt idx="46">
                  <c:v>0.0391264592467625</c:v>
                </c:pt>
                <c:pt idx="47">
                  <c:v>0.0391440351784623</c:v>
                </c:pt>
                <c:pt idx="48">
                  <c:v>0.0391278214954547</c:v>
                </c:pt>
                <c:pt idx="49">
                  <c:v>0.0390786234287408</c:v>
                </c:pt>
                <c:pt idx="50">
                  <c:v>0.0390045001705864</c:v>
                </c:pt>
                <c:pt idx="51">
                  <c:v>0.0388971087358007</c:v>
                </c:pt>
                <c:pt idx="52">
                  <c:v>0.0387672951651998</c:v>
                </c:pt>
                <c:pt idx="53">
                  <c:v>0.0386082966553177</c:v>
                </c:pt>
                <c:pt idx="54">
                  <c:v>0.0384321469964034</c:v>
                </c:pt>
                <c:pt idx="55">
                  <c:v>0.0382289136755335</c:v>
                </c:pt>
                <c:pt idx="56">
                  <c:v>0.0380059087182204</c:v>
                </c:pt>
                <c:pt idx="57">
                  <c:v>0.0377729199985211</c:v>
                </c:pt>
                <c:pt idx="58">
                  <c:v>0.0375160562041766</c:v>
                </c:pt>
                <c:pt idx="59">
                  <c:v>0.0372533987544193</c:v>
                </c:pt>
                <c:pt idx="60">
                  <c:v>0.0369689474954768</c:v>
                </c:pt>
                <c:pt idx="61">
                  <c:v>0.0366727090233421</c:v>
                </c:pt>
                <c:pt idx="62">
                  <c:v>0.0363961811107393</c:v>
                </c:pt>
                <c:pt idx="63">
                  <c:v>0.0360813418808912</c:v>
                </c:pt>
                <c:pt idx="64">
                  <c:v>0.0357691277819966</c:v>
                </c:pt>
                <c:pt idx="65">
                  <c:v>0.0354398927856115</c:v>
                </c:pt>
                <c:pt idx="66">
                  <c:v>0.0351159311409475</c:v>
                </c:pt>
                <c:pt idx="67">
                  <c:v>0.0347766791663489</c:v>
                </c:pt>
                <c:pt idx="68">
                  <c:v>0.0344338460341946</c:v>
                </c:pt>
                <c:pt idx="69">
                  <c:v>0.0340995380908118</c:v>
                </c:pt>
                <c:pt idx="70">
                  <c:v>0.033752311372086</c:v>
                </c:pt>
                <c:pt idx="71">
                  <c:v>0.0334153181481534</c:v>
                </c:pt>
                <c:pt idx="72">
                  <c:v>0.0330668193598149</c:v>
                </c:pt>
                <c:pt idx="73">
                  <c:v>0.0327187267299006</c:v>
                </c:pt>
                <c:pt idx="74">
                  <c:v>0.0324051999495871</c:v>
                </c:pt>
                <c:pt idx="75">
                  <c:v>0.032059594970221</c:v>
                </c:pt>
                <c:pt idx="76">
                  <c:v>0.0317271439781208</c:v>
                </c:pt>
                <c:pt idx="77">
                  <c:v>0.0313861630785086</c:v>
                </c:pt>
                <c:pt idx="78">
                  <c:v>0.0310590688235861</c:v>
                </c:pt>
                <c:pt idx="79">
                  <c:v>0.0307244506345686</c:v>
                </c:pt>
                <c:pt idx="80">
                  <c:v>0.0303936297943829</c:v>
                </c:pt>
                <c:pt idx="81">
                  <c:v>0.0300774064317762</c:v>
                </c:pt>
                <c:pt idx="82">
                  <c:v>0.0297549851493854</c:v>
                </c:pt>
                <c:pt idx="83">
                  <c:v>0.029447410526666</c:v>
                </c:pt>
                <c:pt idx="84">
                  <c:v>0.0291344015799971</c:v>
                </c:pt>
                <c:pt idx="85">
                  <c:v>0.0288264885939815</c:v>
                </c:pt>
                <c:pt idx="86">
                  <c:v>0.0285528987618952</c:v>
                </c:pt>
                <c:pt idx="87">
                  <c:v>0.0282551432054288</c:v>
                </c:pt>
                <c:pt idx="88">
                  <c:v>0.0279722579294778</c:v>
                </c:pt>
                <c:pt idx="89">
                  <c:v>0.0276854857827906</c:v>
                </c:pt>
                <c:pt idx="90">
                  <c:v>0.02741340677039</c:v>
                </c:pt>
                <c:pt idx="91">
                  <c:v>0.0271379460707903</c:v>
                </c:pt>
                <c:pt idx="92">
                  <c:v>0.0268683137182944</c:v>
                </c:pt>
                <c:pt idx="93">
                  <c:v>0.0266129586804178</c:v>
                </c:pt>
                <c:pt idx="94">
                  <c:v>0.0263548739700208</c:v>
                </c:pt>
                <c:pt idx="95">
                  <c:v>0.0261107135873761</c:v>
                </c:pt>
                <c:pt idx="96">
                  <c:v>0.0258641916545939</c:v>
                </c:pt>
                <c:pt idx="97">
                  <c:v>0.0256235216325966</c:v>
                </c:pt>
                <c:pt idx="98">
                  <c:v>0.0254036496013828</c:v>
                </c:pt>
                <c:pt idx="99">
                  <c:v>0.0251742107988428</c:v>
                </c:pt>
                <c:pt idx="100">
                  <c:v>0.024957635492255</c:v>
                </c:pt>
                <c:pt idx="101">
                  <c:v>0.024739431170448</c:v>
                </c:pt>
                <c:pt idx="102">
                  <c:v>0.0245336173051462</c:v>
                </c:pt>
                <c:pt idx="103">
                  <c:v>0.0243264061839345</c:v>
                </c:pt>
                <c:pt idx="104">
                  <c:v>0.024124674519815</c:v>
                </c:pt>
                <c:pt idx="105">
                  <c:v>0.023934593173822</c:v>
                </c:pt>
                <c:pt idx="106">
                  <c:v>0.02374340911384</c:v>
                </c:pt>
                <c:pt idx="107">
                  <c:v>0.0235633758987475</c:v>
                </c:pt>
                <c:pt idx="108">
                  <c:v>0.0233824037280785</c:v>
                </c:pt>
                <c:pt idx="109">
                  <c:v>0.0232064849923956</c:v>
                </c:pt>
                <c:pt idx="110">
                  <c:v>0.0230518552315752</c:v>
                </c:pt>
                <c:pt idx="111">
                  <c:v>0.0228852903842645</c:v>
                </c:pt>
                <c:pt idx="112">
                  <c:v>0.0227286440078257</c:v>
                </c:pt>
                <c:pt idx="113">
                  <c:v>0.0225713762929841</c:v>
                </c:pt>
                <c:pt idx="114">
                  <c:v>0.0224235401738715</c:v>
                </c:pt>
                <c:pt idx="115">
                  <c:v>0.0222751818224034</c:v>
                </c:pt>
                <c:pt idx="116">
                  <c:v>0.0221312013436695</c:v>
                </c:pt>
                <c:pt idx="117">
                  <c:v>0.0219959384605518</c:v>
                </c:pt>
                <c:pt idx="118">
                  <c:v>0.0218602773807194</c:v>
                </c:pt>
                <c:pt idx="119">
                  <c:v>0.0217328767084463</c:v>
                </c:pt>
                <c:pt idx="120">
                  <c:v>0.0216051456843951</c:v>
                </c:pt>
                <c:pt idx="121">
                  <c:v>0.0214812969285683</c:v>
                </c:pt>
                <c:pt idx="122">
                  <c:v>0.0213726884964255</c:v>
                </c:pt>
                <c:pt idx="123">
                  <c:v>0.0212559573398392</c:v>
                </c:pt>
                <c:pt idx="124">
                  <c:v>0.0211464196408888</c:v>
                </c:pt>
                <c:pt idx="125">
                  <c:v>0.0210366801694813</c:v>
                </c:pt>
                <c:pt idx="126">
                  <c:v>0.0209337313460298</c:v>
                </c:pt>
                <c:pt idx="127">
                  <c:v>0.020830619796297</c:v>
                </c:pt>
                <c:pt idx="128">
                  <c:v>0.0207307405819516</c:v>
                </c:pt>
                <c:pt idx="129">
                  <c:v>0.0206370764726394</c:v>
                </c:pt>
                <c:pt idx="130">
                  <c:v>0.0205432974923204</c:v>
                </c:pt>
                <c:pt idx="131">
                  <c:v>0.0204553733563765</c:v>
                </c:pt>
                <c:pt idx="132">
                  <c:v>0.0203673599120585</c:v>
                </c:pt>
                <c:pt idx="133">
                  <c:v>0.0202821523149772</c:v>
                </c:pt>
                <c:pt idx="134">
                  <c:v>0.0202075345428104</c:v>
                </c:pt>
                <c:pt idx="135">
                  <c:v>0.0201274436186324</c:v>
                </c:pt>
                <c:pt idx="136">
                  <c:v>0.0200523881267461</c:v>
                </c:pt>
                <c:pt idx="137">
                  <c:v>0.019977290041139</c:v>
                </c:pt>
                <c:pt idx="138">
                  <c:v>0.0199069248668946</c:v>
                </c:pt>
                <c:pt idx="139">
                  <c:v>0.0198365306378355</c:v>
                </c:pt>
                <c:pt idx="140">
                  <c:v>0.0197684204389619</c:v>
                </c:pt>
                <c:pt idx="141">
                  <c:v>0.0197046166373205</c:v>
                </c:pt>
                <c:pt idx="142">
                  <c:v>0.0196407997346149</c:v>
                </c:pt>
                <c:pt idx="143">
                  <c:v>0.0195810254363494</c:v>
                </c:pt>
                <c:pt idx="144">
                  <c:v>0.019521246158972</c:v>
                </c:pt>
                <c:pt idx="145">
                  <c:v>0.0194634249585924</c:v>
                </c:pt>
                <c:pt idx="146">
                  <c:v>0.0194110527377071</c:v>
                </c:pt>
                <c:pt idx="147">
                  <c:v>0.0193568494617821</c:v>
                </c:pt>
                <c:pt idx="148">
                  <c:v>0.019306093470544</c:v>
                </c:pt>
                <c:pt idx="149">
                  <c:v>0.0192553462373169</c:v>
                </c:pt>
                <c:pt idx="150">
                  <c:v>0.019207830764999</c:v>
                </c:pt>
                <c:pt idx="151">
                  <c:v>0.0191603275395901</c:v>
                </c:pt>
                <c:pt idx="152">
                  <c:v>0.0191143953952478</c:v>
                </c:pt>
                <c:pt idx="153">
                  <c:v>0.0190713934564243</c:v>
                </c:pt>
                <c:pt idx="154">
                  <c:v>0.0190284073984558</c:v>
                </c:pt>
                <c:pt idx="155">
                  <c:v>0.0189881663262147</c:v>
                </c:pt>
                <c:pt idx="156">
                  <c:v>0.0189479426735567</c:v>
                </c:pt>
                <c:pt idx="157">
                  <c:v>0.0189090558610968</c:v>
                </c:pt>
                <c:pt idx="158">
                  <c:v>0.0188750452207076</c:v>
                </c:pt>
                <c:pt idx="159">
                  <c:v>0.0188385839508083</c:v>
                </c:pt>
                <c:pt idx="160">
                  <c:v>0.0188044555977793</c:v>
                </c:pt>
                <c:pt idx="161">
                  <c:v>0.0187703462961083</c:v>
                </c:pt>
                <c:pt idx="162">
                  <c:v>0.0187384207702491</c:v>
                </c:pt>
                <c:pt idx="163">
                  <c:v>0.0187065143071619</c:v>
                </c:pt>
                <c:pt idx="164">
                  <c:v>0.0186756730416849</c:v>
                </c:pt>
                <c:pt idx="165">
                  <c:v>0.0186468078147589</c:v>
                </c:pt>
                <c:pt idx="166">
                  <c:v>0.0186179611830895</c:v>
                </c:pt>
                <c:pt idx="167">
                  <c:v>0.0185909635184172</c:v>
                </c:pt>
                <c:pt idx="168">
                  <c:v>0.0185639838974152</c:v>
                </c:pt>
                <c:pt idx="169">
                  <c:v>0.0185379066936113</c:v>
                </c:pt>
                <c:pt idx="170">
                  <c:v>0.0185151038009156</c:v>
                </c:pt>
                <c:pt idx="171">
                  <c:v>0.0184906621364754</c:v>
                </c:pt>
                <c:pt idx="172">
                  <c:v>0.0184677881017319</c:v>
                </c:pt>
                <c:pt idx="173">
                  <c:v>0.0184449302178516</c:v>
                </c:pt>
                <c:pt idx="174">
                  <c:v>0.0184235385845036</c:v>
                </c:pt>
                <c:pt idx="175">
                  <c:v>0.0184021622078615</c:v>
                </c:pt>
                <c:pt idx="176">
                  <c:v>0.0183815016019797</c:v>
                </c:pt>
                <c:pt idx="177">
                  <c:v>0.0183621664135444</c:v>
                </c:pt>
                <c:pt idx="178">
                  <c:v>0.0183428450687204</c:v>
                </c:pt>
                <c:pt idx="179">
                  <c:v>0.0183247632040315</c:v>
                </c:pt>
                <c:pt idx="180">
                  <c:v>0.0183066942296</c:v>
                </c:pt>
                <c:pt idx="181">
                  <c:v>0.018289230187139</c:v>
                </c:pt>
                <c:pt idx="182">
                  <c:v>0.0182739592499602</c:v>
                </c:pt>
                <c:pt idx="183">
                  <c:v>0.0182575909495332</c:v>
                </c:pt>
                <c:pt idx="184">
                  <c:v>0.0182422724023521</c:v>
                </c:pt>
                <c:pt idx="185">
                  <c:v>0.0182269644231449</c:v>
                </c:pt>
                <c:pt idx="186">
                  <c:v>0.018212638003185</c:v>
                </c:pt>
                <c:pt idx="187">
                  <c:v>0.0181983212523772</c:v>
                </c:pt>
                <c:pt idx="188">
                  <c:v>0.0181844831979461</c:v>
                </c:pt>
                <c:pt idx="189">
                  <c:v>0.018171532113476</c:v>
                </c:pt>
                <c:pt idx="190">
                  <c:v>0.0181585894051936</c:v>
                </c:pt>
                <c:pt idx="191">
                  <c:v>0.0181464760263926</c:v>
                </c:pt>
                <c:pt idx="192">
                  <c:v>0.0181343702138544</c:v>
                </c:pt>
                <c:pt idx="193">
                  <c:v>0.0181226685327902</c:v>
                </c:pt>
                <c:pt idx="194">
                  <c:v>0.0181120755729675</c:v>
                </c:pt>
                <c:pt idx="195">
                  <c:v>0.0181011177410837</c:v>
                </c:pt>
                <c:pt idx="196">
                  <c:v>0.0180908614069815</c:v>
                </c:pt>
                <c:pt idx="197">
                  <c:v>0.0180806108016908</c:v>
                </c:pt>
                <c:pt idx="198">
                  <c:v>0.0180710161365261</c:v>
                </c:pt>
                <c:pt idx="199">
                  <c:v>0.0180614265377843</c:v>
                </c:pt>
                <c:pt idx="200">
                  <c:v>0.0180521561224917</c:v>
                </c:pt>
                <c:pt idx="201">
                  <c:v>0.0180434785041018</c:v>
                </c:pt>
                <c:pt idx="202">
                  <c:v>0.018034805034331</c:v>
                </c:pt>
                <c:pt idx="203">
                  <c:v>0.0180266859085164</c:v>
                </c:pt>
                <c:pt idx="204">
                  <c:v>0.0180185703755543</c:v>
                </c:pt>
                <c:pt idx="205">
                  <c:v>0.0180107242608803</c:v>
                </c:pt>
                <c:pt idx="206">
                  <c:v>0.0180038614490996</c:v>
                </c:pt>
                <c:pt idx="207">
                  <c:v>0.0179965032348985</c:v>
                </c:pt>
                <c:pt idx="208">
                  <c:v>0.0179896146587328</c:v>
                </c:pt>
                <c:pt idx="209">
                  <c:v>0.0179827284721325</c:v>
                </c:pt>
                <c:pt idx="210">
                  <c:v>0.0179762815340724</c:v>
                </c:pt>
                <c:pt idx="211">
                  <c:v>0.0179698365652152</c:v>
                </c:pt>
                <c:pt idx="212">
                  <c:v>0.01796360466899</c:v>
                </c:pt>
                <c:pt idx="213">
                  <c:v>0.0179577699114264</c:v>
                </c:pt>
                <c:pt idx="214">
                  <c:v>0.0179519365552372</c:v>
                </c:pt>
                <c:pt idx="215">
                  <c:v>0.0179464746978211</c:v>
                </c:pt>
                <c:pt idx="216">
                  <c:v>0.0179410139064819</c:v>
                </c:pt>
                <c:pt idx="217">
                  <c:v>0.0179357330493713</c:v>
                </c:pt>
                <c:pt idx="218">
                  <c:v>0.0179311128622316</c:v>
                </c:pt>
                <c:pt idx="219">
                  <c:v>0.0179261579124657</c:v>
                </c:pt>
                <c:pt idx="220">
                  <c:v>0.017921517985162</c:v>
                </c:pt>
                <c:pt idx="221">
                  <c:v>0.0179168784220397</c:v>
                </c:pt>
                <c:pt idx="222">
                  <c:v>0.0179125336188452</c:v>
                </c:pt>
                <c:pt idx="223">
                  <c:v>0.0179081889432995</c:v>
                </c:pt>
                <c:pt idx="224">
                  <c:v>0.0179039867089749</c:v>
                </c:pt>
                <c:pt idx="225">
                  <c:v>0.0179000511540684</c:v>
                </c:pt>
                <c:pt idx="226">
                  <c:v>0.0178961154156874</c:v>
                </c:pt>
                <c:pt idx="227">
                  <c:v>0.0178924292560524</c:v>
                </c:pt>
                <c:pt idx="228">
                  <c:v>0.0178887427344239</c:v>
                </c:pt>
                <c:pt idx="229">
                  <c:v>0.017885176609519</c:v>
                </c:pt>
                <c:pt idx="230">
                  <c:v>0.0178820557255484</c:v>
                </c:pt>
                <c:pt idx="231">
                  <c:v>0.0178787077342641</c:v>
                </c:pt>
                <c:pt idx="232">
                  <c:v>0.017875571641815</c:v>
                </c:pt>
                <c:pt idx="233">
                  <c:v>0.0178724348293688</c:v>
                </c:pt>
                <c:pt idx="234">
                  <c:v>0.0178694963911101</c:v>
                </c:pt>
                <c:pt idx="235">
                  <c:v>0.0178665571182928</c:v>
                </c:pt>
                <c:pt idx="236">
                  <c:v>0.0178637132971374</c:v>
                </c:pt>
                <c:pt idx="237">
                  <c:v>0.0178610491003411</c:v>
                </c:pt>
                <c:pt idx="238">
                  <c:v>0.0178583839246378</c:v>
                </c:pt>
                <c:pt idx="239">
                  <c:v>0.0178558869501683</c:v>
                </c:pt>
                <c:pt idx="240">
                  <c:v>0.0178533889181001</c:v>
                </c:pt>
                <c:pt idx="241">
                  <c:v>0.0178509716638644</c:v>
                </c:pt>
                <c:pt idx="242">
                  <c:v>0.0178487811142145</c:v>
                </c:pt>
                <c:pt idx="243">
                  <c:v>0.0178465126691356</c:v>
                </c:pt>
                <c:pt idx="244">
                  <c:v>0.0178443870862606</c:v>
                </c:pt>
                <c:pt idx="245">
                  <c:v>0.0178422603004806</c:v>
                </c:pt>
                <c:pt idx="246">
                  <c:v>0.0178402673403222</c:v>
                </c:pt>
                <c:pt idx="247">
                  <c:v>0.0178382731366296</c:v>
                </c:pt>
                <c:pt idx="248">
                  <c:v>0.0178363430239107</c:v>
                </c:pt>
                <c:pt idx="249">
                  <c:v>0.0178345342021162</c:v>
                </c:pt>
                <c:pt idx="250">
                  <c:v>0.0178327240917461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"GILT RPI"</c:f>
              <c:strCache>
                <c:ptCount val="1"/>
                <c:pt idx="0">
                  <c:v>GILT RPI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Curve'!$Y$39:$Y$289</c:f>
              <c:strCache>
                <c:ptCount val="251"/>
                <c:pt idx="0">
                  <c:v>1-Feb-00</c:v>
                </c:pt>
                <c:pt idx="1">
                  <c:v>1-Mar-00</c:v>
                </c:pt>
                <c:pt idx="2">
                  <c:v>1-Apr-00</c:v>
                </c:pt>
                <c:pt idx="3">
                  <c:v>1-May-00</c:v>
                </c:pt>
                <c:pt idx="4">
                  <c:v>1-Jun-00</c:v>
                </c:pt>
                <c:pt idx="5">
                  <c:v>1-Jul-00</c:v>
                </c:pt>
                <c:pt idx="6">
                  <c:v>1-Aug-00</c:v>
                </c:pt>
                <c:pt idx="7">
                  <c:v>1-Sep-00</c:v>
                </c:pt>
                <c:pt idx="8">
                  <c:v>1-Oct-00</c:v>
                </c:pt>
                <c:pt idx="9">
                  <c:v>1-Nov-00</c:v>
                </c:pt>
                <c:pt idx="10">
                  <c:v>1-Dec-00</c:v>
                </c:pt>
                <c:pt idx="11">
                  <c:v>1-Jan-01</c:v>
                </c:pt>
                <c:pt idx="12">
                  <c:v>1-Feb-01</c:v>
                </c:pt>
                <c:pt idx="13">
                  <c:v>1-Mar-01</c:v>
                </c:pt>
                <c:pt idx="14">
                  <c:v>1-Apr-01</c:v>
                </c:pt>
                <c:pt idx="15">
                  <c:v>1-May-01</c:v>
                </c:pt>
                <c:pt idx="16">
                  <c:v>1-Jun-01</c:v>
                </c:pt>
                <c:pt idx="17">
                  <c:v>1-Jul-01</c:v>
                </c:pt>
                <c:pt idx="18">
                  <c:v>1-Aug-01</c:v>
                </c:pt>
                <c:pt idx="19">
                  <c:v>1-Sep-01</c:v>
                </c:pt>
                <c:pt idx="20">
                  <c:v>1-Oct-01</c:v>
                </c:pt>
                <c:pt idx="21">
                  <c:v>1-Nov-01</c:v>
                </c:pt>
                <c:pt idx="22">
                  <c:v>1-Dec-01</c:v>
                </c:pt>
                <c:pt idx="23">
                  <c:v>1-Jan-02</c:v>
                </c:pt>
                <c:pt idx="24">
                  <c:v>1-Feb-02</c:v>
                </c:pt>
                <c:pt idx="25">
                  <c:v>1-Mar-02</c:v>
                </c:pt>
                <c:pt idx="26">
                  <c:v>1-Apr-02</c:v>
                </c:pt>
                <c:pt idx="27">
                  <c:v>1-May-02</c:v>
                </c:pt>
                <c:pt idx="28">
                  <c:v>1-Jun-02</c:v>
                </c:pt>
                <c:pt idx="29">
                  <c:v>1-Jul-02</c:v>
                </c:pt>
                <c:pt idx="30">
                  <c:v>1-Aug-02</c:v>
                </c:pt>
                <c:pt idx="31">
                  <c:v>1-Sep-02</c:v>
                </c:pt>
                <c:pt idx="32">
                  <c:v>1-Oct-02</c:v>
                </c:pt>
                <c:pt idx="33">
                  <c:v>1-Nov-02</c:v>
                </c:pt>
                <c:pt idx="34">
                  <c:v>1-Dec-02</c:v>
                </c:pt>
                <c:pt idx="35">
                  <c:v>1-Jan-03</c:v>
                </c:pt>
                <c:pt idx="36">
                  <c:v>1-Feb-03</c:v>
                </c:pt>
                <c:pt idx="37">
                  <c:v>1-Mar-03</c:v>
                </c:pt>
                <c:pt idx="38">
                  <c:v>1-Apr-03</c:v>
                </c:pt>
                <c:pt idx="39">
                  <c:v>1-May-03</c:v>
                </c:pt>
                <c:pt idx="40">
                  <c:v>1-Jun-03</c:v>
                </c:pt>
                <c:pt idx="41">
                  <c:v>1-Jul-03</c:v>
                </c:pt>
                <c:pt idx="42">
                  <c:v>1-Aug-03</c:v>
                </c:pt>
                <c:pt idx="43">
                  <c:v>1-Sep-03</c:v>
                </c:pt>
                <c:pt idx="44">
                  <c:v>1-Oct-03</c:v>
                </c:pt>
                <c:pt idx="45">
                  <c:v>1-Nov-03</c:v>
                </c:pt>
                <c:pt idx="46">
                  <c:v>1-Dec-03</c:v>
                </c:pt>
                <c:pt idx="47">
                  <c:v>1-Jan-04</c:v>
                </c:pt>
                <c:pt idx="48">
                  <c:v>1-Feb-04</c:v>
                </c:pt>
                <c:pt idx="49">
                  <c:v>1-Mar-04</c:v>
                </c:pt>
                <c:pt idx="50">
                  <c:v>1-Apr-04</c:v>
                </c:pt>
                <c:pt idx="51">
                  <c:v>1-May-04</c:v>
                </c:pt>
                <c:pt idx="52">
                  <c:v>1-Jun-04</c:v>
                </c:pt>
                <c:pt idx="53">
                  <c:v>1-Jul-04</c:v>
                </c:pt>
                <c:pt idx="54">
                  <c:v>1-Aug-04</c:v>
                </c:pt>
                <c:pt idx="55">
                  <c:v>1-Sep-04</c:v>
                </c:pt>
                <c:pt idx="56">
                  <c:v>1-Oct-04</c:v>
                </c:pt>
                <c:pt idx="57">
                  <c:v>1-Nov-04</c:v>
                </c:pt>
                <c:pt idx="58">
                  <c:v>1-Dec-04</c:v>
                </c:pt>
                <c:pt idx="59">
                  <c:v>1-Jan-05</c:v>
                </c:pt>
                <c:pt idx="60">
                  <c:v>1-Feb-05</c:v>
                </c:pt>
                <c:pt idx="61">
                  <c:v>1-Mar-05</c:v>
                </c:pt>
                <c:pt idx="62">
                  <c:v>1-Apr-05</c:v>
                </c:pt>
                <c:pt idx="63">
                  <c:v>1-May-05</c:v>
                </c:pt>
                <c:pt idx="64">
                  <c:v>1-Jun-05</c:v>
                </c:pt>
                <c:pt idx="65">
                  <c:v>1-Jul-05</c:v>
                </c:pt>
                <c:pt idx="66">
                  <c:v>1-Aug-05</c:v>
                </c:pt>
                <c:pt idx="67">
                  <c:v>1-Sep-05</c:v>
                </c:pt>
                <c:pt idx="68">
                  <c:v>1-Oct-05</c:v>
                </c:pt>
                <c:pt idx="69">
                  <c:v>1-Nov-05</c:v>
                </c:pt>
                <c:pt idx="70">
                  <c:v>1-Dec-05</c:v>
                </c:pt>
                <c:pt idx="71">
                  <c:v>1-Jan-06</c:v>
                </c:pt>
                <c:pt idx="72">
                  <c:v>1-Feb-06</c:v>
                </c:pt>
                <c:pt idx="73">
                  <c:v>1-Mar-06</c:v>
                </c:pt>
                <c:pt idx="74">
                  <c:v>1-Apr-06</c:v>
                </c:pt>
                <c:pt idx="75">
                  <c:v>1-May-06</c:v>
                </c:pt>
                <c:pt idx="76">
                  <c:v>1-Jun-06</c:v>
                </c:pt>
                <c:pt idx="77">
                  <c:v>1-Jul-06</c:v>
                </c:pt>
                <c:pt idx="78">
                  <c:v>1-Aug-06</c:v>
                </c:pt>
                <c:pt idx="79">
                  <c:v>1-Sep-06</c:v>
                </c:pt>
                <c:pt idx="80">
                  <c:v>1-Oct-06</c:v>
                </c:pt>
                <c:pt idx="81">
                  <c:v>1-Nov-06</c:v>
                </c:pt>
                <c:pt idx="82">
                  <c:v>1-Dec-06</c:v>
                </c:pt>
                <c:pt idx="83">
                  <c:v>1-Jan-07</c:v>
                </c:pt>
                <c:pt idx="84">
                  <c:v>1-Feb-07</c:v>
                </c:pt>
                <c:pt idx="85">
                  <c:v>1-Mar-07</c:v>
                </c:pt>
                <c:pt idx="86">
                  <c:v>1-Apr-07</c:v>
                </c:pt>
                <c:pt idx="87">
                  <c:v>1-May-07</c:v>
                </c:pt>
                <c:pt idx="88">
                  <c:v>1-Jun-07</c:v>
                </c:pt>
                <c:pt idx="89">
                  <c:v>1-Jul-07</c:v>
                </c:pt>
                <c:pt idx="90">
                  <c:v>1-Aug-07</c:v>
                </c:pt>
                <c:pt idx="91">
                  <c:v>1-Sep-07</c:v>
                </c:pt>
                <c:pt idx="92">
                  <c:v>1-Oct-07</c:v>
                </c:pt>
                <c:pt idx="93">
                  <c:v>1-Nov-07</c:v>
                </c:pt>
                <c:pt idx="94">
                  <c:v>1-Dec-07</c:v>
                </c:pt>
                <c:pt idx="95">
                  <c:v>1-Jan-08</c:v>
                </c:pt>
                <c:pt idx="96">
                  <c:v>1-Feb-08</c:v>
                </c:pt>
                <c:pt idx="97">
                  <c:v>1-Mar-08</c:v>
                </c:pt>
                <c:pt idx="98">
                  <c:v>1-Apr-08</c:v>
                </c:pt>
                <c:pt idx="99">
                  <c:v>1-May-08</c:v>
                </c:pt>
                <c:pt idx="100">
                  <c:v>1-Jun-08</c:v>
                </c:pt>
                <c:pt idx="101">
                  <c:v>1-Jul-08</c:v>
                </c:pt>
                <c:pt idx="102">
                  <c:v>1-Aug-08</c:v>
                </c:pt>
                <c:pt idx="103">
                  <c:v>1-Sep-08</c:v>
                </c:pt>
                <c:pt idx="104">
                  <c:v>1-Oct-08</c:v>
                </c:pt>
                <c:pt idx="105">
                  <c:v>1-Nov-08</c:v>
                </c:pt>
                <c:pt idx="106">
                  <c:v>1-Dec-08</c:v>
                </c:pt>
                <c:pt idx="107">
                  <c:v>1-Jan-09</c:v>
                </c:pt>
                <c:pt idx="108">
                  <c:v>1-Feb-09</c:v>
                </c:pt>
                <c:pt idx="109">
                  <c:v>1-Mar-09</c:v>
                </c:pt>
                <c:pt idx="110">
                  <c:v>1-Apr-09</c:v>
                </c:pt>
                <c:pt idx="111">
                  <c:v>1-May-09</c:v>
                </c:pt>
                <c:pt idx="112">
                  <c:v>1-Jun-09</c:v>
                </c:pt>
                <c:pt idx="113">
                  <c:v>1-Jul-09</c:v>
                </c:pt>
                <c:pt idx="114">
                  <c:v>1-Aug-09</c:v>
                </c:pt>
                <c:pt idx="115">
                  <c:v>1-Sep-09</c:v>
                </c:pt>
                <c:pt idx="116">
                  <c:v>1-Oct-09</c:v>
                </c:pt>
                <c:pt idx="117">
                  <c:v>1-Nov-09</c:v>
                </c:pt>
                <c:pt idx="118">
                  <c:v>1-Dec-09</c:v>
                </c:pt>
                <c:pt idx="119">
                  <c:v>1-Jan-10</c:v>
                </c:pt>
                <c:pt idx="120">
                  <c:v>1-Feb-10</c:v>
                </c:pt>
                <c:pt idx="121">
                  <c:v>1-Mar-10</c:v>
                </c:pt>
                <c:pt idx="122">
                  <c:v>1-Apr-10</c:v>
                </c:pt>
                <c:pt idx="123">
                  <c:v>1-May-10</c:v>
                </c:pt>
                <c:pt idx="124">
                  <c:v>1-Jun-10</c:v>
                </c:pt>
                <c:pt idx="125">
                  <c:v>1-Jul-10</c:v>
                </c:pt>
                <c:pt idx="126">
                  <c:v>1-Aug-10</c:v>
                </c:pt>
                <c:pt idx="127">
                  <c:v>1-Sep-10</c:v>
                </c:pt>
                <c:pt idx="128">
                  <c:v>1-Oct-10</c:v>
                </c:pt>
                <c:pt idx="129">
                  <c:v>1-Nov-10</c:v>
                </c:pt>
                <c:pt idx="130">
                  <c:v>1-Dec-10</c:v>
                </c:pt>
                <c:pt idx="131">
                  <c:v>1-Jan-11</c:v>
                </c:pt>
                <c:pt idx="132">
                  <c:v>1-Feb-11</c:v>
                </c:pt>
                <c:pt idx="133">
                  <c:v>1-Mar-11</c:v>
                </c:pt>
                <c:pt idx="134">
                  <c:v>1-Apr-11</c:v>
                </c:pt>
                <c:pt idx="135">
                  <c:v>1-May-11</c:v>
                </c:pt>
                <c:pt idx="136">
                  <c:v>1-Jun-11</c:v>
                </c:pt>
                <c:pt idx="137">
                  <c:v>1-Jul-11</c:v>
                </c:pt>
                <c:pt idx="138">
                  <c:v>1-Aug-11</c:v>
                </c:pt>
                <c:pt idx="139">
                  <c:v>1-Sep-11</c:v>
                </c:pt>
                <c:pt idx="140">
                  <c:v>1-Oct-11</c:v>
                </c:pt>
                <c:pt idx="141">
                  <c:v>1-Nov-11</c:v>
                </c:pt>
                <c:pt idx="142">
                  <c:v>1-Dec-11</c:v>
                </c:pt>
                <c:pt idx="143">
                  <c:v>1-Jan-12</c:v>
                </c:pt>
                <c:pt idx="144">
                  <c:v>1-Feb-12</c:v>
                </c:pt>
                <c:pt idx="145">
                  <c:v>1-Mar-12</c:v>
                </c:pt>
                <c:pt idx="146">
                  <c:v>1-Apr-12</c:v>
                </c:pt>
                <c:pt idx="147">
                  <c:v>1-May-12</c:v>
                </c:pt>
                <c:pt idx="148">
                  <c:v>1-Jun-12</c:v>
                </c:pt>
                <c:pt idx="149">
                  <c:v>1-Jul-12</c:v>
                </c:pt>
                <c:pt idx="150">
                  <c:v>1-Aug-12</c:v>
                </c:pt>
                <c:pt idx="151">
                  <c:v>1-Sep-12</c:v>
                </c:pt>
                <c:pt idx="152">
                  <c:v>1-Oct-12</c:v>
                </c:pt>
                <c:pt idx="153">
                  <c:v>1-Nov-12</c:v>
                </c:pt>
                <c:pt idx="154">
                  <c:v>1-Dec-12</c:v>
                </c:pt>
                <c:pt idx="155">
                  <c:v>1-Jan-13</c:v>
                </c:pt>
                <c:pt idx="156">
                  <c:v>1-Feb-13</c:v>
                </c:pt>
                <c:pt idx="157">
                  <c:v>1-Mar-13</c:v>
                </c:pt>
                <c:pt idx="158">
                  <c:v>1-Apr-13</c:v>
                </c:pt>
                <c:pt idx="159">
                  <c:v>1-May-13</c:v>
                </c:pt>
                <c:pt idx="160">
                  <c:v>1-Jun-13</c:v>
                </c:pt>
                <c:pt idx="161">
                  <c:v>1-Jul-13</c:v>
                </c:pt>
                <c:pt idx="162">
                  <c:v>1-Aug-13</c:v>
                </c:pt>
                <c:pt idx="163">
                  <c:v>1-Sep-13</c:v>
                </c:pt>
                <c:pt idx="164">
                  <c:v>1-Oct-13</c:v>
                </c:pt>
                <c:pt idx="165">
                  <c:v>1-Nov-13</c:v>
                </c:pt>
                <c:pt idx="166">
                  <c:v>1-Dec-13</c:v>
                </c:pt>
                <c:pt idx="167">
                  <c:v>1-Jan-14</c:v>
                </c:pt>
                <c:pt idx="168">
                  <c:v>1-Feb-14</c:v>
                </c:pt>
                <c:pt idx="169">
                  <c:v>1-Mar-14</c:v>
                </c:pt>
                <c:pt idx="170">
                  <c:v>1-Apr-14</c:v>
                </c:pt>
                <c:pt idx="171">
                  <c:v>1-May-14</c:v>
                </c:pt>
                <c:pt idx="172">
                  <c:v>1-Jun-14</c:v>
                </c:pt>
                <c:pt idx="173">
                  <c:v>1-Jul-14</c:v>
                </c:pt>
                <c:pt idx="174">
                  <c:v>1-Aug-14</c:v>
                </c:pt>
                <c:pt idx="175">
                  <c:v>1-Sep-14</c:v>
                </c:pt>
                <c:pt idx="176">
                  <c:v>1-Oct-14</c:v>
                </c:pt>
                <c:pt idx="177">
                  <c:v>1-Nov-14</c:v>
                </c:pt>
                <c:pt idx="178">
                  <c:v>1-Dec-14</c:v>
                </c:pt>
                <c:pt idx="179">
                  <c:v>1-Jan-15</c:v>
                </c:pt>
                <c:pt idx="180">
                  <c:v>1-Feb-15</c:v>
                </c:pt>
                <c:pt idx="181">
                  <c:v>1-Mar-15</c:v>
                </c:pt>
                <c:pt idx="182">
                  <c:v>1-Apr-15</c:v>
                </c:pt>
                <c:pt idx="183">
                  <c:v>1-May-15</c:v>
                </c:pt>
                <c:pt idx="184">
                  <c:v>1-Jun-15</c:v>
                </c:pt>
                <c:pt idx="185">
                  <c:v>1-Jul-15</c:v>
                </c:pt>
                <c:pt idx="186">
                  <c:v>1-Aug-15</c:v>
                </c:pt>
                <c:pt idx="187">
                  <c:v>1-Sep-15</c:v>
                </c:pt>
                <c:pt idx="188">
                  <c:v>1-Oct-15</c:v>
                </c:pt>
                <c:pt idx="189">
                  <c:v>1-Nov-15</c:v>
                </c:pt>
                <c:pt idx="190">
                  <c:v>1-Dec-15</c:v>
                </c:pt>
                <c:pt idx="191">
                  <c:v>1-Jan-16</c:v>
                </c:pt>
                <c:pt idx="192">
                  <c:v>1-Feb-16</c:v>
                </c:pt>
                <c:pt idx="193">
                  <c:v>1-Mar-16</c:v>
                </c:pt>
                <c:pt idx="194">
                  <c:v>1-Apr-16</c:v>
                </c:pt>
                <c:pt idx="195">
                  <c:v>1-May-16</c:v>
                </c:pt>
                <c:pt idx="196">
                  <c:v>1-Jun-16</c:v>
                </c:pt>
                <c:pt idx="197">
                  <c:v>1-Jul-16</c:v>
                </c:pt>
                <c:pt idx="198">
                  <c:v>1-Aug-16</c:v>
                </c:pt>
                <c:pt idx="199">
                  <c:v>1-Sep-16</c:v>
                </c:pt>
                <c:pt idx="200">
                  <c:v>1-Oct-16</c:v>
                </c:pt>
                <c:pt idx="201">
                  <c:v>1-Nov-16</c:v>
                </c:pt>
                <c:pt idx="202">
                  <c:v>1-Dec-16</c:v>
                </c:pt>
                <c:pt idx="203">
                  <c:v>1-Jan-17</c:v>
                </c:pt>
                <c:pt idx="204">
                  <c:v>1-Feb-17</c:v>
                </c:pt>
                <c:pt idx="205">
                  <c:v>1-Mar-17</c:v>
                </c:pt>
                <c:pt idx="206">
                  <c:v>1-Apr-17</c:v>
                </c:pt>
                <c:pt idx="207">
                  <c:v>1-May-17</c:v>
                </c:pt>
                <c:pt idx="208">
                  <c:v>1-Jun-17</c:v>
                </c:pt>
                <c:pt idx="209">
                  <c:v>1-Jul-17</c:v>
                </c:pt>
                <c:pt idx="210">
                  <c:v>1-Aug-17</c:v>
                </c:pt>
                <c:pt idx="211">
                  <c:v>1-Sep-17</c:v>
                </c:pt>
                <c:pt idx="212">
                  <c:v>1-Oct-17</c:v>
                </c:pt>
                <c:pt idx="213">
                  <c:v>1-Nov-17</c:v>
                </c:pt>
                <c:pt idx="214">
                  <c:v>1-Dec-17</c:v>
                </c:pt>
                <c:pt idx="215">
                  <c:v>1-Jan-18</c:v>
                </c:pt>
                <c:pt idx="216">
                  <c:v>1-Feb-18</c:v>
                </c:pt>
                <c:pt idx="217">
                  <c:v>1-Mar-18</c:v>
                </c:pt>
                <c:pt idx="218">
                  <c:v>1-Apr-18</c:v>
                </c:pt>
                <c:pt idx="219">
                  <c:v>1-May-18</c:v>
                </c:pt>
                <c:pt idx="220">
                  <c:v>1-Jun-18</c:v>
                </c:pt>
                <c:pt idx="221">
                  <c:v>1-Jul-18</c:v>
                </c:pt>
                <c:pt idx="222">
                  <c:v>1-Aug-18</c:v>
                </c:pt>
                <c:pt idx="223">
                  <c:v>1-Sep-18</c:v>
                </c:pt>
                <c:pt idx="224">
                  <c:v>1-Oct-18</c:v>
                </c:pt>
                <c:pt idx="225">
                  <c:v>1-Nov-18</c:v>
                </c:pt>
                <c:pt idx="226">
                  <c:v>1-Dec-18</c:v>
                </c:pt>
                <c:pt idx="227">
                  <c:v>1-Jan-19</c:v>
                </c:pt>
                <c:pt idx="228">
                  <c:v>1-Feb-19</c:v>
                </c:pt>
                <c:pt idx="229">
                  <c:v>1-Mar-19</c:v>
                </c:pt>
                <c:pt idx="230">
                  <c:v>1-Apr-19</c:v>
                </c:pt>
                <c:pt idx="231">
                  <c:v>1-May-19</c:v>
                </c:pt>
                <c:pt idx="232">
                  <c:v>1-Jun-19</c:v>
                </c:pt>
                <c:pt idx="233">
                  <c:v>1-Jul-19</c:v>
                </c:pt>
                <c:pt idx="234">
                  <c:v>1-Aug-19</c:v>
                </c:pt>
                <c:pt idx="235">
                  <c:v>1-Sep-19</c:v>
                </c:pt>
                <c:pt idx="236">
                  <c:v>1-Oct-19</c:v>
                </c:pt>
                <c:pt idx="237">
                  <c:v>1-Nov-19</c:v>
                </c:pt>
                <c:pt idx="238">
                  <c:v>1-Dec-19</c:v>
                </c:pt>
                <c:pt idx="239">
                  <c:v>1-Jan-20</c:v>
                </c:pt>
                <c:pt idx="240">
                  <c:v>1-Feb-20</c:v>
                </c:pt>
                <c:pt idx="241">
                  <c:v>1-Mar-20</c:v>
                </c:pt>
                <c:pt idx="242">
                  <c:v>1-Apr-20</c:v>
                </c:pt>
                <c:pt idx="243">
                  <c:v>1-May-20</c:v>
                </c:pt>
                <c:pt idx="244">
                  <c:v>1-Jun-20</c:v>
                </c:pt>
                <c:pt idx="245">
                  <c:v>1-Jul-20</c:v>
                </c:pt>
                <c:pt idx="246">
                  <c:v>1-Aug-20</c:v>
                </c:pt>
                <c:pt idx="247">
                  <c:v>1-Sep-20</c:v>
                </c:pt>
                <c:pt idx="248">
                  <c:v>1-Oct-20</c:v>
                </c:pt>
                <c:pt idx="249">
                  <c:v>1-Nov-20</c:v>
                </c:pt>
                <c:pt idx="250">
                  <c:v>1-Dec-20</c:v>
                </c:pt>
              </c:strCache>
            </c:strRef>
          </c:cat>
          <c:val>
            <c:numRef>
              <c:f>'Inputs &amp; Curve'!$AI$39:$AI$289</c:f>
              <c:numCache>
                <c:formatCode>0.00%</c:formatCode>
                <c:ptCount val="251"/>
                <c:pt idx="0">
                  <c:v>0.02</c:v>
                </c:pt>
                <c:pt idx="1">
                  <c:v>0.022</c:v>
                </c:pt>
                <c:pt idx="2">
                  <c:v>0.024</c:v>
                </c:pt>
                <c:pt idx="3">
                  <c:v>0.0250000000000001</c:v>
                </c:pt>
                <c:pt idx="4">
                  <c:v>0.026</c:v>
                </c:pt>
                <c:pt idx="5">
                  <c:v>0.0269999999999999</c:v>
                </c:pt>
                <c:pt idx="6">
                  <c:v>0.028</c:v>
                </c:pt>
                <c:pt idx="7">
                  <c:v>0.0285</c:v>
                </c:pt>
                <c:pt idx="8">
                  <c:v>0.0289999999999999</c:v>
                </c:pt>
                <c:pt idx="9">
                  <c:v>0.03</c:v>
                </c:pt>
                <c:pt idx="10">
                  <c:v>0.0309999999999999</c:v>
                </c:pt>
                <c:pt idx="11">
                  <c:v>0.032</c:v>
                </c:pt>
                <c:pt idx="12">
                  <c:v>0.0309999999999999</c:v>
                </c:pt>
                <c:pt idx="13">
                  <c:v>0.03</c:v>
                </c:pt>
                <c:pt idx="14">
                  <c:v>0.0289999999999999</c:v>
                </c:pt>
                <c:pt idx="15">
                  <c:v>0.0279999999999998</c:v>
                </c:pt>
                <c:pt idx="16">
                  <c:v>0.026</c:v>
                </c:pt>
                <c:pt idx="17">
                  <c:v>0.0269999999999999</c:v>
                </c:pt>
                <c:pt idx="18">
                  <c:v>0.0249999999999999</c:v>
                </c:pt>
                <c:pt idx="19">
                  <c:v>0.0249999999999999</c:v>
                </c:pt>
                <c:pt idx="20">
                  <c:v>0.0249999999999999</c:v>
                </c:pt>
                <c:pt idx="21">
                  <c:v>0.0249999999999999</c:v>
                </c:pt>
                <c:pt idx="22">
                  <c:v>0.0225031201347001</c:v>
                </c:pt>
                <c:pt idx="23">
                  <c:v>0.0280541528458977</c:v>
                </c:pt>
                <c:pt idx="24">
                  <c:v>0.0290665564465171</c:v>
                </c:pt>
                <c:pt idx="25">
                  <c:v>0.0279296840779539</c:v>
                </c:pt>
                <c:pt idx="26">
                  <c:v>0.0225220307844867</c:v>
                </c:pt>
                <c:pt idx="27">
                  <c:v>0.0225570135597555</c:v>
                </c:pt>
                <c:pt idx="28">
                  <c:v>0.0261156091439596</c:v>
                </c:pt>
                <c:pt idx="29">
                  <c:v>0.0298369722675702</c:v>
                </c:pt>
                <c:pt idx="30">
                  <c:v>0.0310127139159402</c:v>
                </c:pt>
                <c:pt idx="31">
                  <c:v>0.0288657981091325</c:v>
                </c:pt>
                <c:pt idx="32">
                  <c:v>0.0292446024199882</c:v>
                </c:pt>
                <c:pt idx="33">
                  <c:v>0.0297782643222051</c:v>
                </c:pt>
                <c:pt idx="34">
                  <c:v>0.0303923072190806</c:v>
                </c:pt>
                <c:pt idx="35">
                  <c:v>0.030966828528979</c:v>
                </c:pt>
                <c:pt idx="36">
                  <c:v>0.0314994329710754</c:v>
                </c:pt>
                <c:pt idx="37">
                  <c:v>0.0319878007916559</c:v>
                </c:pt>
                <c:pt idx="38">
                  <c:v>0.0324296930688637</c:v>
                </c:pt>
                <c:pt idx="39">
                  <c:v>0.0328227915881179</c:v>
                </c:pt>
                <c:pt idx="40">
                  <c:v>0.0331867417992993</c:v>
                </c:pt>
                <c:pt idx="41">
                  <c:v>0.0335221983859231</c:v>
                </c:pt>
                <c:pt idx="42">
                  <c:v>0.0338299081661639</c:v>
                </c:pt>
                <c:pt idx="43">
                  <c:v>0.0341106917356893</c:v>
                </c:pt>
                <c:pt idx="44">
                  <c:v>0.0343654273640655</c:v>
                </c:pt>
                <c:pt idx="45">
                  <c:v>0.0345950369112806</c:v>
                </c:pt>
                <c:pt idx="46">
                  <c:v>0.0348004735531928</c:v>
                </c:pt>
                <c:pt idx="47">
                  <c:v>0.0349827111247121</c:v>
                </c:pt>
                <c:pt idx="48">
                  <c:v>0.0351427349078861</c:v>
                </c:pt>
                <c:pt idx="49">
                  <c:v>0.0352815337087271</c:v>
                </c:pt>
                <c:pt idx="50">
                  <c:v>0.0354000930815483</c:v>
                </c:pt>
                <c:pt idx="51">
                  <c:v>0.0354993895734677</c:v>
                </c:pt>
                <c:pt idx="52">
                  <c:v>0.0355803858741732</c:v>
                </c:pt>
                <c:pt idx="53">
                  <c:v>0.0356440267673326</c:v>
                </c:pt>
                <c:pt idx="54">
                  <c:v>0.0356912357904173</c:v>
                </c:pt>
                <c:pt idx="55">
                  <c:v>0.0357229125190615</c:v>
                </c:pt>
                <c:pt idx="56">
                  <c:v>0.0357399304005519</c:v>
                </c:pt>
                <c:pt idx="57">
                  <c:v>0.0357431350688029</c:v>
                </c:pt>
                <c:pt idx="58">
                  <c:v>0.0357333430801654</c:v>
                </c:pt>
                <c:pt idx="59">
                  <c:v>0.0357113410157421</c:v>
                </c:pt>
                <c:pt idx="60">
                  <c:v>0.0356778849017128</c:v>
                </c:pt>
                <c:pt idx="61">
                  <c:v>0.0356336999042306</c:v>
                </c:pt>
                <c:pt idx="62">
                  <c:v>0.0355794802603149</c:v>
                </c:pt>
                <c:pt idx="63">
                  <c:v>0.0355158894103389</c:v>
                </c:pt>
                <c:pt idx="64">
                  <c:v>0.03544356030152</c:v>
                </c:pt>
                <c:pt idx="65">
                  <c:v>0.0353630958353455</c:v>
                </c:pt>
                <c:pt idx="66">
                  <c:v>0.0352750694349771</c:v>
                </c:pt>
                <c:pt idx="67">
                  <c:v>0.0351800257114101</c:v>
                </c:pt>
                <c:pt idx="68">
                  <c:v>0.0350784812097877</c:v>
                </c:pt>
                <c:pt idx="69">
                  <c:v>0.0349709252194799</c:v>
                </c:pt>
                <c:pt idx="70">
                  <c:v>0.0348578206335315</c:v>
                </c:pt>
                <c:pt idx="71">
                  <c:v>0.0347396048449966</c:v>
                </c:pt>
                <c:pt idx="72">
                  <c:v>0.0346166906692469</c:v>
                </c:pt>
                <c:pt idx="73">
                  <c:v>0.0344894672827303</c:v>
                </c:pt>
                <c:pt idx="74">
                  <c:v>0.0343583011701512</c:v>
                </c:pt>
                <c:pt idx="75">
                  <c:v>0.0342235370729507</c:v>
                </c:pt>
                <c:pt idx="76">
                  <c:v>0.0340854989331418</c:v>
                </c:pt>
                <c:pt idx="77">
                  <c:v>0.0339444908274864</c:v>
                </c:pt>
                <c:pt idx="78">
                  <c:v>0.033800797887714</c:v>
                </c:pt>
                <c:pt idx="79">
                  <c:v>0.0336546872032013</c:v>
                </c:pt>
                <c:pt idx="80">
                  <c:v>0.0335064087032799</c:v>
                </c:pt>
                <c:pt idx="81">
                  <c:v>0.0333561960167643</c:v>
                </c:pt>
                <c:pt idx="82">
                  <c:v>0.0332042673067785</c:v>
                </c:pt>
                <c:pt idx="83">
                  <c:v>0.0330508260795848</c:v>
                </c:pt>
                <c:pt idx="84">
                  <c:v>0.0328960619661138</c:v>
                </c:pt>
                <c:pt idx="85">
                  <c:v>0.0327401514756811</c:v>
                </c:pt>
                <c:pt idx="86">
                  <c:v>0.0325832587211921</c:v>
                </c:pt>
                <c:pt idx="87">
                  <c:v>0.0324255361157957</c:v>
                </c:pt>
                <c:pt idx="88">
                  <c:v>0.0322671250408133</c:v>
                </c:pt>
                <c:pt idx="89">
                  <c:v>0.0321081564851864</c:v>
                </c:pt>
                <c:pt idx="90">
                  <c:v>0.0319487516566541</c:v>
                </c:pt>
                <c:pt idx="91">
                  <c:v>0.031789022565236</c:v>
                </c:pt>
                <c:pt idx="92">
                  <c:v>0.0316290725793471</c:v>
                </c:pt>
                <c:pt idx="93">
                  <c:v>0.0314689969552791</c:v>
                </c:pt>
                <c:pt idx="94">
                  <c:v>0.0313088833408348</c:v>
                </c:pt>
                <c:pt idx="95">
                  <c:v>0.0311488122535393</c:v>
                </c:pt>
                <c:pt idx="96">
                  <c:v>0.0309888575345962</c:v>
                </c:pt>
                <c:pt idx="97">
                  <c:v>0.0308290867790617</c:v>
                </c:pt>
                <c:pt idx="98">
                  <c:v>0.0306695617433601</c:v>
                </c:pt>
                <c:pt idx="99">
                  <c:v>0.0305103387307071</c:v>
                </c:pt>
                <c:pt idx="100">
                  <c:v>0.0303514689555844</c:v>
                </c:pt>
                <c:pt idx="101">
                  <c:v>0.0301929988878682</c:v>
                </c:pt>
                <c:pt idx="102">
                  <c:v>0.030034970577667</c:v>
                </c:pt>
                <c:pt idx="103">
                  <c:v>0.029877421961507</c:v>
                </c:pt>
                <c:pt idx="104">
                  <c:v>0.0297203871509415</c:v>
                </c:pt>
                <c:pt idx="105">
                  <c:v>0.0295638967041729</c:v>
                </c:pt>
                <c:pt idx="106">
                  <c:v>0.0294079778815806</c:v>
                </c:pt>
                <c:pt idx="107">
                  <c:v>0.0292526548859779</c:v>
                </c:pt>
                <c:pt idx="108">
                  <c:v>0.0290979490882499</c:v>
                </c:pt>
                <c:pt idx="109">
                  <c:v>0.0289438792391992</c:v>
                </c:pt>
                <c:pt idx="110">
                  <c:v>0.0287904616681893</c:v>
                </c:pt>
                <c:pt idx="111">
                  <c:v>0.0286377104694264</c:v>
                </c:pt>
                <c:pt idx="112">
                  <c:v>0.0284856376763767</c:v>
                </c:pt>
                <c:pt idx="113">
                  <c:v>0.0283342534250761</c:v>
                </c:pt>
                <c:pt idx="114">
                  <c:v>0.0281835661068408</c:v>
                </c:pt>
                <c:pt idx="115">
                  <c:v>0.0280335825110356</c:v>
                </c:pt>
                <c:pt idx="116">
                  <c:v>0.027884307958413</c:v>
                </c:pt>
                <c:pt idx="117">
                  <c:v>0.0277357464255614</c:v>
                </c:pt>
                <c:pt idx="118">
                  <c:v>0.027587900661</c:v>
                </c:pt>
                <c:pt idx="119">
                  <c:v>0.0274407722933456</c:v>
                </c:pt>
                <c:pt idx="120">
                  <c:v>0.0272943619320616</c:v>
                </c:pt>
                <c:pt idx="121">
                  <c:v>0.0271486692612075</c:v>
                </c:pt>
                <c:pt idx="122">
                  <c:v>0.0270036931266273</c:v>
                </c:pt>
                <c:pt idx="123">
                  <c:v>0.0268594316169344</c:v>
                </c:pt>
                <c:pt idx="124">
                  <c:v>0.0267158821386975</c:v>
                </c:pt>
                <c:pt idx="125">
                  <c:v>0.0265730414861682</c:v>
                </c:pt>
                <c:pt idx="126">
                  <c:v>0.0264309059059145</c:v>
                </c:pt>
                <c:pt idx="127">
                  <c:v>0.0262894711566526</c:v>
                </c:pt>
                <c:pt idx="128">
                  <c:v>0.026148732564542</c:v>
                </c:pt>
                <c:pt idx="129">
                  <c:v>0.0260086850743875</c:v>
                </c:pt>
                <c:pt idx="130">
                  <c:v>0.0258693232967573</c:v>
                </c:pt>
                <c:pt idx="131">
                  <c:v>0.0257306415515568</c:v>
                </c:pt>
                <c:pt idx="132">
                  <c:v>0.025592633908067</c:v>
                </c:pt>
                <c:pt idx="133">
                  <c:v>0.0254552942217845</c:v>
                </c:pt>
                <c:pt idx="134">
                  <c:v>0.0253186161683283</c:v>
                </c:pt>
                <c:pt idx="135">
                  <c:v>0.0251825932744714</c:v>
                </c:pt>
                <c:pt idx="136">
                  <c:v>0.0250472189465349</c:v>
                </c:pt>
                <c:pt idx="137">
                  <c:v>0.0249124864964918</c:v>
                </c:pt>
                <c:pt idx="138">
                  <c:v>0.0247783891656357</c:v>
                </c:pt>
                <c:pt idx="139">
                  <c:v>0.0246449201462615</c:v>
                </c:pt>
                <c:pt idx="140">
                  <c:v>0.0245120726013202</c:v>
                </c:pt>
                <c:pt idx="141">
                  <c:v>0.0243798396823047</c:v>
                </c:pt>
                <c:pt idx="142">
                  <c:v>0.0242482145453646</c:v>
                </c:pt>
                <c:pt idx="143">
                  <c:v>0.0241171903659383</c:v>
                </c:pt>
                <c:pt idx="144">
                  <c:v>0.0239867603518669</c:v>
                </c:pt>
                <c:pt idx="145">
                  <c:v>0.023856917755233</c:v>
                </c:pt>
                <c:pt idx="146">
                  <c:v>0.0237276558828441</c:v>
                </c:pt>
                <c:pt idx="147">
                  <c:v>0.0235989681055995</c:v>
                </c:pt>
                <c:pt idx="148">
                  <c:v>0.0234708478669536</c:v>
                </c:pt>
                <c:pt idx="149">
                  <c:v>0.0233432886900511</c:v>
                </c:pt>
                <c:pt idx="150">
                  <c:v>0.0232162841843206</c:v>
                </c:pt>
                <c:pt idx="151">
                  <c:v>0.0230898280509713</c:v>
                </c:pt>
                <c:pt idx="152">
                  <c:v>0.0229639140878781</c:v>
                </c:pt>
                <c:pt idx="153">
                  <c:v>0.0228385361936125</c:v>
                </c:pt>
                <c:pt idx="154">
                  <c:v>0.0227136883710153</c:v>
                </c:pt>
                <c:pt idx="155">
                  <c:v>0.0225893647299948</c:v>
                </c:pt>
                <c:pt idx="156">
                  <c:v>0.02246555948986</c:v>
                </c:pt>
                <c:pt idx="157">
                  <c:v>0.022342266981181</c:v>
                </c:pt>
                <c:pt idx="158">
                  <c:v>0.0222194816471382</c:v>
                </c:pt>
                <c:pt idx="159">
                  <c:v>0.0220971980445066</c:v>
                </c:pt>
                <c:pt idx="160">
                  <c:v>0.0219754108441905</c:v>
                </c:pt>
                <c:pt idx="161">
                  <c:v>0.0218541148315672</c:v>
                </c:pt>
                <c:pt idx="162">
                  <c:v>0.0217333049062809</c:v>
                </c:pt>
                <c:pt idx="163">
                  <c:v>0.0216129760820458</c:v>
                </c:pt>
                <c:pt idx="164">
                  <c:v>0.0214931234859674</c:v>
                </c:pt>
                <c:pt idx="165">
                  <c:v>0.0213737423577587</c:v>
                </c:pt>
                <c:pt idx="166">
                  <c:v>0.0212548280487244</c:v>
                </c:pt>
                <c:pt idx="167">
                  <c:v>0.0211363760205208</c:v>
                </c:pt>
                <c:pt idx="168">
                  <c:v>0.0210183818438723</c:v>
                </c:pt>
                <c:pt idx="169">
                  <c:v>0.0209008411970288</c:v>
                </c:pt>
                <c:pt idx="170">
                  <c:v>0.0207837498641794</c:v>
                </c:pt>
                <c:pt idx="171">
                  <c:v>0.0206671037337045</c:v>
                </c:pt>
                <c:pt idx="172">
                  <c:v>0.0205508987963743</c:v>
                </c:pt>
                <c:pt idx="173">
                  <c:v>0.0204351311434572</c:v>
                </c:pt>
                <c:pt idx="174">
                  <c:v>0.0203197969647866</c:v>
                </c:pt>
                <c:pt idx="175">
                  <c:v>0.0202048925467146</c:v>
                </c:pt>
                <c:pt idx="176">
                  <c:v>0.02009041427008</c:v>
                </c:pt>
                <c:pt idx="177">
                  <c:v>0.019976358608061</c:v>
                </c:pt>
                <c:pt idx="178">
                  <c:v>0.0198627221241672</c:v>
                </c:pt>
                <c:pt idx="179">
                  <c:v>0.0197495014700051</c:v>
                </c:pt>
                <c:pt idx="180">
                  <c:v>0.0196366933831924</c:v>
                </c:pt>
                <c:pt idx="181">
                  <c:v>0.0195242946851943</c:v>
                </c:pt>
                <c:pt idx="182">
                  <c:v>0.0194123022791217</c:v>
                </c:pt>
                <c:pt idx="183">
                  <c:v>0.0193007131476584</c:v>
                </c:pt>
                <c:pt idx="184">
                  <c:v>0.0191895243509257</c:v>
                </c:pt>
                <c:pt idx="185">
                  <c:v>0.0190787330243107</c:v>
                </c:pt>
                <c:pt idx="186">
                  <c:v>0.018968336376443</c:v>
                </c:pt>
                <c:pt idx="187">
                  <c:v>0.0188583316870201</c:v>
                </c:pt>
                <c:pt idx="188">
                  <c:v>0.0187487163048594</c:v>
                </c:pt>
                <c:pt idx="189">
                  <c:v>0.0186394876458686</c:v>
                </c:pt>
                <c:pt idx="190">
                  <c:v>0.0185306431909298</c:v>
                </c:pt>
                <c:pt idx="191">
                  <c:v>0.0184221804841431</c:v>
                </c:pt>
                <c:pt idx="192">
                  <c:v>0.0183140971307292</c:v>
                </c:pt>
                <c:pt idx="193">
                  <c:v>0.0182063907952101</c:v>
                </c:pt>
                <c:pt idx="194">
                  <c:v>0.0180990591995893</c:v>
                </c:pt>
                <c:pt idx="195">
                  <c:v>0.0179921001215018</c:v>
                </c:pt>
                <c:pt idx="196">
                  <c:v>0.017885511392411</c:v>
                </c:pt>
                <c:pt idx="197">
                  <c:v>0.0177792908959598</c:v>
                </c:pt>
                <c:pt idx="198">
                  <c:v>0.0176734365661728</c:v>
                </c:pt>
                <c:pt idx="199">
                  <c:v>0.0175679463859011</c:v>
                </c:pt>
                <c:pt idx="200">
                  <c:v>0.0174628183851331</c:v>
                </c:pt>
                <c:pt idx="201">
                  <c:v>0.0173580506394568</c:v>
                </c:pt>
                <c:pt idx="202">
                  <c:v>0.0172536412685278</c:v>
                </c:pt>
                <c:pt idx="203">
                  <c:v>0.0171495884345736</c:v>
                </c:pt>
                <c:pt idx="204">
                  <c:v>0.0170458903409099</c:v>
                </c:pt>
                <c:pt idx="205">
                  <c:v>0.0169425452306051</c:v>
                </c:pt>
                <c:pt idx="206">
                  <c:v>0.0168395513850141</c:v>
                </c:pt>
                <c:pt idx="207">
                  <c:v>0.016736907122533</c:v>
                </c:pt>
                <c:pt idx="208">
                  <c:v>0.0166346107972453</c:v>
                </c:pt>
                <c:pt idx="209">
                  <c:v>0.0165326607976535</c:v>
                </c:pt>
                <c:pt idx="210">
                  <c:v>0.0164310555455487</c:v>
                </c:pt>
                <c:pt idx="211">
                  <c:v>0.0163297934947526</c:v>
                </c:pt>
                <c:pt idx="212">
                  <c:v>0.0162288731299598</c:v>
                </c:pt>
                <c:pt idx="213">
                  <c:v>0.0161282929657001</c:v>
                </c:pt>
                <c:pt idx="214">
                  <c:v>0.0160280515452007</c:v>
                </c:pt>
                <c:pt idx="215">
                  <c:v>0.0159281474393738</c:v>
                </c:pt>
                <c:pt idx="216">
                  <c:v>0.0158285792458295</c:v>
                </c:pt>
                <c:pt idx="217">
                  <c:v>0.0157293455878129</c:v>
                </c:pt>
                <c:pt idx="218">
                  <c:v>0.0156304451134082</c:v>
                </c:pt>
                <c:pt idx="219">
                  <c:v>0.0155318764944847</c:v>
                </c:pt>
                <c:pt idx="220">
                  <c:v>0.0154336384258991</c:v>
                </c:pt>
                <c:pt idx="221">
                  <c:v>0.0153357296246475</c:v>
                </c:pt>
                <c:pt idx="222">
                  <c:v>0.015238148828965</c:v>
                </c:pt>
                <c:pt idx="223">
                  <c:v>0.0151408947976261</c:v>
                </c:pt>
                <c:pt idx="224">
                  <c:v>0.0150439663091466</c:v>
                </c:pt>
                <c:pt idx="225">
                  <c:v>0.0149473621610103</c:v>
                </c:pt>
                <c:pt idx="226">
                  <c:v>0.0148510811690077</c:v>
                </c:pt>
                <c:pt idx="227">
                  <c:v>0.0147551221665052</c:v>
                </c:pt>
                <c:pt idx="228">
                  <c:v>0.0146594840038221</c:v>
                </c:pt>
                <c:pt idx="229">
                  <c:v>0.0145641655475577</c:v>
                </c:pt>
                <c:pt idx="230">
                  <c:v>0.014469165679974</c:v>
                </c:pt>
                <c:pt idx="231">
                  <c:v>0.0143744832984363</c:v>
                </c:pt>
                <c:pt idx="232">
                  <c:v>0.014280117314813</c:v>
                </c:pt>
                <c:pt idx="233">
                  <c:v>0.0141860666549023</c:v>
                </c:pt>
                <c:pt idx="234">
                  <c:v>0.0140923302579845</c:v>
                </c:pt>
                <c:pt idx="235">
                  <c:v>0.0139989070762316</c:v>
                </c:pt>
                <c:pt idx="236">
                  <c:v>0.0139057960741831</c:v>
                </c:pt>
                <c:pt idx="237">
                  <c:v>0.013812996228425</c:v>
                </c:pt>
                <c:pt idx="238">
                  <c:v>0.0137205065269783</c:v>
                </c:pt>
                <c:pt idx="239">
                  <c:v>0.0136283259689214</c:v>
                </c:pt>
                <c:pt idx="240">
                  <c:v>0.013536453563975</c:v>
                </c:pt>
                <c:pt idx="241">
                  <c:v>0.0134448883320961</c:v>
                </c:pt>
                <c:pt idx="242">
                  <c:v>0.0133536293030772</c:v>
                </c:pt>
                <c:pt idx="243">
                  <c:v>0.0132626755161438</c:v>
                </c:pt>
                <c:pt idx="244">
                  <c:v>0.0131720260196677</c:v>
                </c:pt>
                <c:pt idx="245">
                  <c:v>0.0130816798707905</c:v>
                </c:pt>
                <c:pt idx="246">
                  <c:v>0.0129916361350211</c:v>
                </c:pt>
                <c:pt idx="247">
                  <c:v>0.0129018938859717</c:v>
                </c:pt>
                <c:pt idx="248">
                  <c:v>0.0128124522051498</c:v>
                </c:pt>
                <c:pt idx="249">
                  <c:v>0.0127233101814488</c:v>
                </c:pt>
                <c:pt idx="250">
                  <c:v>0.0126344669110459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894078"/>
        <c:axId val="16158053"/>
      </c:lineChart>
      <c:catAx>
        <c:axId val="6989407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58053"/>
        <c:crossesAt val="0"/>
        <c:auto val="1"/>
        <c:lblAlgn val="ctr"/>
        <c:lblOffset val="100"/>
        <c:noMultiLvlLbl val="0"/>
      </c:catAx>
      <c:valAx>
        <c:axId val="16158053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94078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65964955730295"/>
          <c:y val="0.1349506278190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199440</xdr:colOff>
      <xdr:row>5</xdr:row>
      <xdr:rowOff>75960</xdr:rowOff>
    </xdr:from>
    <xdr:to>
      <xdr:col>23</xdr:col>
      <xdr:colOff>299880</xdr:colOff>
      <xdr:row>24</xdr:row>
      <xdr:rowOff>105120</xdr:rowOff>
    </xdr:to>
    <xdr:graphicFrame>
      <xdr:nvGraphicFramePr>
        <xdr:cNvPr id="0" name="Chart 7"/>
        <xdr:cNvGraphicFramePr/>
      </xdr:nvGraphicFramePr>
      <xdr:xfrm>
        <a:off x="9672480" y="1323720"/>
        <a:ext cx="5843880" cy="310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69840</xdr:colOff>
          <xdr:row>9</xdr:row>
          <xdr:rowOff>86040</xdr:rowOff>
        </xdr:from>
        <xdr:to>
          <xdr:col>11</xdr:col>
          <xdr:colOff>429120</xdr:colOff>
          <xdr:row>13</xdr:row>
          <xdr:rowOff>142920</xdr:rowOff>
        </xdr:to>
        <xdr:sp>
          <xdr:nvSpPr>
            <xdr:cNvPr id="1001" name="Button 79" descr="Curve Fi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Fit</a:t>
              </a:r>
            </a:p>
          </xdr:txBody>
        </xdr:sp>
        <xdr:clientData/>
      </xdr:twoCellAnchor>
    </mc:Choice>
  </mc:AlternateContent>
  <xdr:twoCellAnchor editAs="oneCell">
    <xdr:from>
      <xdr:col>14</xdr:col>
      <xdr:colOff>249120</xdr:colOff>
      <xdr:row>25</xdr:row>
      <xdr:rowOff>66240</xdr:rowOff>
    </xdr:from>
    <xdr:to>
      <xdr:col>23</xdr:col>
      <xdr:colOff>309600</xdr:colOff>
      <xdr:row>43</xdr:row>
      <xdr:rowOff>86040</xdr:rowOff>
    </xdr:to>
    <xdr:graphicFrame>
      <xdr:nvGraphicFramePr>
        <xdr:cNvPr id="1" name="Chart 226"/>
        <xdr:cNvGraphicFramePr/>
      </xdr:nvGraphicFramePr>
      <xdr:xfrm>
        <a:off x="9722160" y="4552560"/>
        <a:ext cx="5803920" cy="294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38</xdr:col>
      <xdr:colOff>0</xdr:colOff>
      <xdr:row>33</xdr:row>
      <xdr:rowOff>0</xdr:rowOff>
    </xdr:from>
    <xdr:to>
      <xdr:col>47</xdr:col>
      <xdr:colOff>70200</xdr:colOff>
      <xdr:row>51</xdr:row>
      <xdr:rowOff>28440</xdr:rowOff>
    </xdr:to>
    <xdr:graphicFrame>
      <xdr:nvGraphicFramePr>
        <xdr:cNvPr id="2" name="Chart 1045"/>
        <xdr:cNvGraphicFramePr/>
      </xdr:nvGraphicFramePr>
      <xdr:xfrm>
        <a:off x="22106160" y="5781600"/>
        <a:ext cx="5814000" cy="2952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NT/Profiles/mangel2/Desktop/LIBO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P LIBOR Curve"/>
      <sheetName val="Data"/>
    </sheetNames>
    <sheetDataSet>
      <sheetData sheetId="0"/>
      <sheetData sheetId="1">
        <row r="4">
          <cell r="E4">
            <v>0.0617759870950021</v>
          </cell>
        </row>
        <row r="5">
          <cell r="E5">
            <v>0.0660540597374952</v>
          </cell>
        </row>
        <row r="6">
          <cell r="E6">
            <v>0.0677238133195992</v>
          </cell>
        </row>
        <row r="7">
          <cell r="E7">
            <v>0.0683821910095985</v>
          </cell>
        </row>
        <row r="8">
          <cell r="E8">
            <v>0.0680362170687237</v>
          </cell>
        </row>
        <row r="9">
          <cell r="E9">
            <v>0.0671138056104668</v>
          </cell>
        </row>
        <row r="10">
          <cell r="E10">
            <v>0.0662881381664189</v>
          </cell>
        </row>
        <row r="11">
          <cell r="E11">
            <v>0.0653392723854767</v>
          </cell>
        </row>
        <row r="12">
          <cell r="E12">
            <v>0.0644011363272261</v>
          </cell>
        </row>
        <row r="13">
          <cell r="E13">
            <v>0.0634655695849458</v>
          </cell>
        </row>
        <row r="14">
          <cell r="E14">
            <v>0.0625478672371047</v>
          </cell>
        </row>
        <row r="15">
          <cell r="E15">
            <v>0.0618839060177217</v>
          </cell>
        </row>
        <row r="16">
          <cell r="E16">
            <v>0.0612181288123286</v>
          </cell>
        </row>
        <row r="17">
          <cell r="E17">
            <v>0.0605541737486948</v>
          </cell>
        </row>
        <row r="18">
          <cell r="E18">
            <v>0.0598902217601696</v>
          </cell>
        </row>
        <row r="19">
          <cell r="E19">
            <v>0.0592255371829937</v>
          </cell>
        </row>
        <row r="20">
          <cell r="E20">
            <v>0.0585480657157609</v>
          </cell>
        </row>
        <row r="21">
          <cell r="E21">
            <v>0.057872448455047</v>
          </cell>
        </row>
        <row r="22">
          <cell r="E22">
            <v>0.0571968343825668</v>
          </cell>
        </row>
        <row r="23">
          <cell r="E23">
            <v>0.0565212234993364</v>
          </cell>
        </row>
        <row r="24">
          <cell r="E24">
            <v>0.0624566033934015</v>
          </cell>
        </row>
        <row r="25">
          <cell r="E25">
            <v>0.0621382684156284</v>
          </cell>
        </row>
        <row r="26">
          <cell r="E26">
            <v>0.0618216736738217</v>
          </cell>
        </row>
        <row r="27">
          <cell r="E27">
            <v>0.0615033401049905</v>
          </cell>
        </row>
        <row r="28">
          <cell r="E28">
            <v>0.0611850072427198</v>
          </cell>
        </row>
        <row r="29">
          <cell r="E29">
            <v>0.0608666750871141</v>
          </cell>
        </row>
        <row r="30">
          <cell r="E30">
            <v>0.0605500831524739</v>
          </cell>
        </row>
        <row r="31">
          <cell r="E31">
            <v>0.0602317524066547</v>
          </cell>
        </row>
        <row r="32">
          <cell r="E32">
            <v>0.0599151618743075</v>
          </cell>
        </row>
        <row r="33">
          <cell r="E33">
            <v>0.0595968325386975</v>
          </cell>
        </row>
        <row r="34">
          <cell r="E34">
            <v>0.0592807047380246</v>
          </cell>
        </row>
        <row r="35">
          <cell r="E35">
            <v>0.0589717571470527</v>
          </cell>
        </row>
        <row r="36">
          <cell r="E36">
            <v>0.0586628102224087</v>
          </cell>
        </row>
        <row r="37">
          <cell r="E37">
            <v>0.0583538639641885</v>
          </cell>
        </row>
        <row r="38">
          <cell r="E38">
            <v>0.0580466065979555</v>
          </cell>
        </row>
        <row r="39">
          <cell r="E39">
            <v>0.0577376616692322</v>
          </cell>
        </row>
        <row r="40">
          <cell r="E40">
            <v>0.0574304056254222</v>
          </cell>
        </row>
        <row r="41">
          <cell r="E41">
            <v>0.0571214620265823</v>
          </cell>
        </row>
        <row r="42">
          <cell r="E42">
            <v>0.0568142073055817</v>
          </cell>
        </row>
        <row r="43">
          <cell r="E43">
            <v>0.0565052650370119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3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1" width="9.85"/>
    <col collapsed="false" customWidth="true" hidden="false" outlineLevel="0" max="4" min="4" style="1" width="9.14"/>
    <col collapsed="false" customWidth="true" hidden="false" outlineLevel="0" max="6" min="6" style="0" width="10.56"/>
    <col collapsed="false" customWidth="true" hidden="false" outlineLevel="0" max="7" min="7" style="0" width="9.99"/>
    <col collapsed="false" customWidth="true" hidden="false" outlineLevel="0" max="10" min="8" style="2" width="10.13"/>
    <col collapsed="false" customWidth="true" hidden="false" outlineLevel="0" max="25" min="25" style="0" width="10.28"/>
    <col collapsed="false" customWidth="true" hidden="false" outlineLevel="0" max="26" min="26" style="3" width="0.7"/>
    <col collapsed="false" customWidth="true" hidden="false" outlineLevel="0" max="27" min="27" style="0" width="0.28"/>
    <col collapsed="false" customWidth="true" hidden="false" outlineLevel="0" max="28" min="28" style="4" width="0.41"/>
    <col collapsed="false" customWidth="true" hidden="false" outlineLevel="0" max="29" min="29" style="2" width="9.85"/>
    <col collapsed="false" customWidth="true" hidden="false" outlineLevel="0" max="30" min="30" style="2" width="11.28"/>
    <col collapsed="false" customWidth="true" hidden="false" outlineLevel="0" max="31" min="31" style="5" width="9.56"/>
    <col collapsed="false" customWidth="true" hidden="false" outlineLevel="0" max="32" min="32" style="0" width="0.56"/>
    <col collapsed="false" customWidth="true" hidden="false" outlineLevel="0" max="33" min="33" style="0" width="0.28"/>
    <col collapsed="false" customWidth="true" hidden="false" outlineLevel="0" max="34" min="34" style="0" width="9.28"/>
  </cols>
  <sheetData>
    <row r="1" customFormat="false" ht="12.75" hidden="false" customHeight="true" outlineLevel="0" collapsed="false">
      <c r="A1" s="0" t="s">
        <v>0</v>
      </c>
      <c r="C1" s="6" t="n">
        <v>36607</v>
      </c>
      <c r="F1" s="0" t="s">
        <v>1</v>
      </c>
      <c r="AC1" s="7" t="s">
        <v>2</v>
      </c>
    </row>
    <row r="2" customFormat="false" ht="12.75" hidden="false" customHeight="false" outlineLevel="0" collapsed="false">
      <c r="A2" s="0" t="s">
        <v>3</v>
      </c>
      <c r="B2" s="8"/>
      <c r="C2" s="6" t="n">
        <v>36617</v>
      </c>
      <c r="F2" s="9" t="n">
        <v>36607</v>
      </c>
      <c r="Y2" s="1" t="s">
        <v>4</v>
      </c>
      <c r="AA2" s="1"/>
      <c r="AC2" s="7"/>
      <c r="AD2" s="10" t="s">
        <v>5</v>
      </c>
      <c r="AE2" s="11" t="s">
        <v>6</v>
      </c>
      <c r="AI2" s="1" t="s">
        <v>7</v>
      </c>
    </row>
    <row r="3" customFormat="false" ht="47.25" hidden="false" customHeight="true" outlineLevel="0" collapsed="false">
      <c r="A3" s="12" t="s">
        <v>8</v>
      </c>
      <c r="B3" s="13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4" t="s">
        <v>15</v>
      </c>
      <c r="I3" s="14" t="s">
        <v>16</v>
      </c>
      <c r="J3" s="15" t="s">
        <v>17</v>
      </c>
      <c r="K3" s="16" t="s">
        <v>18</v>
      </c>
      <c r="L3" s="17" t="s">
        <v>19</v>
      </c>
      <c r="M3" s="17"/>
      <c r="Y3" s="18" t="n">
        <v>35462</v>
      </c>
      <c r="AE3" s="19" t="n">
        <v>155</v>
      </c>
    </row>
    <row r="4" customFormat="false" ht="12.75" hidden="false" customHeight="false" outlineLevel="0" collapsed="false">
      <c r="A4" s="20" t="n">
        <v>36557</v>
      </c>
      <c r="B4" s="21" t="n">
        <f aca="false">(C2-C1)/365.25</f>
        <v>0.027378507871321</v>
      </c>
      <c r="C4" s="22" t="n">
        <f aca="false">AD39</f>
        <v>0.0232131948686622</v>
      </c>
      <c r="D4" s="23" t="s">
        <v>20</v>
      </c>
      <c r="E4" s="24" t="n">
        <f aca="false">IF(D4&lt;&gt;0,AVERAGE(C4:D4),C4)</f>
        <v>0.0232131948686622</v>
      </c>
      <c r="F4" s="25" t="n">
        <f aca="false">[1]Data!$E4</f>
        <v>0.0617759870950021</v>
      </c>
      <c r="G4" s="26" t="n">
        <f aca="false">C4</f>
        <v>0.0232131948686622</v>
      </c>
      <c r="H4" s="27" t="n">
        <f aca="false">G4</f>
        <v>0.0232131948686622</v>
      </c>
      <c r="I4" s="28"/>
      <c r="J4" s="29" t="n">
        <f aca="false">H4</f>
        <v>0.0232131948686622</v>
      </c>
      <c r="K4" s="30" t="s">
        <v>21</v>
      </c>
      <c r="L4" s="17" t="n">
        <v>0.00137442810281228</v>
      </c>
      <c r="M4" s="17"/>
      <c r="Y4" s="18" t="n">
        <v>35490</v>
      </c>
      <c r="AE4" s="19" t="n">
        <v>155.4</v>
      </c>
    </row>
    <row r="5" customFormat="false" ht="12.75" hidden="false" customHeight="false" outlineLevel="0" collapsed="false">
      <c r="A5" s="31" t="n">
        <f aca="false">DATE(YEAR(A4),MONTH(A4)+6,1)</f>
        <v>36739</v>
      </c>
      <c r="B5" s="32" t="n">
        <f aca="false">B4+0.5</f>
        <v>0.527378507871321</v>
      </c>
      <c r="C5" s="33"/>
      <c r="D5" s="34"/>
      <c r="E5" s="35" t="n">
        <f aca="false">IF(D5&lt;&gt;0,AVERAGE(C5:D5),C5)</f>
        <v>0</v>
      </c>
      <c r="F5" s="36" t="n">
        <f aca="false">[1]Data!$E5</f>
        <v>0.0660540597374952</v>
      </c>
      <c r="G5" s="37" t="n">
        <f aca="false">'Curve frm Quoted SWAP rates'!C8</f>
        <v>0.0173651847530864</v>
      </c>
      <c r="H5" s="38" t="n">
        <f aca="false">$L$4*EXP(-$L$5*LN($B5)+$L$6*(LN($B5))^2-$L$7*(LN($B5))^3)+$L$8</f>
        <v>0.0178815639551568</v>
      </c>
      <c r="I5" s="28" t="n">
        <f aca="false">(H5-G5)^2</f>
        <v>2.66647480330855E-007</v>
      </c>
      <c r="J5" s="29" t="n">
        <f aca="false">$L$4*EXP(-$L$5*LN($B5)+$L$6*(LN($B5))^2-$L$7*(LN($B5))^3)+$L$8</f>
        <v>0.0178815639551568</v>
      </c>
      <c r="K5" s="39" t="s">
        <v>22</v>
      </c>
      <c r="L5" s="40" t="n">
        <v>-3.571923754782</v>
      </c>
      <c r="M5" s="40"/>
      <c r="Y5" s="18" t="n">
        <v>35521</v>
      </c>
      <c r="AE5" s="19" t="n">
        <v>156.3</v>
      </c>
    </row>
    <row r="6" customFormat="false" ht="12.75" hidden="false" customHeight="false" outlineLevel="0" collapsed="false">
      <c r="A6" s="31" t="n">
        <f aca="false">DATE(YEAR(A5),MONTH(A5)+6,1)</f>
        <v>36923</v>
      </c>
      <c r="B6" s="32" t="n">
        <f aca="false">B5+0.5</f>
        <v>1.02737850787132</v>
      </c>
      <c r="C6" s="41"/>
      <c r="D6" s="34"/>
      <c r="E6" s="35" t="n">
        <f aca="false">IF(D6&lt;&gt;0,AVERAGE(C6:D6),C6)</f>
        <v>0</v>
      </c>
      <c r="F6" s="36" t="n">
        <f aca="false">[1]Data!$E6</f>
        <v>0.0677238133195992</v>
      </c>
      <c r="G6" s="37" t="n">
        <f aca="false">'Curve frm Quoted SWAP rates'!C9</f>
        <v>0.0173651847530864</v>
      </c>
      <c r="H6" s="38" t="n">
        <f aca="false">$L$4*EXP(-$L$5*LN($B6)+$L$6*(LN($B6))^2-$L$7*(LN($B6))^3)+$L$8</f>
        <v>0.0192889740609358</v>
      </c>
      <c r="I6" s="28" t="n">
        <f aca="false">(H6-G6)^2</f>
        <v>3.70096530099578E-006</v>
      </c>
      <c r="J6" s="29" t="n">
        <f aca="false">$L$4*EXP(-$L$5*LN($B6)+$L$6*(LN($B6))^2-$L$7*(LN($B6))^3)+$L$8</f>
        <v>0.0192889740609358</v>
      </c>
      <c r="K6" s="39" t="s">
        <v>23</v>
      </c>
      <c r="L6" s="40" t="n">
        <v>-0.836732215308249</v>
      </c>
      <c r="M6" s="40"/>
      <c r="Y6" s="18" t="n">
        <v>35551</v>
      </c>
      <c r="AE6" s="19" t="n">
        <v>156.9</v>
      </c>
    </row>
    <row r="7" customFormat="false" ht="12.75" hidden="false" customHeight="false" outlineLevel="0" collapsed="false">
      <c r="A7" s="31" t="n">
        <f aca="false">DATE(YEAR(A6),MONTH(A6)+6,1)</f>
        <v>37104</v>
      </c>
      <c r="B7" s="32" t="n">
        <f aca="false">B6+0.5</f>
        <v>1.52737850787132</v>
      </c>
      <c r="C7" s="33" t="n">
        <v>0.0199</v>
      </c>
      <c r="D7" s="34" t="n">
        <f aca="false">C7-0.002</f>
        <v>0.0179</v>
      </c>
      <c r="E7" s="35" t="n">
        <f aca="false">IF(D7&lt;&gt;0,AVERAGE(C7:D7),C7)</f>
        <v>0.0189</v>
      </c>
      <c r="F7" s="36" t="n">
        <f aca="false">[1]Data!$E7</f>
        <v>0.0683821910095985</v>
      </c>
      <c r="G7" s="37" t="n">
        <f aca="false">'Curve frm Quoted SWAP rates'!C10</f>
        <v>0.0173651847530864</v>
      </c>
      <c r="H7" s="38" t="n">
        <f aca="false">$L$4*EXP(-$L$5*LN($B7)+$L$6*(LN($B7))^2-$L$7*(LN($B7))^3)+$L$8</f>
        <v>0.0230551360966606</v>
      </c>
      <c r="I7" s="28" t="n">
        <f aca="false">(H7-G7)^2</f>
        <v>3.23755462922416E-005</v>
      </c>
      <c r="J7" s="29" t="n">
        <f aca="false">$L$4*EXP(-$L$5*LN($B7)+$L$6*(LN($B7))^2-$L$7*(LN($B7))^3)+$L$8</f>
        <v>0.0230551360966606</v>
      </c>
      <c r="K7" s="42" t="s">
        <v>24</v>
      </c>
      <c r="L7" s="43" t="n">
        <v>0.225267785228454</v>
      </c>
      <c r="M7" s="43"/>
      <c r="Y7" s="18" t="n">
        <v>35582</v>
      </c>
      <c r="AE7" s="19" t="n">
        <v>157.5</v>
      </c>
    </row>
    <row r="8" customFormat="false" ht="12.75" hidden="false" customHeight="false" outlineLevel="0" collapsed="false">
      <c r="A8" s="31" t="n">
        <f aca="false">DATE(YEAR(A7),MONTH(A7)+6,1)</f>
        <v>37288</v>
      </c>
      <c r="B8" s="32" t="n">
        <f aca="false">B7+0.5</f>
        <v>2.02737850787132</v>
      </c>
      <c r="C8" s="33"/>
      <c r="D8" s="34"/>
      <c r="E8" s="35" t="n">
        <f aca="false">IF(D8&lt;&gt;0,AVERAGE(C8:D8),C8)</f>
        <v>0</v>
      </c>
      <c r="F8" s="36" t="n">
        <f aca="false">[1]Data!$E8</f>
        <v>0.0680362170687237</v>
      </c>
      <c r="G8" s="37" t="n">
        <f aca="false">'Curve frm Quoted SWAP rates'!C11</f>
        <v>0.0358029074730203</v>
      </c>
      <c r="H8" s="38" t="n">
        <f aca="false">$L$4*EXP(-$L$5*LN($B8)+$L$6*(LN($B8))^2-$L$7*(LN($B8))^3)+$L$8</f>
        <v>0.0282096834310691</v>
      </c>
      <c r="I8" s="28" t="n">
        <f aca="false">(H8-G8)^2</f>
        <v>5.76570513512658E-005</v>
      </c>
      <c r="J8" s="29" t="n">
        <f aca="false">$L$4*EXP(-$L$5*LN($B8)+$L$6*(LN($B8))^2-$L$7*(LN($B8))^3)+$L$8</f>
        <v>0.0282096834310691</v>
      </c>
      <c r="K8" s="42" t="s">
        <v>25</v>
      </c>
      <c r="L8" s="44" t="n">
        <f aca="false">G43</f>
        <v>0.0177762651988691</v>
      </c>
      <c r="M8" s="44"/>
      <c r="Y8" s="18" t="n">
        <v>35612</v>
      </c>
      <c r="AE8" s="19" t="n">
        <v>157.5</v>
      </c>
    </row>
    <row r="9" customFormat="false" ht="12.75" hidden="false" customHeight="false" outlineLevel="0" collapsed="false">
      <c r="A9" s="31" t="n">
        <f aca="false">DATE(YEAR(A8),MONTH(A8)+6,1)</f>
        <v>37469</v>
      </c>
      <c r="B9" s="32" t="n">
        <f aca="false">B8+0.5</f>
        <v>2.52737850787132</v>
      </c>
      <c r="C9" s="41"/>
      <c r="D9" s="34"/>
      <c r="E9" s="35" t="n">
        <f aca="false">IF(D9&lt;&gt;0,AVERAGE(C9:D9),C9)</f>
        <v>0</v>
      </c>
      <c r="F9" s="36" t="n">
        <f aca="false">[1]Data!$E9</f>
        <v>0.0671138056104668</v>
      </c>
      <c r="G9" s="37" t="n">
        <f aca="false">'Curve frm Quoted SWAP rates'!C12</f>
        <v>0.0358029074730203</v>
      </c>
      <c r="H9" s="38" t="n">
        <f aca="false">$L$4*EXP(-$L$5*LN($B9)+$L$6*(LN($B9))^2-$L$7*(LN($B9))^3)+$L$8</f>
        <v>0.03312445896046</v>
      </c>
      <c r="I9" s="28" t="n">
        <f aca="false">(H9-G9)^2</f>
        <v>7.17408643443637E-006</v>
      </c>
      <c r="J9" s="29" t="n">
        <f aca="false">$L$4*EXP(-$L$5*LN($B9)+$L$6*(LN($B9))^2-$L$7*(LN($B9))^3)+$L$8</f>
        <v>0.03312445896046</v>
      </c>
      <c r="Y9" s="18" t="n">
        <v>35643</v>
      </c>
      <c r="AE9" s="19" t="n">
        <v>158.5</v>
      </c>
    </row>
    <row r="10" customFormat="false" ht="12.75" hidden="false" customHeight="false" outlineLevel="0" collapsed="false">
      <c r="A10" s="31" t="n">
        <f aca="false">DATE(YEAR(A9),MONTH(A9)+6,1)</f>
        <v>37653</v>
      </c>
      <c r="B10" s="32" t="n">
        <f aca="false">B9+0.5</f>
        <v>3.02737850787132</v>
      </c>
      <c r="C10" s="33"/>
      <c r="D10" s="34"/>
      <c r="E10" s="35" t="n">
        <f aca="false">IF(D10&lt;&gt;0,AVERAGE(C10:D10),C10)</f>
        <v>0</v>
      </c>
      <c r="F10" s="36" t="n">
        <f aca="false">[1]Data!$E10</f>
        <v>0.0662881381664189</v>
      </c>
      <c r="G10" s="37" t="n">
        <f aca="false">'Curve frm Quoted SWAP rates'!C13</f>
        <v>0.0358029074730203</v>
      </c>
      <c r="H10" s="38" t="n">
        <f aca="false">$L$4*EXP(-$L$5*LN($B10)+$L$6*(LN($B10))^2-$L$7*(LN($B10))^3)+$L$8</f>
        <v>0.0367264400808951</v>
      </c>
      <c r="I10" s="28" t="n">
        <f aca="false">(H10-G10)^2</f>
        <v>8.52912477808126E-007</v>
      </c>
      <c r="J10" s="29" t="n">
        <f aca="false">$L$4*EXP(-$L$5*LN($B10)+$L$6*(LN($B10))^2-$L$7*(LN($B10))^3)+$L$8</f>
        <v>0.0367264400808951</v>
      </c>
      <c r="Y10" s="18" t="n">
        <v>35674</v>
      </c>
      <c r="AE10" s="19" t="n">
        <v>159.3</v>
      </c>
    </row>
    <row r="11" customFormat="false" ht="12.75" hidden="false" customHeight="false" outlineLevel="0" collapsed="false">
      <c r="A11" s="31" t="n">
        <f aca="false">DATE(YEAR(A10),MONTH(A10)+6,1)</f>
        <v>37834</v>
      </c>
      <c r="B11" s="32" t="n">
        <f aca="false">B10+0.5</f>
        <v>3.52737850787132</v>
      </c>
      <c r="C11" s="41"/>
      <c r="D11" s="34"/>
      <c r="E11" s="35" t="n">
        <f aca="false">IF(D11&lt;&gt;0,AVERAGE(C11:D11),C11)</f>
        <v>0</v>
      </c>
      <c r="F11" s="36" t="n">
        <f aca="false">[1]Data!$E11</f>
        <v>0.0653392723854767</v>
      </c>
      <c r="G11" s="37" t="n">
        <f aca="false">'Curve frm Quoted SWAP rates'!C14</f>
        <v>0.0358029074730203</v>
      </c>
      <c r="H11" s="38" t="n">
        <f aca="false">$L$4*EXP(-$L$5*LN($B11)+$L$6*(LN($B11))^2-$L$7*(LN($B11))^3)+$L$8</f>
        <v>0.0386786128651084</v>
      </c>
      <c r="I11" s="28" t="n">
        <f aca="false">(H11-G11)^2</f>
        <v>8.26968150208444E-006</v>
      </c>
      <c r="J11" s="29" t="n">
        <f aca="false">$L$4*EXP(-$L$5*LN($B11)+$L$6*(LN($B11))^2-$L$7*(LN($B11))^3)+$L$8</f>
        <v>0.0386786128651084</v>
      </c>
      <c r="K11" s="45"/>
      <c r="Y11" s="18" t="n">
        <v>35704</v>
      </c>
      <c r="AE11" s="19" t="n">
        <v>159.5</v>
      </c>
    </row>
    <row r="12" customFormat="false" ht="12.75" hidden="false" customHeight="false" outlineLevel="0" collapsed="false">
      <c r="A12" s="31" t="n">
        <f aca="false">DATE(YEAR(A11),MONTH(A11)+6,1)</f>
        <v>38018</v>
      </c>
      <c r="B12" s="32" t="n">
        <f aca="false">B11+0.5</f>
        <v>4.02737850787132</v>
      </c>
      <c r="C12" s="41"/>
      <c r="D12" s="34"/>
      <c r="E12" s="35" t="n">
        <f aca="false">IF(D12&lt;&gt;0,AVERAGE(C12:D12),C12)</f>
        <v>0</v>
      </c>
      <c r="F12" s="36" t="n">
        <f aca="false">[1]Data!$E12</f>
        <v>0.0644011363272261</v>
      </c>
      <c r="G12" s="37" t="n">
        <f aca="false">'Curve frm Quoted SWAP rates'!C15</f>
        <v>0.0358029074730203</v>
      </c>
      <c r="H12" s="38" t="n">
        <f aca="false">$L$4*EXP(-$L$5*LN($B12)+$L$6*(LN($B12))^2-$L$7*(LN($B12))^3)+$L$8</f>
        <v>0.0391288770843531</v>
      </c>
      <c r="I12" s="28" t="n">
        <f aca="false">(H12-G12)^2</f>
        <v>1.10620738555092E-005</v>
      </c>
      <c r="J12" s="29" t="n">
        <f aca="false">$L$4*EXP(-$L$5*LN($B12)+$L$6*(LN($B12))^2-$L$7*(LN($B12))^3)+$L$8</f>
        <v>0.0391288770843531</v>
      </c>
      <c r="Y12" s="18" t="n">
        <v>35735</v>
      </c>
      <c r="AE12" s="19" t="n">
        <v>159.6</v>
      </c>
    </row>
    <row r="13" customFormat="false" ht="12.75" hidden="false" customHeight="false" outlineLevel="0" collapsed="false">
      <c r="A13" s="31" t="n">
        <f aca="false">DATE(YEAR(A12),MONTH(A12)+6,1)</f>
        <v>38200</v>
      </c>
      <c r="B13" s="32" t="n">
        <f aca="false">B12+0.5</f>
        <v>4.52737850787132</v>
      </c>
      <c r="C13" s="33" t="n">
        <v>0.0294</v>
      </c>
      <c r="D13" s="34" t="n">
        <f aca="false">C13-0.002</f>
        <v>0.0274</v>
      </c>
      <c r="E13" s="35" t="n">
        <f aca="false">IF(D13&lt;&gt;0,AVERAGE(C13:D13),C13)</f>
        <v>0.0284</v>
      </c>
      <c r="F13" s="36" t="n">
        <f aca="false">[1]Data!$E13</f>
        <v>0.0634655695849458</v>
      </c>
      <c r="G13" s="37" t="n">
        <f aca="false">'Curve frm Quoted SWAP rates'!C16</f>
        <v>0.0358029074730203</v>
      </c>
      <c r="H13" s="38" t="n">
        <f aca="false">$L$4*EXP(-$L$5*LN($B13)+$L$6*(LN($B13))^2-$L$7*(LN($B13))^3)+$L$8</f>
        <v>0.0384352955322202</v>
      </c>
      <c r="I13" s="28" t="n">
        <f aca="false">(H13-G13)^2</f>
        <v>6.92946689421852E-006</v>
      </c>
      <c r="J13" s="29" t="n">
        <f aca="false">$L$4*EXP(-$L$5*LN($B13)+$L$6*(LN($B13))^2-$L$7*(LN($B13))^3)+$L$8</f>
        <v>0.0384352955322202</v>
      </c>
      <c r="Y13" s="18" t="n">
        <v>35765</v>
      </c>
      <c r="AE13" s="19" t="n">
        <v>160</v>
      </c>
    </row>
    <row r="14" customFormat="false" ht="12.75" hidden="false" customHeight="false" outlineLevel="0" collapsed="false">
      <c r="A14" s="31" t="n">
        <f aca="false">DATE(YEAR(A13),MONTH(A13)+6,1)</f>
        <v>38384</v>
      </c>
      <c r="B14" s="32" t="n">
        <f aca="false">B13+0.5</f>
        <v>5.02737850787132</v>
      </c>
      <c r="C14" s="41"/>
      <c r="D14" s="34"/>
      <c r="E14" s="35" t="n">
        <f aca="false">IF(D14&lt;&gt;0,AVERAGE(C14:D14),C14)</f>
        <v>0</v>
      </c>
      <c r="F14" s="36" t="n">
        <f aca="false">[1]Data!$E14</f>
        <v>0.0625478672371047</v>
      </c>
      <c r="G14" s="37" t="n">
        <f aca="false">'Curve frm Quoted SWAP rates'!C17</f>
        <v>0.0369338402243939</v>
      </c>
      <c r="H14" s="38" t="n">
        <f aca="false">$L$4*EXP(-$L$5*LN($B14)+$L$6*(LN($B14))^2-$L$7*(LN($B14))^3)+$L$8</f>
        <v>0.0369877343735944</v>
      </c>
      <c r="I14" s="28" t="n">
        <f aca="false">(H14-G14)^2</f>
        <v>2.90457931804703E-009</v>
      </c>
      <c r="J14" s="29" t="n">
        <f aca="false">$L$4*EXP(-$L$5*LN($B14)+$L$6*(LN($B14))^2-$L$7*(LN($B14))^3)+$L$8</f>
        <v>0.0369877343735944</v>
      </c>
      <c r="Y14" s="18" t="n">
        <v>35796</v>
      </c>
      <c r="AE14" s="19" t="n">
        <v>159.5</v>
      </c>
    </row>
    <row r="15" customFormat="false" ht="12.75" hidden="false" customHeight="false" outlineLevel="0" collapsed="false">
      <c r="A15" s="31" t="n">
        <f aca="false">DATE(YEAR(A14),MONTH(A14)+6,1)</f>
        <v>38565</v>
      </c>
      <c r="B15" s="32" t="n">
        <f aca="false">B14+0.5</f>
        <v>5.52737850787132</v>
      </c>
      <c r="C15" s="41"/>
      <c r="D15" s="34"/>
      <c r="E15" s="35" t="n">
        <f aca="false">IF(D15&lt;&gt;0,AVERAGE(C15:D15),C15)</f>
        <v>0</v>
      </c>
      <c r="F15" s="36" t="n">
        <f aca="false">[1]Data!$E15</f>
        <v>0.0618839060177217</v>
      </c>
      <c r="G15" s="37" t="n">
        <f aca="false">'Curve frm Quoted SWAP rates'!C18</f>
        <v>0.0369338402243939</v>
      </c>
      <c r="H15" s="38" t="n">
        <f aca="false">$L$4*EXP(-$L$5*LN($B15)+$L$6*(LN($B15))^2-$L$7*(LN($B15))^3)+$L$8</f>
        <v>0.0351214426316996</v>
      </c>
      <c r="I15" s="28" t="n">
        <f aca="false">(H15-G15)^2</f>
        <v>3.28478503400378E-006</v>
      </c>
      <c r="J15" s="29" t="n">
        <f aca="false">$L$4*EXP(-$L$5*LN($B15)+$L$6*(LN($B15))^2-$L$7*(LN($B15))^3)+$L$8</f>
        <v>0.0351214426316996</v>
      </c>
      <c r="Y15" s="18" t="n">
        <v>35827</v>
      </c>
      <c r="AA15" s="46"/>
      <c r="AB15" s="47"/>
      <c r="AC15" s="48"/>
      <c r="AE15" s="19" t="n">
        <v>160.3</v>
      </c>
      <c r="AF15" s="46"/>
      <c r="AG15" s="4"/>
    </row>
    <row r="16" customFormat="false" ht="12.75" hidden="false" customHeight="false" outlineLevel="0" collapsed="false">
      <c r="A16" s="31" t="n">
        <f aca="false">DATE(YEAR(A15),MONTH(A15)+6,1)</f>
        <v>38749</v>
      </c>
      <c r="B16" s="32" t="n">
        <f aca="false">B15+0.5</f>
        <v>6.02737850787132</v>
      </c>
      <c r="C16" s="41"/>
      <c r="D16" s="34"/>
      <c r="E16" s="35" t="n">
        <f aca="false">IF(D16&lt;&gt;0,AVERAGE(C16:D16),C16)</f>
        <v>0</v>
      </c>
      <c r="F16" s="36" t="n">
        <f aca="false">[1]Data!$E16</f>
        <v>0.0612181288123286</v>
      </c>
      <c r="G16" s="37" t="n">
        <f aca="false">'Curve frm Quoted SWAP rates'!C19</f>
        <v>0.0369338402243939</v>
      </c>
      <c r="H16" s="38" t="n">
        <f aca="false">$L$4*EXP(-$L$5*LN($B16)+$L$6*(LN($B16))^2-$L$7*(LN($B16))^3)+$L$8</f>
        <v>0.0330893749381568</v>
      </c>
      <c r="I16" s="28" t="n">
        <f aca="false">(H16-G16)^2</f>
        <v>1.47799133370818E-005</v>
      </c>
      <c r="J16" s="29" t="n">
        <f aca="false">$L$4*EXP(-$L$5*LN($B16)+$L$6*(LN($B16))^2-$L$7*(LN($B16))^3)+$L$8</f>
        <v>0.0330893749381568</v>
      </c>
      <c r="Y16" s="18" t="n">
        <v>35855</v>
      </c>
      <c r="AA16" s="46"/>
      <c r="AB16" s="47"/>
      <c r="AC16" s="48"/>
      <c r="AD16" s="48"/>
      <c r="AE16" s="19" t="n">
        <v>160.8</v>
      </c>
      <c r="AF16" s="46"/>
      <c r="AG16" s="4"/>
    </row>
    <row r="17" customFormat="false" ht="12.75" hidden="false" customHeight="false" outlineLevel="0" collapsed="false">
      <c r="A17" s="31" t="n">
        <f aca="false">DATE(YEAR(A16),MONTH(A16)+6,1)</f>
        <v>38930</v>
      </c>
      <c r="B17" s="32" t="n">
        <f aca="false">B16+0.5</f>
        <v>6.52737850787132</v>
      </c>
      <c r="C17" s="33" t="n">
        <v>0.0315</v>
      </c>
      <c r="D17" s="34" t="n">
        <f aca="false">C17-0.002</f>
        <v>0.0295</v>
      </c>
      <c r="E17" s="35" t="n">
        <f aca="false">IF(D17&lt;&gt;0,AVERAGE(C17:D17),C17)</f>
        <v>0.0305</v>
      </c>
      <c r="F17" s="36" t="n">
        <f aca="false">[1]Data!$E17</f>
        <v>0.0605541737486948</v>
      </c>
      <c r="G17" s="37" t="n">
        <f aca="false">'Curve frm Quoted SWAP rates'!C20</f>
        <v>0.0369338402243939</v>
      </c>
      <c r="H17" s="38" t="n">
        <f aca="false">$L$4*EXP(-$L$5*LN($B17)+$L$6*(LN($B17))^2-$L$7*(LN($B17))^3)+$L$8</f>
        <v>0.031064569327996</v>
      </c>
      <c r="I17" s="28" t="n">
        <f aca="false">(H17-G17)^2</f>
        <v>3.44483408553035E-005</v>
      </c>
      <c r="J17" s="29" t="n">
        <f aca="false">$L$4*EXP(-$L$5*LN($B17)+$L$6*(LN($B17))^2-$L$7*(LN($B17))^3)+$L$8</f>
        <v>0.031064569327996</v>
      </c>
      <c r="Y17" s="18" t="n">
        <v>35886</v>
      </c>
      <c r="AA17" s="46"/>
      <c r="AB17" s="47"/>
      <c r="AC17" s="48"/>
      <c r="AD17" s="48"/>
      <c r="AE17" s="19" t="n">
        <v>162.6</v>
      </c>
      <c r="AF17" s="46"/>
      <c r="AG17" s="4"/>
    </row>
    <row r="18" customFormat="false" ht="12.75" hidden="false" customHeight="false" outlineLevel="0" collapsed="false">
      <c r="A18" s="31" t="n">
        <f aca="false">DATE(YEAR(A17),MONTH(A17)+6,1)</f>
        <v>39114</v>
      </c>
      <c r="B18" s="32" t="n">
        <f aca="false">B17+0.5</f>
        <v>7.02737850787132</v>
      </c>
      <c r="C18" s="41"/>
      <c r="D18" s="34"/>
      <c r="E18" s="35" t="n">
        <f aca="false">IF(D18&lt;&gt;0,AVERAGE(C18:D18),C18)</f>
        <v>0</v>
      </c>
      <c r="F18" s="36" t="n">
        <f aca="false">[1]Data!$E18</f>
        <v>0.0598902217601696</v>
      </c>
      <c r="G18" s="37" t="n">
        <f aca="false">'Curve frm Quoted SWAP rates'!C21</f>
        <v>0.0260320944652226</v>
      </c>
      <c r="H18" s="38" t="n">
        <f aca="false">$L$4*EXP(-$L$5*LN($B18)+$L$6*(LN($B18))^2-$L$7*(LN($B18))^3)+$L$8</f>
        <v>0.0291545125609588</v>
      </c>
      <c r="I18" s="28" t="n">
        <f aca="false">(H18-G18)^2</f>
        <v>9.74949476458106E-006</v>
      </c>
      <c r="J18" s="29" t="n">
        <f aca="false">$L$4*EXP(-$L$5*LN($B18)+$L$6*(LN($B18))^2-$L$7*(LN($B18))^3)+$L$8</f>
        <v>0.0291545125609588</v>
      </c>
      <c r="Y18" s="18" t="n">
        <v>35916</v>
      </c>
      <c r="AA18" s="46"/>
      <c r="AB18" s="47"/>
      <c r="AC18" s="48"/>
      <c r="AD18" s="48"/>
      <c r="AE18" s="19" t="n">
        <v>163.5</v>
      </c>
      <c r="AF18" s="46"/>
      <c r="AG18" s="4"/>
    </row>
    <row r="19" customFormat="false" ht="12.75" hidden="false" customHeight="false" outlineLevel="0" collapsed="false">
      <c r="A19" s="31" t="n">
        <f aca="false">DATE(YEAR(A18),MONTH(A18)+6,1)</f>
        <v>39295</v>
      </c>
      <c r="B19" s="32" t="n">
        <f aca="false">B18+0.5</f>
        <v>7.52737850787132</v>
      </c>
      <c r="C19" s="41"/>
      <c r="D19" s="34"/>
      <c r="E19" s="35" t="n">
        <f aca="false">IF(D19&lt;&gt;0,AVERAGE(C19:D19),C19)</f>
        <v>0</v>
      </c>
      <c r="F19" s="36" t="n">
        <f aca="false">[1]Data!$E19</f>
        <v>0.0592255371829937</v>
      </c>
      <c r="G19" s="37" t="n">
        <f aca="false">'Curve frm Quoted SWAP rates'!C22</f>
        <v>0.0260320944652226</v>
      </c>
      <c r="H19" s="38" t="n">
        <f aca="false">$L$4*EXP(-$L$5*LN($B19)+$L$6*(LN($B19))^2-$L$7*(LN($B19))^3)+$L$8</f>
        <v>0.0274179586849307</v>
      </c>
      <c r="I19" s="28" t="n">
        <f aca="false">(H19-G19)^2</f>
        <v>1.92061963546707E-006</v>
      </c>
      <c r="J19" s="29" t="n">
        <f aca="false">$L$4*EXP(-$L$5*LN($B19)+$L$6*(LN($B19))^2-$L$7*(LN($B19))^3)+$L$8</f>
        <v>0.0274179586849307</v>
      </c>
      <c r="Y19" s="18" t="n">
        <v>35947</v>
      </c>
      <c r="AA19" s="46"/>
      <c r="AB19" s="47"/>
      <c r="AC19" s="48"/>
      <c r="AD19" s="48"/>
      <c r="AE19" s="19" t="n">
        <v>163.4</v>
      </c>
      <c r="AF19" s="46"/>
      <c r="AG19" s="4"/>
    </row>
    <row r="20" customFormat="false" ht="12.75" hidden="false" customHeight="false" outlineLevel="0" collapsed="false">
      <c r="A20" s="31" t="n">
        <f aca="false">DATE(YEAR(A19),MONTH(A19)+6,1)</f>
        <v>39479</v>
      </c>
      <c r="B20" s="32" t="n">
        <f aca="false">B19+0.5</f>
        <v>8.02737850787132</v>
      </c>
      <c r="C20" s="41"/>
      <c r="D20" s="34"/>
      <c r="E20" s="35" t="n">
        <f aca="false">IF(D20&lt;&gt;0,AVERAGE(C20:D20),C20)</f>
        <v>0</v>
      </c>
      <c r="F20" s="36" t="n">
        <f aca="false">[1]Data!$E20</f>
        <v>0.0585480657157609</v>
      </c>
      <c r="G20" s="37" t="n">
        <f aca="false">'Curve frm Quoted SWAP rates'!C23</f>
        <v>0.0260320944652226</v>
      </c>
      <c r="H20" s="38" t="n">
        <f aca="false">$L$4*EXP(-$L$5*LN($B20)+$L$6*(LN($B20))^2-$L$7*(LN($B20))^3)+$L$8</f>
        <v>0.0258799732990906</v>
      </c>
      <c r="I20" s="28" t="n">
        <f aca="false">(H20-G20)^2</f>
        <v>2.31408491853612E-008</v>
      </c>
      <c r="J20" s="29" t="n">
        <f aca="false">$L$4*EXP(-$L$5*LN($B20)+$L$6*(LN($B20))^2-$L$7*(LN($B20))^3)+$L$8</f>
        <v>0.0258799732990906</v>
      </c>
      <c r="Y20" s="18" t="n">
        <v>35977</v>
      </c>
      <c r="AA20" s="46"/>
      <c r="AB20" s="47"/>
      <c r="AC20" s="48"/>
      <c r="AD20" s="48"/>
      <c r="AE20" s="19" t="n">
        <v>163</v>
      </c>
      <c r="AF20" s="46"/>
      <c r="AG20" s="4"/>
    </row>
    <row r="21" customFormat="false" ht="12.75" hidden="false" customHeight="false" outlineLevel="0" collapsed="false">
      <c r="A21" s="31" t="n">
        <f aca="false">DATE(YEAR(A20),MONTH(A20)+6,1)</f>
        <v>39661</v>
      </c>
      <c r="B21" s="32" t="n">
        <f aca="false">B20+0.5</f>
        <v>8.52737850787132</v>
      </c>
      <c r="C21" s="41"/>
      <c r="D21" s="34"/>
      <c r="E21" s="35" t="n">
        <f aca="false">IF(D21&lt;&gt;0,AVERAGE(C21:D21),C21)</f>
        <v>0</v>
      </c>
      <c r="F21" s="36" t="n">
        <f aca="false">[1]Data!$E21</f>
        <v>0.057872448455047</v>
      </c>
      <c r="G21" s="37" t="n">
        <f aca="false">'Curve frm Quoted SWAP rates'!C24</f>
        <v>0.0260320944652226</v>
      </c>
      <c r="H21" s="38" t="n">
        <f aca="false">$L$4*EXP(-$L$5*LN($B21)+$L$6*(LN($B21))^2-$L$7*(LN($B21))^3)+$L$8</f>
        <v>0.0245438303572042</v>
      </c>
      <c r="I21" s="28" t="n">
        <f aca="false">(H21-G21)^2</f>
        <v>2.21493005521589E-006</v>
      </c>
      <c r="J21" s="29" t="n">
        <f aca="false">$L$4*EXP(-$L$5*LN($B21)+$L$6*(LN($B21))^2-$L$7*(LN($B21))^3)+$L$8</f>
        <v>0.0245438303572042</v>
      </c>
      <c r="Y21" s="18" t="n">
        <v>36008</v>
      </c>
      <c r="AA21" s="46"/>
      <c r="AB21" s="47"/>
      <c r="AC21" s="48"/>
      <c r="AD21" s="48"/>
      <c r="AE21" s="19" t="n">
        <v>163.7</v>
      </c>
      <c r="AF21" s="46"/>
      <c r="AG21" s="4"/>
    </row>
    <row r="22" customFormat="false" ht="12.75" hidden="false" customHeight="false" outlineLevel="0" collapsed="false">
      <c r="A22" s="31" t="n">
        <f aca="false">DATE(YEAR(A21),MONTH(A21)+6,1)</f>
        <v>39845</v>
      </c>
      <c r="B22" s="32" t="n">
        <f aca="false">B21+0.5</f>
        <v>9.02737850787132</v>
      </c>
      <c r="C22" s="41"/>
      <c r="D22" s="34"/>
      <c r="E22" s="35" t="n">
        <f aca="false">IF(D22&lt;&gt;0,AVERAGE(C22:D22),C22)</f>
        <v>0</v>
      </c>
      <c r="F22" s="36" t="n">
        <f aca="false">[1]Data!$E22</f>
        <v>0.0571968343825668</v>
      </c>
      <c r="G22" s="37" t="n">
        <f aca="false">'Curve frm Quoted SWAP rates'!C25</f>
        <v>0.0260320944652226</v>
      </c>
      <c r="H22" s="38" t="n">
        <f aca="false">$L$4*EXP(-$L$5*LN($B22)+$L$6*(LN($B22))^2-$L$7*(LN($B22))^3)+$L$8</f>
        <v>0.0233997343111456</v>
      </c>
      <c r="I22" s="28" t="n">
        <f aca="false">(H22-G22)^2</f>
        <v>6.9293199807723E-006</v>
      </c>
      <c r="J22" s="29" t="n">
        <f aca="false">$L$4*EXP(-$L$5*LN($B22)+$L$6*(LN($B22))^2-$L$7*(LN($B22))^3)+$L$8</f>
        <v>0.0233997343111456</v>
      </c>
      <c r="Y22" s="18" t="n">
        <v>36039</v>
      </c>
      <c r="AA22" s="46"/>
      <c r="AB22" s="47"/>
      <c r="AC22" s="48"/>
      <c r="AD22" s="48"/>
      <c r="AE22" s="19" t="n">
        <v>164.4</v>
      </c>
      <c r="AF22" s="46"/>
      <c r="AG22" s="4"/>
    </row>
    <row r="23" customFormat="false" ht="12.75" hidden="false" customHeight="false" outlineLevel="0" collapsed="false">
      <c r="A23" s="31" t="n">
        <f aca="false">DATE(YEAR(A22),MONTH(A22)+6,1)</f>
        <v>40026</v>
      </c>
      <c r="B23" s="32" t="n">
        <f aca="false">B22+0.5</f>
        <v>9.52737850787132</v>
      </c>
      <c r="C23" s="33" t="n">
        <v>0.0304</v>
      </c>
      <c r="D23" s="34" t="n">
        <f aca="false">C23-0.002</f>
        <v>0.0284</v>
      </c>
      <c r="E23" s="35" t="n">
        <f aca="false">IF(D23&lt;&gt;0,AVERAGE(C23:D23),C23)</f>
        <v>0.0294</v>
      </c>
      <c r="F23" s="36" t="n">
        <f aca="false">[1]Data!$E23</f>
        <v>0.0565212234993364</v>
      </c>
      <c r="G23" s="37" t="n">
        <f aca="false">'Curve frm Quoted SWAP rates'!C26</f>
        <v>0.0260320944652226</v>
      </c>
      <c r="H23" s="38" t="n">
        <f aca="false">$L$4*EXP(-$L$5*LN($B23)+$L$6*(LN($B23))^2-$L$7*(LN($B23))^3)+$L$8</f>
        <v>0.0224308648917563</v>
      </c>
      <c r="I23" s="28" t="n">
        <f aca="false">(H23-G23)^2</f>
        <v>1.2968854440808E-005</v>
      </c>
      <c r="J23" s="29" t="n">
        <f aca="false">$L$4*EXP(-$L$5*LN($B23)+$L$6*(LN($B23))^2-$L$7*(LN($B23))^3)+$L$8</f>
        <v>0.0224308648917563</v>
      </c>
      <c r="Y23" s="18" t="n">
        <v>36069</v>
      </c>
      <c r="AA23" s="46"/>
      <c r="AB23" s="47"/>
      <c r="AC23" s="48"/>
      <c r="AD23" s="48"/>
      <c r="AE23" s="19" t="n">
        <v>164.5</v>
      </c>
      <c r="AF23" s="46"/>
      <c r="AG23" s="4"/>
    </row>
    <row r="24" customFormat="false" ht="12.75" hidden="false" customHeight="false" outlineLevel="0" collapsed="false">
      <c r="A24" s="31" t="n">
        <f aca="false">DATE(YEAR(A23),MONTH(A23)+6,1)</f>
        <v>40210</v>
      </c>
      <c r="B24" s="32" t="n">
        <f aca="false">B23+0.5</f>
        <v>10.0273785078713</v>
      </c>
      <c r="C24" s="41"/>
      <c r="D24" s="49"/>
      <c r="E24" s="35" t="n">
        <f aca="false">IF(D24&lt;&gt;0,AVERAGE(C24:D24),C24)</f>
        <v>0</v>
      </c>
      <c r="F24" s="36" t="n">
        <f aca="false">[1]Data!$E24</f>
        <v>0.0624566033934015</v>
      </c>
      <c r="G24" s="37" t="n">
        <f aca="false">'Curve frm Quoted SWAP rates'!C27</f>
        <v>0.0177762651988691</v>
      </c>
      <c r="H24" s="38" t="n">
        <f aca="false">$L$4*EXP(-$L$5*LN($B24)+$L$6*(LN($B24))^2-$L$7*(LN($B24))^3)+$L$8</f>
        <v>0.0216173633507666</v>
      </c>
      <c r="I24" s="28" t="n">
        <f aca="false">(H24-G24)^2</f>
        <v>1.47540350125103E-005</v>
      </c>
      <c r="J24" s="29" t="n">
        <f aca="false">$L$4*EXP(-$L$5*LN($B24)+$L$6*(LN($B24))^2-$L$7*(LN($B24))^3)+$L$8</f>
        <v>0.0216173633507666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8" t="n">
        <v>36100</v>
      </c>
      <c r="AA24" s="46"/>
      <c r="AB24" s="47"/>
      <c r="AC24" s="48"/>
      <c r="AD24" s="48"/>
      <c r="AE24" s="19" t="n">
        <v>164.4</v>
      </c>
      <c r="AF24" s="46"/>
      <c r="AG24" s="4"/>
      <c r="AH24" s="1"/>
    </row>
    <row r="25" customFormat="false" ht="12.75" hidden="false" customHeight="false" outlineLevel="0" collapsed="false">
      <c r="A25" s="31" t="n">
        <f aca="false">DATE(YEAR(A24),MONTH(A24)+6,1)</f>
        <v>40391</v>
      </c>
      <c r="B25" s="32" t="n">
        <f aca="false">B24+0.5</f>
        <v>10.5273785078713</v>
      </c>
      <c r="C25" s="41"/>
      <c r="D25" s="49"/>
      <c r="E25" s="35" t="n">
        <f aca="false">IF(D25&lt;&gt;0,AVERAGE(C25:D25),C25)</f>
        <v>0</v>
      </c>
      <c r="F25" s="36" t="n">
        <f aca="false">[1]Data!$E25</f>
        <v>0.0621382684156284</v>
      </c>
      <c r="G25" s="37" t="n">
        <f aca="false">'Curve frm Quoted SWAP rates'!C28</f>
        <v>0.0177762651988691</v>
      </c>
      <c r="H25" s="38" t="n">
        <f aca="false">$L$4*EXP(-$L$5*LN($B25)+$L$6*(LN($B25))^2-$L$7*(LN($B25))^3)+$L$8</f>
        <v>0.0209388273381257</v>
      </c>
      <c r="I25" s="28" t="n">
        <f aca="false">(H25-G25)^2</f>
        <v>1.00017992846589E-005</v>
      </c>
      <c r="J25" s="29" t="n">
        <f aca="false">$L$4*EXP(-$L$5*LN($B25)+$L$6*(LN($B25))^2-$L$7*(LN($B25))^3)+$L$8</f>
        <v>0.0209388273381257</v>
      </c>
      <c r="Y25" s="18" t="n">
        <v>36130</v>
      </c>
      <c r="AA25" s="46"/>
      <c r="AB25" s="47"/>
      <c r="AC25" s="48"/>
      <c r="AD25" s="48"/>
      <c r="AE25" s="19" t="n">
        <v>164.4</v>
      </c>
      <c r="AF25" s="46"/>
      <c r="AG25" s="4"/>
    </row>
    <row r="26" customFormat="false" ht="12.75" hidden="false" customHeight="false" outlineLevel="0" collapsed="false">
      <c r="A26" s="31" t="n">
        <f aca="false">DATE(YEAR(A25),MONTH(A25)+6,1)</f>
        <v>40575</v>
      </c>
      <c r="B26" s="32" t="n">
        <f aca="false">B25+0.5</f>
        <v>11.0273785078713</v>
      </c>
      <c r="C26" s="41"/>
      <c r="D26" s="49"/>
      <c r="E26" s="35" t="n">
        <f aca="false">IF(D26&lt;&gt;0,AVERAGE(C26:D26),C26)</f>
        <v>0</v>
      </c>
      <c r="F26" s="36" t="n">
        <f aca="false">[1]Data!$E26</f>
        <v>0.0618216736738217</v>
      </c>
      <c r="G26" s="37" t="n">
        <f aca="false">'Curve frm Quoted SWAP rates'!C29</f>
        <v>0.0177762651988691</v>
      </c>
      <c r="H26" s="38" t="n">
        <f aca="false">$L$4*EXP(-$L$5*LN($B26)+$L$6*(LN($B26))^2-$L$7*(LN($B26))^3)+$L$8</f>
        <v>0.0203757725789074</v>
      </c>
      <c r="I26" s="28" t="n">
        <f aca="false">(H26-G26)^2</f>
        <v>6.7574386188733E-006</v>
      </c>
      <c r="J26" s="29" t="n">
        <f aca="false">$L$4*EXP(-$L$5*LN($B26)+$L$6*(LN($B26))^2-$L$7*(LN($B26))^3)+$L$8</f>
        <v>0.0203757725789074</v>
      </c>
      <c r="Y26" s="18" t="n">
        <v>36161</v>
      </c>
      <c r="AA26" s="46"/>
      <c r="AB26" s="47"/>
      <c r="AC26" s="48"/>
      <c r="AD26" s="48"/>
      <c r="AE26" s="19" t="n">
        <v>163.4</v>
      </c>
      <c r="AF26" s="46"/>
      <c r="AG26" s="4"/>
    </row>
    <row r="27" customFormat="false" ht="12.75" hidden="false" customHeight="false" outlineLevel="0" collapsed="false">
      <c r="A27" s="31" t="n">
        <f aca="false">DATE(YEAR(A26),MONTH(A26)+6,1)</f>
        <v>40756</v>
      </c>
      <c r="B27" s="32" t="n">
        <f aca="false">B26+0.5</f>
        <v>11.5273785078713</v>
      </c>
      <c r="C27" s="41"/>
      <c r="D27" s="49"/>
      <c r="E27" s="35" t="n">
        <f aca="false">IF(D27&lt;&gt;0,AVERAGE(C27:D27),C27)</f>
        <v>0</v>
      </c>
      <c r="F27" s="36" t="n">
        <f aca="false">[1]Data!$E27</f>
        <v>0.0615033401049905</v>
      </c>
      <c r="G27" s="37" t="n">
        <f aca="false">'Curve frm Quoted SWAP rates'!C30</f>
        <v>0.0177762651988691</v>
      </c>
      <c r="H27" s="38" t="n">
        <f aca="false">$L$4*EXP(-$L$5*LN($B27)+$L$6*(LN($B27))^2-$L$7*(LN($B27))^3)+$L$8</f>
        <v>0.0199104060225451</v>
      </c>
      <c r="I27" s="28" t="n">
        <f aca="false">(H27-G27)^2</f>
        <v>4.55455705528041E-006</v>
      </c>
      <c r="J27" s="29" t="n">
        <f aca="false">$L$4*EXP(-$L$5*LN($B27)+$L$6*(LN($B27))^2-$L$7*(LN($B27))^3)+$L$8</f>
        <v>0.0199104060225451</v>
      </c>
      <c r="Y27" s="18" t="n">
        <v>36192</v>
      </c>
      <c r="AA27" s="46"/>
      <c r="AB27" s="47"/>
      <c r="AC27" s="48"/>
      <c r="AD27" s="48"/>
      <c r="AE27" s="19" t="n">
        <v>163.7</v>
      </c>
      <c r="AF27" s="46"/>
      <c r="AG27" s="4"/>
      <c r="AI27" s="50" t="n">
        <f aca="false">AE27</f>
        <v>163.7</v>
      </c>
    </row>
    <row r="28" customFormat="false" ht="12.75" hidden="false" customHeight="false" outlineLevel="0" collapsed="false">
      <c r="A28" s="31" t="n">
        <f aca="false">DATE(YEAR(A27),MONTH(A27)+6,1)</f>
        <v>40940</v>
      </c>
      <c r="B28" s="32" t="n">
        <f aca="false">B27+0.5</f>
        <v>12.0273785078713</v>
      </c>
      <c r="C28" s="41"/>
      <c r="D28" s="49"/>
      <c r="E28" s="35" t="n">
        <f aca="false">IF(D28&lt;&gt;0,AVERAGE(C28:D28),C28)</f>
        <v>0</v>
      </c>
      <c r="F28" s="36" t="n">
        <f aca="false">[1]Data!$E28</f>
        <v>0.0611850072427198</v>
      </c>
      <c r="G28" s="37" t="n">
        <f aca="false">'Curve frm Quoted SWAP rates'!C31</f>
        <v>0.0177762651988691</v>
      </c>
      <c r="H28" s="38" t="n">
        <f aca="false">$L$4*EXP(-$L$5*LN($B28)+$L$6*(LN($B28))^2-$L$7*(LN($B28))^3)+$L$8</f>
        <v>0.019526957707114</v>
      </c>
      <c r="I28" s="28" t="n">
        <f aca="false">(H28-G28)^2</f>
        <v>3.06492425842456E-006</v>
      </c>
      <c r="J28" s="29" t="n">
        <f aca="false">$L$4*EXP(-$L$5*LN($B28)+$L$6*(LN($B28))^2-$L$7*(LN($B28))^3)+$L$8</f>
        <v>0.019526957707114</v>
      </c>
      <c r="Y28" s="18" t="n">
        <v>36220</v>
      </c>
      <c r="AA28" s="46"/>
      <c r="AB28" s="47"/>
      <c r="AC28" s="48"/>
      <c r="AD28" s="48"/>
      <c r="AE28" s="19" t="n">
        <v>164.1</v>
      </c>
      <c r="AF28" s="46"/>
      <c r="AG28" s="4"/>
    </row>
    <row r="29" customFormat="false" ht="12.75" hidden="false" customHeight="false" outlineLevel="0" collapsed="false">
      <c r="A29" s="31" t="n">
        <f aca="false">DATE(YEAR(A28),MONTH(A28)+6,1)</f>
        <v>41122</v>
      </c>
      <c r="B29" s="32" t="n">
        <f aca="false">B28+0.5</f>
        <v>12.5273785078713</v>
      </c>
      <c r="C29" s="41"/>
      <c r="D29" s="49"/>
      <c r="E29" s="35" t="n">
        <f aca="false">IF(D29&lt;&gt;0,AVERAGE(C29:D29),C29)</f>
        <v>0</v>
      </c>
      <c r="F29" s="36" t="n">
        <f aca="false">[1]Data!$E29</f>
        <v>0.0608666750871141</v>
      </c>
      <c r="G29" s="37" t="n">
        <f aca="false">'Curve frm Quoted SWAP rates'!C32</f>
        <v>0.0177762651988691</v>
      </c>
      <c r="H29" s="38" t="n">
        <f aca="false">$L$4*EXP(-$L$5*LN($B29)+$L$6*(LN($B29))^2-$L$7*(LN($B29))^3)+$L$8</f>
        <v>0.0192117423772984</v>
      </c>
      <c r="I29" s="28" t="n">
        <f aca="false">(H29-G29)^2</f>
        <v>2.06059472979123E-006</v>
      </c>
      <c r="J29" s="29" t="n">
        <f aca="false">$L$4*EXP(-$L$5*LN($B29)+$L$6*(LN($B29))^2-$L$7*(LN($B29))^3)+$L$8</f>
        <v>0.0192117423772984</v>
      </c>
      <c r="Y29" s="18" t="n">
        <v>36251</v>
      </c>
      <c r="AA29" s="46"/>
      <c r="AB29" s="47"/>
      <c r="AC29" s="48"/>
      <c r="AD29" s="48"/>
      <c r="AE29" s="19" t="n">
        <v>165.2</v>
      </c>
      <c r="AF29" s="46"/>
      <c r="AG29" s="4"/>
    </row>
    <row r="30" customFormat="false" ht="12.75" hidden="false" customHeight="false" outlineLevel="0" collapsed="false">
      <c r="A30" s="31" t="n">
        <f aca="false">DATE(YEAR(A29),MONTH(A29)+6,1)</f>
        <v>41306</v>
      </c>
      <c r="B30" s="32" t="n">
        <f aca="false">B29+0.5</f>
        <v>13.0273785078713</v>
      </c>
      <c r="C30" s="41"/>
      <c r="D30" s="49"/>
      <c r="E30" s="35" t="n">
        <f aca="false">IF(D30&lt;&gt;0,AVERAGE(C30:D30),C30)</f>
        <v>0</v>
      </c>
      <c r="F30" s="36" t="n">
        <f aca="false">[1]Data!$E30</f>
        <v>0.0605500831524739</v>
      </c>
      <c r="G30" s="37" t="n">
        <f aca="false">'Curve frm Quoted SWAP rates'!C33</f>
        <v>0.0177762651988691</v>
      </c>
      <c r="H30" s="38" t="n">
        <f aca="false">$L$4*EXP(-$L$5*LN($B30)+$L$6*(LN($B30))^2-$L$7*(LN($B30))^3)+$L$8</f>
        <v>0.0189530655411436</v>
      </c>
      <c r="I30" s="28" t="n">
        <f aca="false">(H30-G30)^2</f>
        <v>1.38485904557722E-006</v>
      </c>
      <c r="J30" s="29" t="n">
        <f aca="false">$L$4*EXP(-$L$5*LN($B30)+$L$6*(LN($B30))^2-$L$7*(LN($B30))^3)+$L$8</f>
        <v>0.0189530655411436</v>
      </c>
      <c r="Y30" s="18" t="n">
        <v>36281</v>
      </c>
      <c r="AA30" s="46"/>
      <c r="AB30" s="47"/>
      <c r="AC30" s="48"/>
      <c r="AD30" s="48"/>
      <c r="AE30" s="19" t="n">
        <v>165.6</v>
      </c>
      <c r="AF30" s="46"/>
      <c r="AG30" s="4"/>
    </row>
    <row r="31" customFormat="false" ht="12.75" hidden="false" customHeight="false" outlineLevel="0" collapsed="false">
      <c r="A31" s="31" t="n">
        <f aca="false">DATE(YEAR(A30),MONTH(A30)+6,1)</f>
        <v>41487</v>
      </c>
      <c r="B31" s="32" t="n">
        <f aca="false">B30+0.5</f>
        <v>13.5273785078713</v>
      </c>
      <c r="C31" s="41"/>
      <c r="D31" s="49"/>
      <c r="E31" s="35" t="n">
        <f aca="false">IF(D31&lt;&gt;0,AVERAGE(C31:D31),C31)</f>
        <v>0</v>
      </c>
      <c r="F31" s="36" t="n">
        <f aca="false">[1]Data!$E31</f>
        <v>0.0602317524066547</v>
      </c>
      <c r="G31" s="37" t="n">
        <f aca="false">'Curve frm Quoted SWAP rates'!C34</f>
        <v>0.0177762651988691</v>
      </c>
      <c r="H31" s="38" t="n">
        <f aca="false">$L$4*EXP(-$L$5*LN($B31)+$L$6*(LN($B31))^2-$L$7*(LN($B31))^3)+$L$8</f>
        <v>0.0187410485583675</v>
      </c>
      <c r="I31" s="28" t="n">
        <f aca="false">(H31-G31)^2</f>
        <v>9.30806930765033E-007</v>
      </c>
      <c r="J31" s="29" t="n">
        <f aca="false">$L$4*EXP(-$L$5*LN($B31)+$L$6*(LN($B31))^2-$L$7*(LN($B31))^3)+$L$8</f>
        <v>0.0187410485583675</v>
      </c>
      <c r="Y31" s="18" t="n">
        <v>36312</v>
      </c>
      <c r="AA31" s="46"/>
      <c r="AB31" s="47"/>
      <c r="AC31" s="48"/>
      <c r="AD31" s="48"/>
      <c r="AE31" s="19" t="n">
        <v>165.6</v>
      </c>
      <c r="AF31" s="46"/>
      <c r="AG31" s="4"/>
    </row>
    <row r="32" customFormat="false" ht="12.75" hidden="false" customHeight="false" outlineLevel="0" collapsed="false">
      <c r="A32" s="31" t="n">
        <f aca="false">DATE(YEAR(A31),MONTH(A31)+6,1)</f>
        <v>41671</v>
      </c>
      <c r="B32" s="32" t="n">
        <f aca="false">B31+0.5</f>
        <v>14.0273785078713</v>
      </c>
      <c r="C32" s="41"/>
      <c r="D32" s="49"/>
      <c r="E32" s="35" t="n">
        <f aca="false">IF(D32&lt;&gt;0,AVERAGE(C32:D32),C32)</f>
        <v>0</v>
      </c>
      <c r="F32" s="36" t="n">
        <f aca="false">[1]Data!$E32</f>
        <v>0.0599151618743075</v>
      </c>
      <c r="G32" s="37" t="n">
        <f aca="false">'Curve frm Quoted SWAP rates'!C35</f>
        <v>0.0177762651988691</v>
      </c>
      <c r="H32" s="38" t="n">
        <f aca="false">$L$4*EXP(-$L$5*LN($B32)+$L$6*(LN($B32))^2-$L$7*(LN($B32))^3)+$L$8</f>
        <v>0.01856741966826</v>
      </c>
      <c r="I32" s="28" t="n">
        <f aca="false">(H32-G32)^2</f>
        <v>6.25925394437207E-007</v>
      </c>
      <c r="J32" s="29" t="n">
        <f aca="false">$L$4*EXP(-$L$5*LN($B32)+$L$6*(LN($B32))^2-$L$7*(LN($B32))^3)+$L$8</f>
        <v>0.01856741966826</v>
      </c>
      <c r="Y32" s="18" t="n">
        <v>36342</v>
      </c>
      <c r="AA32" s="46"/>
      <c r="AB32" s="47"/>
      <c r="AC32" s="48"/>
      <c r="AD32" s="48"/>
      <c r="AE32" s="19" t="n">
        <v>165.1</v>
      </c>
      <c r="AF32" s="46"/>
      <c r="AG32" s="4"/>
    </row>
    <row r="33" customFormat="false" ht="12.75" hidden="false" customHeight="false" outlineLevel="0" collapsed="false">
      <c r="A33" s="31" t="n">
        <f aca="false">DATE(YEAR(A32),MONTH(A32)+6,1)</f>
        <v>41852</v>
      </c>
      <c r="B33" s="32" t="n">
        <f aca="false">B32+0.5</f>
        <v>14.5273785078713</v>
      </c>
      <c r="C33" s="41"/>
      <c r="D33" s="49"/>
      <c r="E33" s="35" t="n">
        <f aca="false">IF(D33&lt;&gt;0,AVERAGE(C33:D33),C33)</f>
        <v>0</v>
      </c>
      <c r="F33" s="36" t="n">
        <f aca="false">[1]Data!$E33</f>
        <v>0.0595968325386975</v>
      </c>
      <c r="G33" s="37" t="n">
        <f aca="false">'Curve frm Quoted SWAP rates'!C36</f>
        <v>0.0177762651988691</v>
      </c>
      <c r="H33" s="38" t="n">
        <f aca="false">$L$4*EXP(-$L$5*LN($B33)+$L$6*(LN($B33))^2-$L$7*(LN($B33))^3)+$L$8</f>
        <v>0.0184252992313173</v>
      </c>
      <c r="I33" s="28" t="n">
        <f aca="false">(H33-G33)^2</f>
        <v>4.21245175275958E-007</v>
      </c>
      <c r="J33" s="29" t="n">
        <f aca="false">$L$4*EXP(-$L$5*LN($B33)+$L$6*(LN($B33))^2-$L$7*(LN($B33))^3)+$L$8</f>
        <v>0.0184252992313173</v>
      </c>
      <c r="Y33" s="18" t="n">
        <v>36373</v>
      </c>
      <c r="AA33" s="46"/>
      <c r="AB33" s="47"/>
      <c r="AC33" s="48"/>
      <c r="AD33" s="48"/>
      <c r="AE33" s="19" t="n">
        <v>165.5</v>
      </c>
      <c r="AF33" s="46"/>
      <c r="AG33" s="4"/>
    </row>
    <row r="34" customFormat="false" ht="12.75" hidden="false" customHeight="false" outlineLevel="0" collapsed="false">
      <c r="A34" s="31" t="n">
        <f aca="false">DATE(YEAR(A33),MONTH(A33)+6,1)</f>
        <v>42036</v>
      </c>
      <c r="B34" s="32" t="n">
        <f aca="false">B33+0.5</f>
        <v>15.0273785078713</v>
      </c>
      <c r="C34" s="41"/>
      <c r="D34" s="49"/>
      <c r="E34" s="35" t="n">
        <f aca="false">IF(D34&lt;&gt;0,AVERAGE(C34:D34),C34)</f>
        <v>0</v>
      </c>
      <c r="F34" s="36" t="n">
        <f aca="false">[1]Data!$E34</f>
        <v>0.0592807047380246</v>
      </c>
      <c r="G34" s="37" t="n">
        <f aca="false">'Curve frm Quoted SWAP rates'!C37</f>
        <v>0.0177762651988691</v>
      </c>
      <c r="H34" s="38" t="n">
        <f aca="false">$L$4*EXP(-$L$5*LN($B34)+$L$6*(LN($B34))^2-$L$7*(LN($B34))^3)+$L$8</f>
        <v>0.0183089952200339</v>
      </c>
      <c r="I34" s="28" t="n">
        <f aca="false">(H34-G34)^2</f>
        <v>2.83801275450238E-007</v>
      </c>
      <c r="J34" s="29" t="n">
        <f aca="false">$L$4*EXP(-$L$5*LN($B34)+$L$6*(LN($B34))^2-$L$7*(LN($B34))^3)+$L$8</f>
        <v>0.0183089952200339</v>
      </c>
      <c r="Y34" s="18" t="n">
        <v>36404</v>
      </c>
      <c r="AA34" s="46"/>
      <c r="AB34" s="47"/>
      <c r="AC34" s="48"/>
      <c r="AD34" s="48"/>
      <c r="AE34" s="19" t="n">
        <v>166.2</v>
      </c>
      <c r="AF34" s="46"/>
      <c r="AG34" s="4"/>
    </row>
    <row r="35" customFormat="false" ht="12.75" hidden="false" customHeight="false" outlineLevel="0" collapsed="false">
      <c r="A35" s="31" t="n">
        <f aca="false">DATE(YEAR(A34),MONTH(A34)+6,1)</f>
        <v>42217</v>
      </c>
      <c r="B35" s="32" t="n">
        <f aca="false">B34+0.5</f>
        <v>15.5273785078713</v>
      </c>
      <c r="C35" s="41"/>
      <c r="D35" s="49"/>
      <c r="E35" s="35" t="n">
        <f aca="false">IF(D35&lt;&gt;0,AVERAGE(C35:D35),C35)</f>
        <v>0</v>
      </c>
      <c r="F35" s="36" t="n">
        <f aca="false">[1]Data!$E35</f>
        <v>0.0589717571470527</v>
      </c>
      <c r="G35" s="37" t="n">
        <f aca="false">'Curve frm Quoted SWAP rates'!C38</f>
        <v>0.0177762651988691</v>
      </c>
      <c r="H35" s="38" t="n">
        <f aca="false">$L$4*EXP(-$L$5*LN($B35)+$L$6*(LN($B35))^2-$L$7*(LN($B35))^3)+$L$8</f>
        <v>0.0182138171632246</v>
      </c>
      <c r="I35" s="28" t="n">
        <f aca="false">(H35-G35)^2</f>
        <v>1.91451721511341E-007</v>
      </c>
      <c r="J35" s="29" t="n">
        <f aca="false">$L$4*EXP(-$L$5*LN($B35)+$L$6*(LN($B35))^2-$L$7*(LN($B35))^3)+$L$8</f>
        <v>0.0182138171632246</v>
      </c>
      <c r="Y35" s="18" t="n">
        <v>36434</v>
      </c>
      <c r="AA35" s="46"/>
      <c r="AB35" s="47"/>
      <c r="AC35" s="48"/>
      <c r="AD35" s="48"/>
      <c r="AE35" s="19" t="n">
        <v>166.5</v>
      </c>
      <c r="AF35" s="46"/>
      <c r="AG35" s="4"/>
    </row>
    <row r="36" customFormat="false" ht="12.75" hidden="false" customHeight="false" outlineLevel="0" collapsed="false">
      <c r="A36" s="31" t="n">
        <f aca="false">DATE(YEAR(A35),MONTH(A35)+6,1)</f>
        <v>42401</v>
      </c>
      <c r="B36" s="32" t="n">
        <f aca="false">B35+0.5</f>
        <v>16.0273785078713</v>
      </c>
      <c r="C36" s="41"/>
      <c r="D36" s="49"/>
      <c r="E36" s="35" t="n">
        <f aca="false">IF(D36&lt;&gt;0,AVERAGE(C36:D36),C36)</f>
        <v>0</v>
      </c>
      <c r="F36" s="36" t="n">
        <f aca="false">[1]Data!$E36</f>
        <v>0.0586628102224087</v>
      </c>
      <c r="G36" s="37" t="n">
        <f aca="false">'Curve frm Quoted SWAP rates'!C39</f>
        <v>0.0177762651988691</v>
      </c>
      <c r="H36" s="38" t="n">
        <f aca="false">$L$4*EXP(-$L$5*LN($B36)+$L$6*(LN($B36))^2-$L$7*(LN($B36))^3)+$L$8</f>
        <v>0.0181359118910559</v>
      </c>
      <c r="I36" s="28" t="n">
        <f aca="false">(H36-G36)^2</f>
        <v>1.29345743200864E-007</v>
      </c>
      <c r="J36" s="29" t="n">
        <f aca="false">$L$4*EXP(-$L$5*LN($B36)+$L$6*(LN($B36))^2-$L$7*(LN($B36))^3)+$L$8</f>
        <v>0.0181359118910559</v>
      </c>
      <c r="Y36" s="18" t="n">
        <v>36465</v>
      </c>
      <c r="AA36" s="46"/>
      <c r="AB36" s="47"/>
      <c r="AC36" s="48"/>
      <c r="AD36" s="48"/>
      <c r="AE36" s="19" t="n">
        <v>166.7</v>
      </c>
      <c r="AF36" s="46"/>
      <c r="AG36" s="4"/>
    </row>
    <row r="37" customFormat="false" ht="12.75" hidden="false" customHeight="false" outlineLevel="0" collapsed="false">
      <c r="A37" s="31" t="n">
        <f aca="false">DATE(YEAR(A36),MONTH(A36)+6,1)</f>
        <v>42583</v>
      </c>
      <c r="B37" s="32" t="n">
        <f aca="false">B36+0.5</f>
        <v>16.5273785078713</v>
      </c>
      <c r="C37" s="41"/>
      <c r="D37" s="49"/>
      <c r="E37" s="35" t="n">
        <f aca="false">IF(D37&lt;&gt;0,AVERAGE(C37:D37),C37)</f>
        <v>0</v>
      </c>
      <c r="F37" s="36" t="n">
        <f aca="false">[1]Data!$E37</f>
        <v>0.0583538639641885</v>
      </c>
      <c r="G37" s="37" t="n">
        <f aca="false">'Curve frm Quoted SWAP rates'!C40</f>
        <v>0.0177762651988691</v>
      </c>
      <c r="H37" s="38" t="n">
        <f aca="false">$L$4*EXP(-$L$5*LN($B37)+$L$6*(LN($B37))^2-$L$7*(LN($B37))^3)+$L$8</f>
        <v>0.0180721215373292</v>
      </c>
      <c r="I37" s="28" t="n">
        <f aca="false">(H37-G37)^2</f>
        <v>8.75309730069685E-008</v>
      </c>
      <c r="J37" s="29" t="n">
        <f aca="false">$L$4*EXP(-$L$5*LN($B37)+$L$6*(LN($B37))^2-$L$7*(LN($B37))^3)+$L$8</f>
        <v>0.0180721215373292</v>
      </c>
      <c r="Y37" s="51" t="n">
        <v>36495</v>
      </c>
      <c r="AA37" s="46"/>
      <c r="AB37" s="47"/>
      <c r="AC37" s="48"/>
      <c r="AD37" s="48"/>
      <c r="AE37" s="19" t="n">
        <v>167.3</v>
      </c>
      <c r="AF37" s="46"/>
      <c r="AG37" s="4"/>
    </row>
    <row r="38" customFormat="false" ht="12.75" hidden="false" customHeight="false" outlineLevel="0" collapsed="false">
      <c r="A38" s="31" t="n">
        <f aca="false">DATE(YEAR(A37),MONTH(A37)+6,1)</f>
        <v>42767</v>
      </c>
      <c r="B38" s="32" t="n">
        <f aca="false">B37+0.5</f>
        <v>17.0273785078713</v>
      </c>
      <c r="C38" s="41"/>
      <c r="D38" s="49"/>
      <c r="E38" s="35" t="n">
        <f aca="false">IF(D38&lt;&gt;0,AVERAGE(C38:D38),C38)</f>
        <v>0</v>
      </c>
      <c r="F38" s="36" t="n">
        <f aca="false">[1]Data!$E38</f>
        <v>0.0580466065979555</v>
      </c>
      <c r="G38" s="37" t="n">
        <f aca="false">'Curve frm Quoted SWAP rates'!C41</f>
        <v>0.0177762651988691</v>
      </c>
      <c r="H38" s="38" t="n">
        <f aca="false">$L$4*EXP(-$L$5*LN($B38)+$L$6*(LN($B38))^2-$L$7*(LN($B38))^3)+$L$8</f>
        <v>0.0180198626384913</v>
      </c>
      <c r="I38" s="28" t="n">
        <f aca="false">(H38-G38)^2</f>
        <v>5.93397125904633E-008</v>
      </c>
      <c r="J38" s="29" t="n">
        <f aca="false">$L$4*EXP(-$L$5*LN($B38)+$L$6*(LN($B38))^2-$L$7*(LN($B38))^3)+$L$8</f>
        <v>0.0180198626384913</v>
      </c>
      <c r="Y38" s="18" t="n">
        <v>36526</v>
      </c>
      <c r="Z38" s="52"/>
      <c r="AA38" s="46"/>
      <c r="AB38" s="47"/>
      <c r="AC38" s="48"/>
      <c r="AD38" s="48"/>
      <c r="AE38" s="19" t="n">
        <v>166.6</v>
      </c>
      <c r="AF38" s="46"/>
      <c r="AG38" s="4"/>
    </row>
    <row r="39" customFormat="false" ht="13.5" hidden="false" customHeight="false" outlineLevel="0" collapsed="false">
      <c r="A39" s="31" t="n">
        <f aca="false">DATE(YEAR(A38),MONTH(A38)+6,1)</f>
        <v>42948</v>
      </c>
      <c r="B39" s="32" t="n">
        <f aca="false">B38+0.5</f>
        <v>17.5273785078713</v>
      </c>
      <c r="C39" s="41"/>
      <c r="D39" s="49"/>
      <c r="E39" s="35" t="n">
        <f aca="false">IF(D39&lt;&gt;0,AVERAGE(C39:D39),C39)</f>
        <v>0</v>
      </c>
      <c r="F39" s="36" t="n">
        <f aca="false">[1]Data!$E39</f>
        <v>0.0577376616692322</v>
      </c>
      <c r="G39" s="37" t="n">
        <f aca="false">'Curve frm Quoted SWAP rates'!C42</f>
        <v>0.0177762651988691</v>
      </c>
      <c r="H39" s="38" t="n">
        <f aca="false">$L$4*EXP(-$L$5*LN($B39)+$L$6*(LN($B39))^2-$L$7*(LN($B39))^3)+$L$8</f>
        <v>0.0179770243570675</v>
      </c>
      <c r="I39" s="28" t="n">
        <f aca="false">(H39-G39)^2</f>
        <v>4.03042396005221E-008</v>
      </c>
      <c r="J39" s="29" t="n">
        <f aca="false">$L$4*EXP(-$L$5*LN($B39)+$L$6*(LN($B39))^2-$L$7*(LN($B39))^3)+$L$8</f>
        <v>0.0179770243570675</v>
      </c>
      <c r="Y39" s="53" t="n">
        <v>36557</v>
      </c>
      <c r="Z39" s="54"/>
      <c r="AA39" s="55"/>
      <c r="AB39" s="0"/>
      <c r="AD39" s="56" t="n">
        <f aca="false">AE39/AE27-1</f>
        <v>0.0232131948686622</v>
      </c>
      <c r="AE39" s="5" t="n">
        <v>167.5</v>
      </c>
      <c r="AF39" s="57"/>
      <c r="AG39" s="4"/>
      <c r="AI39" s="46" t="n">
        <v>0.02</v>
      </c>
      <c r="AJ39" s="58"/>
    </row>
    <row r="40" customFormat="false" ht="12.75" hidden="false" customHeight="false" outlineLevel="0" collapsed="false">
      <c r="A40" s="31" t="n">
        <f aca="false">DATE(YEAR(A39),MONTH(A39)+6,1)</f>
        <v>43132</v>
      </c>
      <c r="B40" s="32" t="n">
        <f aca="false">B39+0.5</f>
        <v>18.0273785078713</v>
      </c>
      <c r="C40" s="41"/>
      <c r="D40" s="49"/>
      <c r="E40" s="35" t="n">
        <f aca="false">IF(D40&lt;&gt;0,AVERAGE(C40:D40),C40)</f>
        <v>0</v>
      </c>
      <c r="F40" s="36" t="n">
        <f aca="false">[1]Data!$E40</f>
        <v>0.0574304056254222</v>
      </c>
      <c r="G40" s="37" t="n">
        <f aca="false">'Curve frm Quoted SWAP rates'!C43</f>
        <v>0.0177762651988691</v>
      </c>
      <c r="H40" s="38" t="n">
        <f aca="false">$L$4*EXP(-$L$5*LN($B40)+$L$6*(LN($B40))^2-$L$7*(LN($B40))^3)+$L$8</f>
        <v>0.0179418835395321</v>
      </c>
      <c r="I40" s="28" t="n">
        <f aca="false">(H40-G40)^2</f>
        <v>2.7429434763937E-008</v>
      </c>
      <c r="J40" s="29" t="n">
        <f aca="false">$L$4*EXP(-$L$5*LN($B40)+$L$6*(LN($B40))^2-$L$7*(LN($B40))^3)+$L$8</f>
        <v>0.0179418835395321</v>
      </c>
      <c r="Y40" s="18" t="n">
        <v>36586</v>
      </c>
      <c r="Z40" s="59"/>
      <c r="AA40" s="46"/>
      <c r="AB40" s="47"/>
      <c r="AC40" s="60" t="n">
        <f aca="false">($C$2-$C$1)/365</f>
        <v>0.0273972602739726</v>
      </c>
      <c r="AD40" s="61" t="n">
        <f aca="false">($AD$51-$AD$39)/12+AD39</f>
        <v>0.0228873732422635</v>
      </c>
      <c r="AE40" s="62" t="n">
        <f aca="false">AE39*(1+AD40)^(1/12)</f>
        <v>167.816166534386</v>
      </c>
      <c r="AG40" s="4"/>
      <c r="AH40" s="63"/>
      <c r="AI40" s="46" t="n">
        <v>0.022</v>
      </c>
      <c r="AJ40" s="64"/>
    </row>
    <row r="41" customFormat="false" ht="12.75" hidden="false" customHeight="false" outlineLevel="0" collapsed="false">
      <c r="A41" s="31" t="n">
        <f aca="false">DATE(YEAR(A40),MONTH(A40)+6,1)</f>
        <v>43313</v>
      </c>
      <c r="B41" s="32" t="n">
        <f aca="false">B40+0.5</f>
        <v>18.5273785078713</v>
      </c>
      <c r="C41" s="41"/>
      <c r="D41" s="49"/>
      <c r="E41" s="35" t="n">
        <f aca="false">IF(D41&lt;&gt;0,AVERAGE(C41:D41),C41)</f>
        <v>0</v>
      </c>
      <c r="F41" s="36" t="n">
        <f aca="false">[1]Data!$E41</f>
        <v>0.0571214620265823</v>
      </c>
      <c r="G41" s="37" t="n">
        <f aca="false">'Curve frm Quoted SWAP rates'!C44</f>
        <v>0.0177762651988691</v>
      </c>
      <c r="H41" s="38" t="n">
        <f aca="false">$L$4*EXP(-$L$5*LN($B41)+$L$6*(LN($B41))^2-$L$7*(LN($B41))^3)+$L$8</f>
        <v>0.0179130342917517</v>
      </c>
      <c r="I41" s="28" t="n">
        <f aca="false">(H41-G41)^2</f>
        <v>1.87057847679272E-008</v>
      </c>
      <c r="J41" s="29" t="n">
        <f aca="false">$L$4*EXP(-$L$5*LN($B41)+$L$6*(LN($B41))^2-$L$7*(LN($B41))^3)+$L$8</f>
        <v>0.0179130342917517</v>
      </c>
      <c r="Y41" s="18" t="n">
        <v>36617</v>
      </c>
      <c r="Z41" s="59"/>
      <c r="AA41" s="46"/>
      <c r="AB41" s="47"/>
      <c r="AC41" s="60" t="n">
        <f aca="false">($C$2-$C$1)/365+($Y39-$Y$38)/365</f>
        <v>0.112328767123288</v>
      </c>
      <c r="AD41" s="61" t="n">
        <f aca="false">($AD$51-$AD$39)/12+AD40</f>
        <v>0.0225615516158647</v>
      </c>
      <c r="AE41" s="65" t="n">
        <f aca="false">AE40*(1+AD41)^(1/12)</f>
        <v>168.128466234347</v>
      </c>
      <c r="AG41" s="4"/>
      <c r="AI41" s="46" t="n">
        <v>0.024</v>
      </c>
      <c r="AJ41" s="64"/>
    </row>
    <row r="42" customFormat="false" ht="12.75" hidden="false" customHeight="false" outlineLevel="0" collapsed="false">
      <c r="A42" s="31" t="n">
        <f aca="false">DATE(YEAR(A41),MONTH(A41)+6,1)</f>
        <v>43497</v>
      </c>
      <c r="B42" s="32" t="n">
        <f aca="false">B41+0.5</f>
        <v>19.0273785078713</v>
      </c>
      <c r="C42" s="41"/>
      <c r="D42" s="49"/>
      <c r="E42" s="35" t="n">
        <f aca="false">IF(D42&lt;&gt;0,AVERAGE(C42:D42),C42)</f>
        <v>0</v>
      </c>
      <c r="F42" s="36" t="n">
        <f aca="false">[1]Data!$E42</f>
        <v>0.0568142073055817</v>
      </c>
      <c r="G42" s="37" t="n">
        <f aca="false">'Curve frm Quoted SWAP rates'!C45</f>
        <v>0.0177762651988691</v>
      </c>
      <c r="H42" s="38" t="n">
        <f aca="false">$L$4*EXP(-$L$5*LN($B42)+$L$6*(LN($B42))^2-$L$7*(LN($B42))^3)+$L$8</f>
        <v>0.0178893298887443</v>
      </c>
      <c r="I42" s="28" t="n">
        <f aca="false">(H42-G42)^2</f>
        <v>1.27836240965692E-008</v>
      </c>
      <c r="J42" s="29" t="n">
        <f aca="false">$L$4*EXP(-$L$5*LN($B42)+$L$6*(LN($B42))^2-$L$7*(LN($B42))^3)+$L$8</f>
        <v>0.0178893298887443</v>
      </c>
      <c r="Y42" s="18" t="n">
        <v>36647</v>
      </c>
      <c r="Z42" s="59"/>
      <c r="AA42" s="46"/>
      <c r="AB42" s="47"/>
      <c r="AC42" s="60" t="n">
        <f aca="false">($C$2-$C$1)/365+($Y40-$Y$38)/365</f>
        <v>0.191780821917808</v>
      </c>
      <c r="AD42" s="61" t="n">
        <f aca="false">($AD$51-$AD$39)/12+AD41</f>
        <v>0.022235729989466</v>
      </c>
      <c r="AE42" s="65" t="n">
        <f aca="false">AE41*(1+AD42)^(1/12)</f>
        <v>168.436873881385</v>
      </c>
      <c r="AG42" s="4"/>
      <c r="AI42" s="46" t="n">
        <v>0.0250000000000001</v>
      </c>
      <c r="AJ42" s="64"/>
    </row>
    <row r="43" customFormat="false" ht="12.75" hidden="false" customHeight="false" outlineLevel="0" collapsed="false">
      <c r="A43" s="31" t="n">
        <f aca="false">DATE(YEAR(A42),MONTH(A42)+6,1)</f>
        <v>43678</v>
      </c>
      <c r="B43" s="32" t="n">
        <f aca="false">B42+0.5</f>
        <v>19.5273785078713</v>
      </c>
      <c r="C43" s="33" t="n">
        <v>0.0262</v>
      </c>
      <c r="D43" s="34" t="n">
        <f aca="false">C43-0.002</f>
        <v>0.0242</v>
      </c>
      <c r="E43" s="66" t="n">
        <f aca="false">IF(D43&lt;&gt;0,AVERAGE(C43:D43),C43)</f>
        <v>0.0252</v>
      </c>
      <c r="F43" s="67" t="n">
        <f aca="false">[1]Data!$E43</f>
        <v>0.0565052650370119</v>
      </c>
      <c r="G43" s="68" t="n">
        <f aca="false">'Curve frm Quoted SWAP rates'!C46</f>
        <v>0.0177762651988691</v>
      </c>
      <c r="H43" s="38" t="n">
        <f aca="false">$L$4*EXP(-$L$5*LN($B43)+$L$6*(LN($B43))^2-$L$7*(LN($B43))^3)+$L$8</f>
        <v>0.0178698350479389</v>
      </c>
      <c r="I43" s="28" t="n">
        <f aca="false">(H43-G43)^2</f>
        <v>8.75531665493649E-009</v>
      </c>
      <c r="J43" s="29" t="n">
        <f aca="false">$L$4*EXP(-$L$5*LN($B43)+$L$6*(LN($B43))^2-$L$7*(LN($B43))^3)+$L$8</f>
        <v>0.0178698350479389</v>
      </c>
      <c r="Y43" s="18" t="n">
        <v>36678</v>
      </c>
      <c r="Z43" s="59"/>
      <c r="AA43" s="46"/>
      <c r="AB43" s="47"/>
      <c r="AC43" s="60" t="n">
        <f aca="false">($C$2-$C$1)/365+($Y41-$Y$38)/365</f>
        <v>0.276712328767123</v>
      </c>
      <c r="AD43" s="61" t="n">
        <f aca="false">($AD$51-$AD$39)/12+AD42</f>
        <v>0.0219099083630672</v>
      </c>
      <c r="AE43" s="65" t="n">
        <f aca="false">AE42*(1+AD43)^(1/12)</f>
        <v>168.741364511982</v>
      </c>
      <c r="AG43" s="4"/>
      <c r="AI43" s="46" t="n">
        <v>0.026</v>
      </c>
      <c r="AJ43" s="64"/>
    </row>
    <row r="44" customFormat="false" ht="12.75" hidden="false" customHeight="false" outlineLevel="0" collapsed="false">
      <c r="A44" s="69"/>
      <c r="B44" s="70"/>
      <c r="C44" s="71"/>
      <c r="D44" s="71"/>
      <c r="E44" s="72"/>
      <c r="F44" s="73"/>
      <c r="H44" s="74" t="n">
        <f aca="false">AVERAGE(H5:H43)</f>
        <v>0.0241084296254463</v>
      </c>
      <c r="I44" s="75" t="n">
        <f aca="false">SUM(I5:I43)</f>
        <v>0.000260026368451865</v>
      </c>
      <c r="J44" s="74" t="n">
        <f aca="false">AVERAGE(J5:J43)</f>
        <v>0.0241084296254463</v>
      </c>
      <c r="Y44" s="18" t="n">
        <v>36708</v>
      </c>
      <c r="Z44" s="59"/>
      <c r="AA44" s="46"/>
      <c r="AB44" s="47"/>
      <c r="AC44" s="60" t="n">
        <f aca="false">($C$2-$C$1)/365+($Y42-$Y$38)/365</f>
        <v>0.358904109589041</v>
      </c>
      <c r="AD44" s="61" t="n">
        <f aca="false">($AD$51-$AD$39)/12+AD43</f>
        <v>0.0215840867366684</v>
      </c>
      <c r="AE44" s="65" t="n">
        <f aca="false">AE43*(1+AD44)^(1/12)</f>
        <v>169.041913420904</v>
      </c>
      <c r="AG44" s="4"/>
      <c r="AI44" s="46" t="n">
        <v>0.0269999999999999</v>
      </c>
      <c r="AJ44" s="64"/>
    </row>
    <row r="45" customFormat="false" ht="12.75" hidden="false" customHeight="false" outlineLevel="0" collapsed="false">
      <c r="A45" s="69"/>
      <c r="B45" s="70"/>
      <c r="C45" s="71"/>
      <c r="D45" s="71"/>
      <c r="E45" s="76"/>
      <c r="F45" s="76"/>
      <c r="Y45" s="18" t="n">
        <v>36739</v>
      </c>
      <c r="Z45" s="59"/>
      <c r="AA45" s="46"/>
      <c r="AB45" s="47"/>
      <c r="AC45" s="60" t="n">
        <f aca="false">($C$2-$C$1)/365+($Y43-$Y$38)/365</f>
        <v>0.443835616438356</v>
      </c>
      <c r="AD45" s="61" t="n">
        <f aca="false">($AD$51-$AD$39)/12+AD44</f>
        <v>0.0212582651102697</v>
      </c>
      <c r="AE45" s="65" t="n">
        <f aca="false">AE44*(1+AD45)^(1/12)</f>
        <v>169.338496164497</v>
      </c>
      <c r="AG45" s="4"/>
      <c r="AI45" s="46" t="n">
        <v>0.028</v>
      </c>
      <c r="AJ45" s="64"/>
    </row>
    <row r="46" customFormat="false" ht="12.75" hidden="false" customHeight="false" outlineLevel="0" collapsed="false">
      <c r="A46" s="69"/>
      <c r="B46" s="76"/>
      <c r="C46" s="71"/>
      <c r="D46" s="71"/>
      <c r="E46" s="76"/>
      <c r="F46" s="76"/>
      <c r="Y46" s="18" t="n">
        <v>36770</v>
      </c>
      <c r="Z46" s="59"/>
      <c r="AA46" s="46"/>
      <c r="AB46" s="47"/>
      <c r="AC46" s="60" t="n">
        <f aca="false">($C$2-$C$1)/365+($Y44-$Y$38)/365</f>
        <v>0.526027397260274</v>
      </c>
      <c r="AD46" s="61" t="n">
        <f aca="false">($AD$51-$AD$39)/12+AD45</f>
        <v>0.0209324434838709</v>
      </c>
      <c r="AE46" s="65" t="n">
        <f aca="false">AE45*(1+AD46)^(1/12)</f>
        <v>169.631088563941</v>
      </c>
      <c r="AG46" s="4"/>
      <c r="AI46" s="46" t="n">
        <v>0.0285</v>
      </c>
      <c r="AJ46" s="64"/>
    </row>
    <row r="47" customFormat="false" ht="12.75" hidden="false" customHeight="false" outlineLevel="0" collapsed="false">
      <c r="A47" s="69"/>
      <c r="B47" s="76"/>
      <c r="C47" s="71"/>
      <c r="D47" s="71"/>
      <c r="E47" s="76"/>
      <c r="F47" s="76"/>
      <c r="Y47" s="18" t="n">
        <v>36800</v>
      </c>
      <c r="Z47" s="59"/>
      <c r="AA47" s="46"/>
      <c r="AB47" s="47"/>
      <c r="AC47" s="60" t="n">
        <f aca="false">($C$2-$C$1)/365+($Y45-$Y$38)/365</f>
        <v>0.610958904109589</v>
      </c>
      <c r="AD47" s="61" t="n">
        <f aca="false">($AD$51-$AD$39)/12+AD46</f>
        <v>0.0206066218574721</v>
      </c>
      <c r="AE47" s="65" t="n">
        <f aca="false">AE46*(1+AD47)^(1/12)</f>
        <v>169.919666708489</v>
      </c>
      <c r="AG47" s="4"/>
      <c r="AI47" s="46" t="n">
        <v>0.0289999999999999</v>
      </c>
      <c r="AJ47" s="64"/>
    </row>
    <row r="48" customFormat="false" ht="12.75" hidden="false" customHeight="false" outlineLevel="0" collapsed="false">
      <c r="A48" s="69"/>
      <c r="B48" s="76"/>
      <c r="C48" s="71"/>
      <c r="D48" s="71"/>
      <c r="E48" s="76"/>
      <c r="F48" s="76"/>
      <c r="Y48" s="18" t="n">
        <v>36831</v>
      </c>
      <c r="Z48" s="59"/>
      <c r="AA48" s="46"/>
      <c r="AB48" s="47"/>
      <c r="AC48" s="60" t="n">
        <f aca="false">($C$2-$C$1)/365+($Y46-$Y$38)/365</f>
        <v>0.695890410958904</v>
      </c>
      <c r="AD48" s="61" t="n">
        <f aca="false">($AD$51-$AD$39)/12+AD47</f>
        <v>0.0202808002310734</v>
      </c>
      <c r="AE48" s="65" t="n">
        <f aca="false">AE47*(1+AD48)^(1/12)</f>
        <v>170.204206958667</v>
      </c>
      <c r="AG48" s="4"/>
      <c r="AI48" s="46" t="n">
        <v>0.03</v>
      </c>
      <c r="AJ48" s="64"/>
    </row>
    <row r="49" customFormat="false" ht="12.75" hidden="false" customHeight="false" outlineLevel="0" collapsed="false">
      <c r="A49" s="69"/>
      <c r="B49" s="76"/>
      <c r="C49" s="71"/>
      <c r="D49" s="71"/>
      <c r="E49" s="76"/>
      <c r="F49" s="76"/>
      <c r="Y49" s="77" t="n">
        <v>36861</v>
      </c>
      <c r="Z49" s="59"/>
      <c r="AA49" s="46"/>
      <c r="AB49" s="47"/>
      <c r="AC49" s="60" t="n">
        <f aca="false">($C$2-$C$1)/365+($Y47-$Y$38)/365</f>
        <v>0.778082191780822</v>
      </c>
      <c r="AD49" s="61" t="n">
        <f aca="false">($AD$51-$AD$39)/12+AD48</f>
        <v>0.0199549786046746</v>
      </c>
      <c r="AE49" s="65" t="n">
        <f aca="false">AE48*(1+AD49)^(1/12)</f>
        <v>170.484685949457</v>
      </c>
      <c r="AG49" s="4"/>
      <c r="AI49" s="46" t="n">
        <v>0.0309999999999999</v>
      </c>
      <c r="AJ49" s="64"/>
    </row>
    <row r="50" customFormat="false" ht="12.75" hidden="false" customHeight="false" outlineLevel="0" collapsed="false">
      <c r="A50" s="69"/>
      <c r="B50" s="76"/>
      <c r="C50" s="71"/>
      <c r="D50" s="71"/>
      <c r="E50" s="76"/>
      <c r="F50" s="76"/>
      <c r="Y50" s="18" t="n">
        <v>36892</v>
      </c>
      <c r="Z50" s="59"/>
      <c r="AA50" s="46"/>
      <c r="AB50" s="47"/>
      <c r="AC50" s="60" t="n">
        <f aca="false">($C$2-$C$1)/365+($Y48-$Y$38)/365</f>
        <v>0.863013698630137</v>
      </c>
      <c r="AD50" s="61" t="n">
        <f aca="false">($AD$51-$AD$39)/12+AD49</f>
        <v>0.0196291569782759</v>
      </c>
      <c r="AE50" s="65" t="n">
        <f aca="false">AE49*(1+AD50)^(1/12)</f>
        <v>170.761080593442</v>
      </c>
      <c r="AG50" s="4"/>
      <c r="AI50" s="46" t="n">
        <v>0.032</v>
      </c>
      <c r="AJ50" s="64"/>
    </row>
    <row r="51" customFormat="false" ht="12.75" hidden="false" customHeight="false" outlineLevel="0" collapsed="false">
      <c r="A51" s="69"/>
      <c r="B51" s="76"/>
      <c r="C51" s="71"/>
      <c r="D51" s="71"/>
      <c r="E51" s="76"/>
      <c r="F51" s="76"/>
      <c r="Y51" s="18" t="n">
        <v>36923</v>
      </c>
      <c r="Z51" s="59"/>
      <c r="AA51" s="46"/>
      <c r="AB51" s="78"/>
      <c r="AC51" s="60" t="n">
        <f aca="false">($C$2-$C$1)/365+($Y49-$Y$38)/365</f>
        <v>0.945205479452055</v>
      </c>
      <c r="AD51" s="79" t="n">
        <f aca="false">$L$4*EXP(-$L$5*LN($AC52)+$L$6*(LN($AC52))^2-$L$7*(LN($AC52))^3)+$L$8</f>
        <v>0.0193033353518771</v>
      </c>
      <c r="AE51" s="65" t="n">
        <f aca="false">AE50*(1+AD51)^(1/12)</f>
        <v>171.033368083924</v>
      </c>
      <c r="AG51" s="4"/>
      <c r="AI51" s="46" t="n">
        <v>0.0309999999999999</v>
      </c>
      <c r="AJ51" s="64"/>
    </row>
    <row r="52" customFormat="false" ht="12.75" hidden="false" customHeight="false" outlineLevel="0" collapsed="false">
      <c r="A52" s="69"/>
      <c r="B52" s="76"/>
      <c r="C52" s="71"/>
      <c r="D52" s="71"/>
      <c r="E52" s="76"/>
      <c r="F52" s="76"/>
      <c r="Y52" s="18" t="n">
        <v>36951</v>
      </c>
      <c r="Z52" s="59"/>
      <c r="AA52" s="46"/>
      <c r="AC52" s="60" t="n">
        <f aca="false">($C$2-$C$1)/365+($Y50-$Y$38)/365</f>
        <v>1.03013698630137</v>
      </c>
      <c r="AD52" s="80" t="n">
        <f aca="false">$L$4*EXP(-$L$5*LN($AC53)+$L$6*(LN($AC53))^2-$L$7*(LN($AC53))^3)+$L$8</f>
        <v>0.0197837043286282</v>
      </c>
      <c r="AE52" s="65" t="n">
        <f aca="false">AE51*(1+AD52)^(1/12)</f>
        <v>171.31281594328</v>
      </c>
      <c r="AG52" s="4"/>
      <c r="AI52" s="46" t="n">
        <v>0.03</v>
      </c>
      <c r="AJ52" s="64"/>
    </row>
    <row r="53" customFormat="false" ht="12.75" hidden="false" customHeight="false" outlineLevel="0" collapsed="false">
      <c r="A53" s="69"/>
      <c r="B53" s="76"/>
      <c r="C53" s="71"/>
      <c r="D53" s="71"/>
      <c r="E53" s="76"/>
      <c r="F53" s="76"/>
      <c r="Y53" s="18" t="n">
        <v>36982</v>
      </c>
      <c r="Z53" s="59"/>
      <c r="AA53" s="46"/>
      <c r="AC53" s="60" t="n">
        <f aca="false">($C$2-$C$1)/365+($Y51-$Y$38)/365</f>
        <v>1.11506849315069</v>
      </c>
      <c r="AD53" s="80" t="n">
        <f aca="false">$L$4*EXP(-$L$5*LN($AC54)+$L$6*(LN($AC54))^2-$L$7*(LN($AC54))^3)+$L$8</f>
        <v>0.0202799258549752</v>
      </c>
      <c r="AE53" s="65" t="n">
        <f aca="false">AE52*(1+AD53)^(1/12)</f>
        <v>171.599676846922</v>
      </c>
      <c r="AG53" s="4"/>
      <c r="AI53" s="46" t="n">
        <v>0.0289999999999999</v>
      </c>
      <c r="AJ53" s="64"/>
    </row>
    <row r="54" customFormat="false" ht="12.75" hidden="false" customHeight="false" outlineLevel="0" collapsed="false">
      <c r="A54" s="76"/>
      <c r="B54" s="76"/>
      <c r="C54" s="71"/>
      <c r="D54" s="71"/>
      <c r="E54" s="76"/>
      <c r="F54" s="76"/>
      <c r="Y54" s="18" t="n">
        <v>37012</v>
      </c>
      <c r="Z54" s="59"/>
      <c r="AA54" s="46"/>
      <c r="AC54" s="60" t="n">
        <f aca="false">($C$2-$C$1)/365+($Y52-$Y$38)/365</f>
        <v>1.19178082191781</v>
      </c>
      <c r="AD54" s="80" t="n">
        <f aca="false">$L$4*EXP(-$L$5*LN($AC55)+$L$6*(LN($AC55))^2-$L$7*(LN($AC55))^3)+$L$8</f>
        <v>0.0208949124413623</v>
      </c>
      <c r="AE54" s="65" t="n">
        <f aca="false">AE53*(1+AD54)^(1/12)</f>
        <v>171.895649633013</v>
      </c>
      <c r="AG54" s="4"/>
      <c r="AI54" s="46" t="n">
        <v>0.0279999999999998</v>
      </c>
      <c r="AJ54" s="64"/>
    </row>
    <row r="55" customFormat="false" ht="12.75" hidden="false" customHeight="false" outlineLevel="0" collapsed="false">
      <c r="Y55" s="18" t="n">
        <v>37043</v>
      </c>
      <c r="Z55" s="59"/>
      <c r="AA55" s="46"/>
      <c r="AC55" s="60" t="n">
        <f aca="false">($C$2-$C$1)/365+($Y53-$Y$38)/365</f>
        <v>1.27671232876712</v>
      </c>
      <c r="AD55" s="80" t="n">
        <f aca="false">$L$4*EXP(-$L$5*LN($AC56)+$L$6*(LN($AC56))^2-$L$7*(LN($AC56))^3)+$L$8</f>
        <v>0.021550797671145</v>
      </c>
      <c r="AE55" s="65" t="n">
        <f aca="false">AE54*(1+AD55)^(1/12)</f>
        <v>172.201349090492</v>
      </c>
      <c r="AG55" s="4"/>
      <c r="AI55" s="46" t="n">
        <v>0.026</v>
      </c>
      <c r="AJ55" s="64"/>
    </row>
    <row r="56" customFormat="false" ht="12.75" hidden="false" customHeight="false" outlineLevel="0" collapsed="false">
      <c r="Y56" s="18" t="n">
        <v>37073</v>
      </c>
      <c r="Z56" s="59"/>
      <c r="AA56" s="46"/>
      <c r="AC56" s="60" t="n">
        <f aca="false">($C$2-$C$1)/365+($Y54-$Y$38)/365</f>
        <v>1.35890410958904</v>
      </c>
      <c r="AD56" s="80" t="n">
        <f aca="false">$L$4*EXP(-$L$5*LN($AC57)+$L$6*(LN($AC57))^2-$L$7*(LN($AC57))^3)+$L$8</f>
        <v>0.0222847855238541</v>
      </c>
      <c r="AE56" s="65" t="n">
        <f aca="false">AE55*(1+AD56)^(1/12)</f>
        <v>172.517917747204</v>
      </c>
      <c r="AG56" s="4"/>
      <c r="AI56" s="46" t="n">
        <v>0.0269999999999999</v>
      </c>
      <c r="AJ56" s="64"/>
    </row>
    <row r="57" customFormat="false" ht="12.75" hidden="false" customHeight="false" outlineLevel="0" collapsed="false">
      <c r="Y57" s="18" t="n">
        <v>37104</v>
      </c>
      <c r="Z57" s="59"/>
      <c r="AA57" s="46"/>
      <c r="AC57" s="60" t="n">
        <f aca="false">($C$2-$C$1)/365+($Y55-$Y$38)/365</f>
        <v>1.44383561643836</v>
      </c>
      <c r="AD57" s="80" t="n">
        <f aca="false">$L$4*EXP(-$L$5*LN($AC58)+$L$6*(LN($AC58))^2-$L$7*(LN($AC58))^3)+$L$8</f>
        <v>0.0230423376525811</v>
      </c>
      <c r="AE57" s="65" t="n">
        <f aca="false">AE56*(1+AD57)^(1/12)</f>
        <v>172.845737865206</v>
      </c>
      <c r="AG57" s="4"/>
      <c r="AI57" s="46" t="n">
        <v>0.0249999999999999</v>
      </c>
      <c r="AJ57" s="64"/>
    </row>
    <row r="58" customFormat="false" ht="12.75" hidden="false" customHeight="false" outlineLevel="0" collapsed="false">
      <c r="Y58" s="18" t="n">
        <v>37135</v>
      </c>
      <c r="Z58" s="59"/>
      <c r="AA58" s="46"/>
      <c r="AC58" s="60" t="n">
        <f aca="false">($C$2-$C$1)/365+($Y56-$Y$38)/365</f>
        <v>1.52602739726027</v>
      </c>
      <c r="AD58" s="80" t="n">
        <f aca="false">$L$4*EXP(-$L$5*LN($AC59)+$L$6*(LN($AC59))^2-$L$7*(LN($AC59))^3)+$L$8</f>
        <v>0.0238657861122632</v>
      </c>
      <c r="AE58" s="65" t="n">
        <f aca="false">AE57*(1+AD58)^(1/12)</f>
        <v>173.185792308916</v>
      </c>
      <c r="AG58" s="4"/>
      <c r="AI58" s="46" t="n">
        <v>0.0249999999999999</v>
      </c>
      <c r="AJ58" s="64"/>
    </row>
    <row r="59" customFormat="false" ht="12.75" hidden="false" customHeight="false" outlineLevel="0" collapsed="false">
      <c r="Y59" s="18" t="n">
        <v>37165</v>
      </c>
      <c r="Z59" s="59"/>
      <c r="AA59" s="46"/>
      <c r="AC59" s="60" t="n">
        <f aca="false">($C$2-$C$1)/365+($Y57-$Y$38)/365</f>
        <v>1.61095890410959</v>
      </c>
      <c r="AD59" s="80" t="n">
        <f aca="false">$L$4*EXP(-$L$5*LN($AC60)+$L$6*(LN($AC60))^2-$L$7*(LN($AC60))^3)+$L$8</f>
        <v>0.0247218535140785</v>
      </c>
      <c r="AE59" s="65" t="n">
        <f aca="false">AE58*(1+AD59)^(1/12)</f>
        <v>173.538601787077</v>
      </c>
      <c r="AG59" s="4"/>
      <c r="AI59" s="46" t="n">
        <v>0.0249999999999999</v>
      </c>
      <c r="AJ59" s="64"/>
    </row>
    <row r="60" customFormat="false" ht="12.75" hidden="false" customHeight="false" outlineLevel="0" collapsed="false">
      <c r="Y60" s="18" t="n">
        <v>37196</v>
      </c>
      <c r="Z60" s="59"/>
      <c r="AA60" s="46"/>
      <c r="AC60" s="60" t="n">
        <f aca="false">($C$2-$C$1)/365+($Y58-$Y$38)/365</f>
        <v>1.6958904109589</v>
      </c>
      <c r="AD60" s="80" t="n">
        <f aca="false">$L$4*EXP(-$L$5*LN($AC61)+$L$6*(LN($AC61))^2-$L$7*(LN($AC61))^3)+$L$8</f>
        <v>0.0255729680096124</v>
      </c>
      <c r="AE60" s="65" t="n">
        <f aca="false">AE59*(1+AD60)^(1/12)</f>
        <v>173.904161378025</v>
      </c>
      <c r="AG60" s="4"/>
      <c r="AI60" s="46" t="n">
        <v>0.0249999999999999</v>
      </c>
      <c r="AJ60" s="64"/>
    </row>
    <row r="61" customFormat="false" ht="12.75" hidden="false" customHeight="false" outlineLevel="0" collapsed="false">
      <c r="Y61" s="77" t="n">
        <v>37226</v>
      </c>
      <c r="Z61" s="59"/>
      <c r="AA61" s="46"/>
      <c r="AC61" s="60" t="n">
        <f aca="false">($C$2-$C$1)/365+($Y59-$Y$38)/365</f>
        <v>1.77808219178082</v>
      </c>
      <c r="AD61" s="80" t="n">
        <f aca="false">$L$4*EXP(-$L$5*LN($AC62)+$L$6*(LN($AC62))^2-$L$7*(LN($AC62))^3)+$L$8</f>
        <v>0.026467288249957</v>
      </c>
      <c r="AE61" s="65" t="n">
        <f aca="false">AE60*(1+AD61)^(1/12)</f>
        <v>174.283149910262</v>
      </c>
      <c r="AG61" s="4"/>
      <c r="AI61" s="46" t="n">
        <v>0.0225031201347001</v>
      </c>
      <c r="AJ61" s="64"/>
    </row>
    <row r="62" customFormat="false" ht="12.75" hidden="false" customHeight="false" outlineLevel="0" collapsed="false">
      <c r="Y62" s="18" t="n">
        <v>37257</v>
      </c>
      <c r="Z62" s="59"/>
      <c r="AA62" s="46"/>
      <c r="AC62" s="60" t="n">
        <f aca="false">($C$2-$C$1)/365+($Y60-$Y$38)/365</f>
        <v>1.86301369863014</v>
      </c>
      <c r="AD62" s="80" t="n">
        <f aca="false">$L$4*EXP(-$L$5*LN($AC63)+$L$6*(LN($AC63))^2-$L$7*(LN($AC63))^3)+$L$8</f>
        <v>0.0273391592141294</v>
      </c>
      <c r="AE62" s="65" t="n">
        <f aca="false">AE61*(1+AD62)^(1/12)</f>
        <v>174.675322640126</v>
      </c>
      <c r="AG62" s="4"/>
      <c r="AI62" s="46" t="n">
        <v>0.0280541528458977</v>
      </c>
      <c r="AJ62" s="64"/>
    </row>
    <row r="63" customFormat="false" ht="12.75" hidden="false" customHeight="false" outlineLevel="0" collapsed="false">
      <c r="Y63" s="18" t="n">
        <v>37288</v>
      </c>
      <c r="Z63" s="59"/>
      <c r="AA63" s="46"/>
      <c r="AB63" s="78"/>
      <c r="AC63" s="60" t="n">
        <f aca="false">($C$2-$C$1)/365+($Y61-$Y$38)/365</f>
        <v>1.94520547945205</v>
      </c>
      <c r="AD63" s="80" t="n">
        <f aca="false">$L$4*EXP(-$L$5*LN($AC64)+$L$6*(LN($AC64))^2-$L$7*(LN($AC64))^3)+$L$8</f>
        <v>0.0282388038794256</v>
      </c>
      <c r="AE63" s="65" t="n">
        <f aca="false">AE62*(1+AD63)^(1/12)</f>
        <v>175.081148382325</v>
      </c>
      <c r="AG63" s="4"/>
      <c r="AI63" s="46" t="n">
        <v>0.0290665564465171</v>
      </c>
      <c r="AJ63" s="64"/>
    </row>
    <row r="64" customFormat="false" ht="12.75" hidden="false" customHeight="false" outlineLevel="0" collapsed="false">
      <c r="Y64" s="18" t="n">
        <v>37316</v>
      </c>
      <c r="Z64" s="59"/>
      <c r="AA64" s="46"/>
      <c r="AB64" s="81"/>
      <c r="AC64" s="60" t="n">
        <f aca="false">($C$2-$C$1)/365+($Y62-$Y$38)/365</f>
        <v>2.03013698630137</v>
      </c>
      <c r="AD64" s="80" t="n">
        <f aca="false">$L$4*EXP(-$L$5*LN($AC65)+$L$6*(LN($AC65))^2-$L$7*(LN($AC65))^3)+$L$8</f>
        <v>0.0291296382423425</v>
      </c>
      <c r="AE64" s="65" t="n">
        <f aca="false">AE63*(1+AD64)^(1/12)</f>
        <v>175.500581733459</v>
      </c>
      <c r="AG64" s="4"/>
      <c r="AI64" s="46" t="n">
        <v>0.0279296840779539</v>
      </c>
      <c r="AJ64" s="64"/>
    </row>
    <row r="65" customFormat="false" ht="12.75" hidden="false" customHeight="false" outlineLevel="0" collapsed="false">
      <c r="Y65" s="18" t="n">
        <v>37347</v>
      </c>
      <c r="Z65" s="59"/>
      <c r="AA65" s="46"/>
      <c r="AB65" s="81"/>
      <c r="AC65" s="60" t="n">
        <f aca="false">($C$2-$C$1)/365+($Y63-$Y$38)/365</f>
        <v>2.11506849315069</v>
      </c>
      <c r="AD65" s="80" t="n">
        <f aca="false">$L$4*EXP(-$L$5*LN($AC66)+$L$6*(LN($AC66))^2-$L$7*(LN($AC66))^3)+$L$8</f>
        <v>0.0299208830925222</v>
      </c>
      <c r="AE65" s="65" t="n">
        <f aca="false">AE64*(1+AD65)^(1/12)</f>
        <v>175.932287315988</v>
      </c>
      <c r="AG65" s="4"/>
      <c r="AI65" s="46" t="n">
        <v>0.0225220307844867</v>
      </c>
      <c r="AJ65" s="64"/>
    </row>
    <row r="66" customFormat="false" ht="12.75" hidden="false" customHeight="false" outlineLevel="0" collapsed="false">
      <c r="Y66" s="18" t="n">
        <v>37377</v>
      </c>
      <c r="Z66" s="59"/>
      <c r="AA66" s="46"/>
      <c r="AB66" s="81"/>
      <c r="AC66" s="60" t="n">
        <f aca="false">($C$2-$C$1)/365+($Y64-$Y$38)/365</f>
        <v>2.19178082191781</v>
      </c>
      <c r="AD66" s="80" t="n">
        <f aca="false">$L$4*EXP(-$L$5*LN($AC67)+$L$6*(LN($AC67))^2-$L$7*(LN($AC67))^3)+$L$8</f>
        <v>0.0307762667200996</v>
      </c>
      <c r="AE66" s="65" t="n">
        <f aca="false">AE65*(1+AD66)^(1/12)</f>
        <v>176.377256608077</v>
      </c>
      <c r="AG66" s="4"/>
      <c r="AI66" s="46" t="n">
        <v>0.0225570135597555</v>
      </c>
      <c r="AJ66" s="64"/>
    </row>
    <row r="67" customFormat="false" ht="12.75" hidden="false" customHeight="false" outlineLevel="0" collapsed="false">
      <c r="Y67" s="18" t="n">
        <v>37408</v>
      </c>
      <c r="Z67" s="59"/>
      <c r="AA67" s="46"/>
      <c r="AB67" s="81"/>
      <c r="AC67" s="60" t="n">
        <f aca="false">($C$2-$C$1)/365+($Y65-$Y$38)/365</f>
        <v>2.27671232876712</v>
      </c>
      <c r="AD67" s="80" t="n">
        <f aca="false">$L$4*EXP(-$L$5*LN($AC68)+$L$6*(LN($AC68))^2-$L$7*(LN($AC68))^3)+$L$8</f>
        <v>0.0315782658939956</v>
      </c>
      <c r="AE67" s="65" t="n">
        <f aca="false">AE66*(1+AD67)^(1/12)</f>
        <v>176.834812070423</v>
      </c>
      <c r="AG67" s="4"/>
      <c r="AI67" s="46" t="n">
        <v>0.0261156091439596</v>
      </c>
      <c r="AJ67" s="64"/>
    </row>
    <row r="68" customFormat="false" ht="12.75" hidden="false" customHeight="false" outlineLevel="0" collapsed="false">
      <c r="Y68" s="18" t="n">
        <v>37438</v>
      </c>
      <c r="Z68" s="59"/>
      <c r="AA68" s="46"/>
      <c r="AB68" s="81"/>
      <c r="AC68" s="60" t="n">
        <f aca="false">($C$2-$C$1)/365+($Y66-$Y$38)/365</f>
        <v>2.35890410958904</v>
      </c>
      <c r="AD68" s="80" t="n">
        <f aca="false">$L$4*EXP(-$L$5*LN($AC69)+$L$6*(LN($AC69))^2-$L$7*(LN($AC69))^3)+$L$8</f>
        <v>0.0323755258354364</v>
      </c>
      <c r="AE68" s="65" t="n">
        <f aca="false">AE67*(1+AD68)^(1/12)</f>
        <v>177.304968984797</v>
      </c>
      <c r="AG68" s="4"/>
      <c r="AI68" s="46" t="n">
        <v>0.0298369722675702</v>
      </c>
      <c r="AJ68" s="64"/>
    </row>
    <row r="69" customFormat="false" ht="12.75" hidden="false" customHeight="false" outlineLevel="0" collapsed="false">
      <c r="Y69" s="18" t="n">
        <v>37469</v>
      </c>
      <c r="Z69" s="59"/>
      <c r="AA69" s="46"/>
      <c r="AB69" s="81"/>
      <c r="AC69" s="60" t="n">
        <f aca="false">($C$2-$C$1)/365+($Y67-$Y$38)/365</f>
        <v>2.44383561643836</v>
      </c>
      <c r="AD69" s="80" t="n">
        <f aca="false">$L$4*EXP(-$L$5*LN($AC70)+$L$6*(LN($AC70))^2-$L$7*(LN($AC70))^3)+$L$8</f>
        <v>0.0331126440797154</v>
      </c>
      <c r="AE69" s="65" t="n">
        <f aca="false">AE68*(1+AD69)^(1/12)</f>
        <v>177.786950186622</v>
      </c>
      <c r="AG69" s="4"/>
      <c r="AI69" s="46" t="n">
        <v>0.0310127139159402</v>
      </c>
      <c r="AJ69" s="64"/>
    </row>
    <row r="70" customFormat="false" ht="12.75" hidden="false" customHeight="false" outlineLevel="0" collapsed="false">
      <c r="Y70" s="18" t="n">
        <v>37500</v>
      </c>
      <c r="Z70" s="59"/>
      <c r="AA70" s="46"/>
      <c r="AB70" s="81"/>
      <c r="AC70" s="60" t="n">
        <f aca="false">($C$2-$C$1)/365+($Y68-$Y$38)/365</f>
        <v>2.52602739726027</v>
      </c>
      <c r="AD70" s="80" t="n">
        <f aca="false">$L$4*EXP(-$L$5*LN($AC71)+$L$6*(LN($AC71))^2-$L$7*(LN($AC71))^3)+$L$8</f>
        <v>0.0338352784570168</v>
      </c>
      <c r="AE70" s="65" t="n">
        <f aca="false">AE69*(1+AD70)^(1/12)</f>
        <v>178.280629531763</v>
      </c>
      <c r="AG70" s="4"/>
      <c r="AI70" s="46" t="n">
        <v>0.0288657981091325</v>
      </c>
      <c r="AJ70" s="64"/>
    </row>
    <row r="71" customFormat="false" ht="12.75" hidden="false" customHeight="false" outlineLevel="0" collapsed="false">
      <c r="Y71" s="18" t="n">
        <v>37530</v>
      </c>
      <c r="Z71" s="59"/>
      <c r="AA71" s="46"/>
      <c r="AB71" s="81"/>
      <c r="AC71" s="60" t="n">
        <f aca="false">($C$2-$C$1)/365+($Y69-$Y$38)/365</f>
        <v>2.61095890410959</v>
      </c>
      <c r="AD71" s="80" t="n">
        <f aca="false">$L$4*EXP(-$L$5*LN($AC72)+$L$6*(LN($AC72))^2-$L$7*(LN($AC72))^3)+$L$8</f>
        <v>0.0345153262318086</v>
      </c>
      <c r="AE71" s="65" t="n">
        <f aca="false">AE70*(1+AD71)^(1/12)</f>
        <v>178.785476530071</v>
      </c>
      <c r="AG71" s="4"/>
      <c r="AI71" s="46" t="n">
        <v>0.0292446024199882</v>
      </c>
      <c r="AJ71" s="64"/>
    </row>
    <row r="72" customFormat="false" ht="12.75" hidden="false" customHeight="false" outlineLevel="0" collapsed="false">
      <c r="Y72" s="18" t="n">
        <v>37561</v>
      </c>
      <c r="Z72" s="59"/>
      <c r="AA72" s="46"/>
      <c r="AB72" s="81"/>
      <c r="AC72" s="60" t="n">
        <f aca="false">($C$2-$C$1)/365+($Y70-$Y$38)/365</f>
        <v>2.6958904109589</v>
      </c>
      <c r="AD72" s="80" t="n">
        <f aca="false">$L$4*EXP(-$L$5*LN($AC73)+$L$6*(LN($AC73))^2-$L$7*(LN($AC73))^3)+$L$8</f>
        <v>0.0351307146335911</v>
      </c>
      <c r="AE72" s="65" t="n">
        <f aca="false">AE71*(1+AD72)^(1/12)</f>
        <v>179.300638451079</v>
      </c>
      <c r="AG72" s="4"/>
      <c r="AI72" s="46" t="n">
        <v>0.0297782643222051</v>
      </c>
      <c r="AJ72" s="64"/>
    </row>
    <row r="73" customFormat="false" ht="12.75" hidden="false" customHeight="false" outlineLevel="0" collapsed="false">
      <c r="Y73" s="77" t="n">
        <v>37591</v>
      </c>
      <c r="Z73" s="59"/>
      <c r="AA73" s="46"/>
      <c r="AB73" s="81"/>
      <c r="AC73" s="60" t="n">
        <f aca="false">($C$2-$C$1)/365+($Y71-$Y$38)/365</f>
        <v>2.77808219178082</v>
      </c>
      <c r="AD73" s="80" t="n">
        <f aca="false">$L$4*EXP(-$L$5*LN($AC74)+$L$6*(LN($AC74))^2-$L$7*(LN($AC74))^3)+$L$8</f>
        <v>0.0357207864805925</v>
      </c>
      <c r="AE73" s="65" t="n">
        <f aca="false">AE72*(1+AD73)^(1/12)</f>
        <v>179.825824562234</v>
      </c>
      <c r="AG73" s="4"/>
      <c r="AI73" s="46" t="n">
        <v>0.0303923072190806</v>
      </c>
      <c r="AJ73" s="64"/>
    </row>
    <row r="74" customFormat="false" ht="12.75" hidden="false" customHeight="false" outlineLevel="0" collapsed="false">
      <c r="Y74" s="18" t="n">
        <v>37622</v>
      </c>
      <c r="Z74" s="59"/>
      <c r="AA74" s="46"/>
      <c r="AB74" s="81"/>
      <c r="AC74" s="60" t="n">
        <f aca="false">($C$2-$C$1)/365+($Y72-$Y$38)/365</f>
        <v>2.86301369863014</v>
      </c>
      <c r="AD74" s="80" t="n">
        <f aca="false">$L$4*EXP(-$L$5*LN($AC75)+$L$6*(LN($AC75))^2-$L$7*(LN($AC75))^3)+$L$8</f>
        <v>0.0362463557226629</v>
      </c>
      <c r="AE74" s="65" t="n">
        <f aca="false">AE73*(1+AD74)^(1/12)</f>
        <v>180.360173765812</v>
      </c>
      <c r="AG74" s="4"/>
      <c r="AI74" s="46" t="n">
        <v>0.030966828528979</v>
      </c>
      <c r="AJ74" s="64"/>
    </row>
    <row r="75" customFormat="false" ht="12.75" hidden="false" customHeight="false" outlineLevel="0" collapsed="false">
      <c r="Y75" s="18" t="n">
        <v>37653</v>
      </c>
      <c r="Z75" s="59"/>
      <c r="AA75" s="46"/>
      <c r="AB75" s="78"/>
      <c r="AC75" s="60" t="n">
        <f aca="false">($C$2-$C$1)/365+($Y73-$Y$38)/365</f>
        <v>2.94520547945206</v>
      </c>
      <c r="AD75" s="80" t="n">
        <f aca="false">$L$4*EXP(-$L$5*LN($AC76)+$L$6*(LN($AC76))^2-$L$7*(LN($AC76))^3)+$L$8</f>
        <v>0.036741765150525</v>
      </c>
      <c r="AE75" s="65" t="n">
        <f aca="false">AE74*(1+AD75)^(1/12)</f>
        <v>180.903316111996</v>
      </c>
      <c r="AG75" s="4"/>
      <c r="AI75" s="46" t="n">
        <v>0.0314994329710754</v>
      </c>
      <c r="AJ75" s="64"/>
    </row>
    <row r="76" customFormat="false" ht="12.75" hidden="false" customHeight="false" outlineLevel="0" collapsed="false">
      <c r="Y76" s="18" t="n">
        <v>37681</v>
      </c>
      <c r="Z76" s="59"/>
      <c r="AA76" s="46"/>
      <c r="AB76" s="81"/>
      <c r="AC76" s="60" t="n">
        <f aca="false">($C$2-$C$1)/365+($Y74-$Y$38)/365</f>
        <v>3.03013698630137</v>
      </c>
      <c r="AD76" s="80" t="n">
        <f aca="false">$L$4*EXP(-$L$5*LN($AC77)+$L$6*(LN($AC77))^2-$L$7*(LN($AC77))^3)+$L$8</f>
        <v>0.0371884445826632</v>
      </c>
      <c r="AE76" s="65" t="n">
        <f aca="false">AE75*(1+AD76)^(1/12)</f>
        <v>181.454607539702</v>
      </c>
      <c r="AG76" s="4"/>
      <c r="AI76" s="46" t="n">
        <v>0.0319878007916559</v>
      </c>
      <c r="AJ76" s="64"/>
    </row>
    <row r="77" customFormat="false" ht="12.75" hidden="false" customHeight="false" outlineLevel="0" collapsed="false">
      <c r="Y77" s="18" t="n">
        <v>37712</v>
      </c>
      <c r="Z77" s="59"/>
      <c r="AA77" s="46"/>
      <c r="AB77" s="81"/>
      <c r="AC77" s="60" t="n">
        <f aca="false">($C$2-$C$1)/365+($Y75-$Y$38)/365</f>
        <v>3.11506849315069</v>
      </c>
      <c r="AD77" s="80" t="n">
        <f aca="false">$L$4*EXP(-$L$5*LN($AC78)+$L$6*(LN($AC78))^2-$L$7*(LN($AC78))^3)+$L$8</f>
        <v>0.0375501070351106</v>
      </c>
      <c r="AE77" s="65" t="n">
        <f aca="false">AE76*(1+AD77)^(1/12)</f>
        <v>182.012866909622</v>
      </c>
      <c r="AG77" s="4"/>
      <c r="AI77" s="46" t="n">
        <v>0.0324296930688637</v>
      </c>
      <c r="AJ77" s="64"/>
    </row>
    <row r="78" customFormat="false" ht="12.75" hidden="false" customHeight="false" outlineLevel="0" collapsed="false">
      <c r="Y78" s="18" t="n">
        <v>37742</v>
      </c>
      <c r="Z78" s="59"/>
      <c r="AA78" s="46"/>
      <c r="AB78" s="81"/>
      <c r="AC78" s="60" t="n">
        <f aca="false">($C$2-$C$1)/365+($Y76-$Y$38)/365</f>
        <v>3.19178082191781</v>
      </c>
      <c r="AD78" s="80" t="n">
        <f aca="false">$L$4*EXP(-$L$5*LN($AC79)+$L$6*(LN($AC79))^2-$L$7*(LN($AC79))^3)+$L$8</f>
        <v>0.0379046742771702</v>
      </c>
      <c r="AE78" s="65" t="n">
        <f aca="false">AE77*(1+AD78)^(1/12)</f>
        <v>182.578042289272</v>
      </c>
      <c r="AG78" s="4"/>
      <c r="AI78" s="46" t="n">
        <v>0.0328227915881179</v>
      </c>
      <c r="AJ78" s="64"/>
    </row>
    <row r="79" customFormat="false" ht="12.75" hidden="false" customHeight="false" outlineLevel="0" collapsed="false">
      <c r="Y79" s="18" t="n">
        <v>37773</v>
      </c>
      <c r="Z79" s="59"/>
      <c r="AA79" s="46"/>
      <c r="AB79" s="81"/>
      <c r="AC79" s="60" t="n">
        <f aca="false">($C$2-$C$1)/365+($Y77-$Y$38)/365</f>
        <v>3.27671232876712</v>
      </c>
      <c r="AD79" s="80" t="n">
        <f aca="false">$L$4*EXP(-$L$5*LN($AC80)+$L$6*(LN($AC80))^2-$L$7*(LN($AC80))^3)+$L$8</f>
        <v>0.0382026259643529</v>
      </c>
      <c r="AE79" s="65" t="n">
        <f aca="false">AE78*(1+AD79)^(1/12)</f>
        <v>183.149353332452</v>
      </c>
      <c r="AG79" s="4"/>
      <c r="AI79" s="46" t="n">
        <v>0.0331867417992993</v>
      </c>
      <c r="AJ79" s="64"/>
    </row>
    <row r="80" customFormat="false" ht="12.75" hidden="false" customHeight="false" outlineLevel="0" collapsed="false">
      <c r="Y80" s="18" t="n">
        <v>37803</v>
      </c>
      <c r="Z80" s="59"/>
      <c r="AA80" s="46"/>
      <c r="AB80" s="81"/>
      <c r="AC80" s="60" t="n">
        <f aca="false">($C$2-$C$1)/365+($Y78-$Y$38)/365</f>
        <v>3.35890410958904</v>
      </c>
      <c r="AD80" s="80" t="n">
        <f aca="false">$L$4*EXP(-$L$5*LN($AC81)+$L$6*(LN($AC81))^2-$L$7*(LN($AC81))^3)+$L$8</f>
        <v>0.0384648180661659</v>
      </c>
      <c r="AE80" s="65" t="n">
        <f aca="false">AE79*(1+AD80)^(1/12)</f>
        <v>183.72631814065</v>
      </c>
      <c r="AG80" s="4"/>
      <c r="AI80" s="46" t="n">
        <v>0.0335221983859231</v>
      </c>
      <c r="AJ80" s="64"/>
    </row>
    <row r="81" customFormat="false" ht="12.75" hidden="false" customHeight="false" outlineLevel="0" collapsed="false">
      <c r="Y81" s="18" t="n">
        <v>37834</v>
      </c>
      <c r="Z81" s="59"/>
      <c r="AA81" s="46"/>
      <c r="AB81" s="81"/>
      <c r="AC81" s="60" t="n">
        <f aca="false">($C$2-$C$1)/365+($Y79-$Y$38)/365</f>
        <v>3.44383561643836</v>
      </c>
      <c r="AD81" s="80" t="n">
        <f aca="false">$L$4*EXP(-$L$5*LN($AC82)+$L$6*(LN($AC82))^2-$L$7*(LN($AC82))^3)+$L$8</f>
        <v>0.0386754962255076</v>
      </c>
      <c r="AE81" s="65" t="n">
        <f aca="false">AE80*(1+AD81)^(1/12)</f>
        <v>184.308216140329</v>
      </c>
      <c r="AG81" s="4"/>
      <c r="AI81" s="46" t="n">
        <v>0.0338299081661639</v>
      </c>
      <c r="AJ81" s="64"/>
    </row>
    <row r="82" customFormat="false" ht="12.75" hidden="false" customHeight="false" outlineLevel="0" collapsed="false">
      <c r="Y82" s="18" t="n">
        <v>37865</v>
      </c>
      <c r="Z82" s="59"/>
      <c r="AA82" s="46"/>
      <c r="AB82" s="81"/>
      <c r="AC82" s="60" t="n">
        <f aca="false">($C$2-$C$1)/365+($Y80-$Y$38)/365</f>
        <v>3.52602739726027</v>
      </c>
      <c r="AD82" s="80" t="n">
        <f aca="false">$L$4*EXP(-$L$5*LN($AC83)+$L$6*(LN($AC83))^2-$L$7*(LN($AC83))^3)+$L$8</f>
        <v>0.0388501042118275</v>
      </c>
      <c r="AE82" s="65" t="n">
        <f aca="false">AE81*(1+AD82)^(1/12)</f>
        <v>184.894547054419</v>
      </c>
      <c r="AG82" s="4"/>
      <c r="AI82" s="46" t="n">
        <v>0.0341106917356893</v>
      </c>
      <c r="AJ82" s="64"/>
    </row>
    <row r="83" customFormat="false" ht="12.75" hidden="false" customHeight="false" outlineLevel="0" collapsed="false">
      <c r="Y83" s="18" t="n">
        <v>37895</v>
      </c>
      <c r="Z83" s="59"/>
      <c r="AA83" s="46"/>
      <c r="AB83" s="81"/>
      <c r="AC83" s="60" t="n">
        <f aca="false">($C$2-$C$1)/365+($Y81-$Y$38)/365</f>
        <v>3.61095890410959</v>
      </c>
      <c r="AD83" s="80" t="n">
        <f aca="false">$L$4*EXP(-$L$5*LN($AC84)+$L$6*(LN($AC84))^2-$L$7*(LN($AC84))^3)+$L$8</f>
        <v>0.0389824910969487</v>
      </c>
      <c r="AE83" s="65" t="n">
        <f aca="false">AE82*(1+AD83)^(1/12)</f>
        <v>185.484712884621</v>
      </c>
      <c r="AG83" s="4"/>
      <c r="AI83" s="46" t="n">
        <v>0.0343654273640655</v>
      </c>
      <c r="AJ83" s="64"/>
    </row>
    <row r="84" customFormat="false" ht="12.75" hidden="false" customHeight="false" outlineLevel="0" collapsed="false">
      <c r="Y84" s="18" t="n">
        <v>37926</v>
      </c>
      <c r="Z84" s="59"/>
      <c r="AA84" s="46"/>
      <c r="AB84" s="81"/>
      <c r="AC84" s="60" t="n">
        <f aca="false">($C$2-$C$1)/365+($Y82-$Y$38)/365</f>
        <v>3.6958904109589</v>
      </c>
      <c r="AD84" s="80" t="n">
        <f aca="false">$L$4*EXP(-$L$5*LN($AC85)+$L$6*(LN($AC85))^2-$L$7*(LN($AC85))^3)+$L$8</f>
        <v>0.0390720289400049</v>
      </c>
      <c r="AE84" s="65" t="n">
        <f aca="false">AE83*(1+AD84)^(1/12)</f>
        <v>186.078098731699</v>
      </c>
      <c r="AG84" s="4"/>
      <c r="AI84" s="46" t="n">
        <v>0.0345950369112806</v>
      </c>
      <c r="AJ84" s="64"/>
    </row>
    <row r="85" customFormat="false" ht="12.75" hidden="false" customHeight="false" outlineLevel="0" collapsed="false">
      <c r="Y85" s="77" t="n">
        <v>37956</v>
      </c>
      <c r="Z85" s="59"/>
      <c r="AA85" s="46"/>
      <c r="AB85" s="81"/>
      <c r="AC85" s="60" t="n">
        <f aca="false">($C$2-$C$1)/365+($Y83-$Y$38)/365</f>
        <v>3.77808219178082</v>
      </c>
      <c r="AD85" s="80" t="n">
        <f aca="false">$L$4*EXP(-$L$5*LN($AC86)+$L$6*(LN($AC86))^2-$L$7*(LN($AC86))^3)+$L$8</f>
        <v>0.0391264592467625</v>
      </c>
      <c r="AE85" s="65" t="n">
        <f aca="false">AE84*(1+AD85)^(1/12)</f>
        <v>186.674197750239</v>
      </c>
      <c r="AG85" s="4"/>
      <c r="AI85" s="46" t="n">
        <v>0.0348004735531928</v>
      </c>
      <c r="AJ85" s="64"/>
    </row>
    <row r="86" customFormat="false" ht="12.75" hidden="false" customHeight="false" outlineLevel="0" collapsed="false">
      <c r="Y86" s="18" t="n">
        <v>37987</v>
      </c>
      <c r="Z86" s="59"/>
      <c r="AA86" s="46"/>
      <c r="AB86" s="81"/>
      <c r="AC86" s="60" t="n">
        <f aca="false">($C$2-$C$1)/365+($Y84-$Y$38)/365</f>
        <v>3.86301369863014</v>
      </c>
      <c r="AD86" s="80" t="n">
        <f aca="false">$L$4*EXP(-$L$5*LN($AC87)+$L$6*(LN($AC87))^2-$L$7*(LN($AC87))^3)+$L$8</f>
        <v>0.0391440351784623</v>
      </c>
      <c r="AE86" s="65" t="n">
        <f aca="false">AE85*(1+AD86)^(1/12)</f>
        <v>187.272470325364</v>
      </c>
      <c r="AG86" s="4"/>
      <c r="AI86" s="46" t="n">
        <v>0.0349827111247121</v>
      </c>
      <c r="AJ86" s="64"/>
    </row>
    <row r="87" customFormat="false" ht="12.75" hidden="false" customHeight="false" outlineLevel="0" collapsed="false">
      <c r="Y87" s="18" t="n">
        <v>38018</v>
      </c>
      <c r="Z87" s="59"/>
      <c r="AA87" s="46"/>
      <c r="AB87" s="78"/>
      <c r="AC87" s="60" t="n">
        <f aca="false">($C$2-$C$1)/365+($Y85-$Y$38)/365</f>
        <v>3.94520547945206</v>
      </c>
      <c r="AD87" s="80" t="n">
        <f aca="false">$L$4*EXP(-$L$5*LN($AC88)+$L$6*(LN($AC88))^2-$L$7*(LN($AC88))^3)+$L$8</f>
        <v>0.0391278214954547</v>
      </c>
      <c r="AE87" s="65" t="n">
        <f aca="false">AE86*(1+AD87)^(1/12)</f>
        <v>187.872416023724</v>
      </c>
      <c r="AG87" s="4"/>
      <c r="AI87" s="46" t="n">
        <v>0.0351427349078861</v>
      </c>
      <c r="AJ87" s="64"/>
    </row>
    <row r="88" customFormat="false" ht="12.75" hidden="false" customHeight="false" outlineLevel="0" collapsed="false">
      <c r="Y88" s="18" t="n">
        <v>38047</v>
      </c>
      <c r="Z88" s="59"/>
      <c r="AA88" s="46"/>
      <c r="AB88" s="81"/>
      <c r="AC88" s="60" t="n">
        <f aca="false">($C$2-$C$1)/365+($Y86-$Y$38)/365</f>
        <v>4.03013698630137</v>
      </c>
      <c r="AD88" s="80" t="n">
        <f aca="false">$L$4*EXP(-$L$5*LN($AC89)+$L$6*(LN($AC89))^2-$L$7*(LN($AC89))^3)+$L$8</f>
        <v>0.0390786234287408</v>
      </c>
      <c r="AE88" s="65" t="n">
        <f aca="false">AE87*(1+AD88)^(1/12)</f>
        <v>188.473540072699</v>
      </c>
      <c r="AG88" s="4"/>
      <c r="AI88" s="46" t="n">
        <v>0.0352815337087271</v>
      </c>
      <c r="AJ88" s="64"/>
    </row>
    <row r="89" customFormat="false" ht="12.75" hidden="false" customHeight="false" outlineLevel="0" collapsed="false">
      <c r="Y89" s="18" t="n">
        <v>38078</v>
      </c>
      <c r="Z89" s="59"/>
      <c r="AA89" s="46"/>
      <c r="AB89" s="81"/>
      <c r="AC89" s="60" t="n">
        <f aca="false">($C$2-$C$1)/365+($Y87-$Y$38)/365</f>
        <v>4.11506849315069</v>
      </c>
      <c r="AD89" s="80" t="n">
        <f aca="false">$L$4*EXP(-$L$5*LN($AC90)+$L$6*(LN($AC90))^2-$L$7*(LN($AC90))^3)+$L$8</f>
        <v>0.0390045001705864</v>
      </c>
      <c r="AE89" s="65" t="n">
        <f aca="false">AE88*(1+AD89)^(1/12)</f>
        <v>189.075463474927</v>
      </c>
      <c r="AG89" s="4"/>
      <c r="AI89" s="46" t="n">
        <v>0.0354000930815483</v>
      </c>
      <c r="AJ89" s="64"/>
    </row>
    <row r="90" customFormat="false" ht="12.75" hidden="false" customHeight="false" outlineLevel="0" collapsed="false">
      <c r="Y90" s="18" t="n">
        <v>38108</v>
      </c>
      <c r="Z90" s="59"/>
      <c r="AA90" s="46"/>
      <c r="AB90" s="81"/>
      <c r="AC90" s="60" t="n">
        <f aca="false">($C$2-$C$1)/365+($Y88-$Y$38)/365</f>
        <v>4.19452054794521</v>
      </c>
      <c r="AD90" s="80" t="n">
        <f aca="false">$L$4*EXP(-$L$5*LN($AC91)+$L$6*(LN($AC91))^2-$L$7*(LN($AC91))^3)+$L$8</f>
        <v>0.0388971087358007</v>
      </c>
      <c r="AE90" s="65" t="n">
        <f aca="false">AE89*(1+AD90)^(1/12)</f>
        <v>189.677675377967</v>
      </c>
      <c r="AG90" s="4"/>
      <c r="AI90" s="46" t="n">
        <v>0.0354993895734677</v>
      </c>
      <c r="AJ90" s="64"/>
    </row>
    <row r="91" customFormat="false" ht="12.75" hidden="false" customHeight="false" outlineLevel="0" collapsed="false">
      <c r="Y91" s="18" t="n">
        <v>38139</v>
      </c>
      <c r="Z91" s="59"/>
      <c r="AA91" s="46"/>
      <c r="AB91" s="81"/>
      <c r="AC91" s="60" t="n">
        <f aca="false">($C$2-$C$1)/365+($Y89-$Y$38)/365</f>
        <v>4.27945205479452</v>
      </c>
      <c r="AD91" s="80" t="n">
        <f aca="false">$L$4*EXP(-$L$5*LN($AC92)+$L$6*(LN($AC92))^2-$L$7*(LN($AC92))^3)+$L$8</f>
        <v>0.0387672951651998</v>
      </c>
      <c r="AE91" s="65" t="n">
        <f aca="false">AE90*(1+AD91)^(1/12)</f>
        <v>190.279823872465</v>
      </c>
      <c r="AG91" s="4"/>
      <c r="AI91" s="46" t="n">
        <v>0.0355803858741732</v>
      </c>
      <c r="AJ91" s="64"/>
    </row>
    <row r="92" customFormat="false" ht="12.75" hidden="false" customHeight="false" outlineLevel="0" collapsed="false">
      <c r="Y92" s="18" t="n">
        <v>38169</v>
      </c>
      <c r="Z92" s="59"/>
      <c r="AA92" s="46"/>
      <c r="AB92" s="81"/>
      <c r="AC92" s="60" t="n">
        <f aca="false">($C$2-$C$1)/365+($Y90-$Y$38)/365</f>
        <v>4.36164383561644</v>
      </c>
      <c r="AD92" s="80" t="n">
        <f aca="false">$L$4*EXP(-$L$5*LN($AC93)+$L$6*(LN($AC93))^2-$L$7*(LN($AC93))^3)+$L$8</f>
        <v>0.0386082966553177</v>
      </c>
      <c r="AE92" s="65" t="n">
        <f aca="false">AE91*(1+AD92)^(1/12)</f>
        <v>190.881448972335</v>
      </c>
      <c r="AG92" s="4"/>
      <c r="AI92" s="46" t="n">
        <v>0.0356440267673326</v>
      </c>
      <c r="AJ92" s="64"/>
    </row>
    <row r="93" customFormat="false" ht="12.75" hidden="false" customHeight="false" outlineLevel="0" collapsed="false">
      <c r="Y93" s="18" t="n">
        <v>38200</v>
      </c>
      <c r="Z93" s="59"/>
      <c r="AA93" s="46"/>
      <c r="AB93" s="81"/>
      <c r="AC93" s="60" t="n">
        <f aca="false">($C$2-$C$1)/365+($Y91-$Y$38)/365</f>
        <v>4.44657534246575</v>
      </c>
      <c r="AD93" s="80" t="n">
        <f aca="false">$L$4*EXP(-$L$5*LN($AC94)+$L$6*(LN($AC94))^2-$L$7*(LN($AC94))^3)+$L$8</f>
        <v>0.0384321469964034</v>
      </c>
      <c r="AE93" s="65" t="n">
        <f aca="false">AE92*(1+AD93)^(1/12)</f>
        <v>191.482269727848</v>
      </c>
      <c r="AG93" s="4"/>
      <c r="AI93" s="46" t="n">
        <v>0.0356912357904173</v>
      </c>
      <c r="AJ93" s="64"/>
    </row>
    <row r="94" customFormat="false" ht="12.75" hidden="false" customHeight="false" outlineLevel="0" collapsed="false">
      <c r="Y94" s="18" t="n">
        <v>38231</v>
      </c>
      <c r="Z94" s="59"/>
      <c r="AA94" s="46"/>
      <c r="AB94" s="81"/>
      <c r="AC94" s="60" t="n">
        <f aca="false">($C$2-$C$1)/365+($Y92-$Y$38)/365</f>
        <v>4.52876712328767</v>
      </c>
      <c r="AD94" s="80" t="n">
        <f aca="false">$L$4*EXP(-$L$5*LN($AC95)+$L$6*(LN($AC95))^2-$L$7*(LN($AC95))^3)+$L$8</f>
        <v>0.0382289136755335</v>
      </c>
      <c r="AE94" s="65" t="n">
        <f aca="false">AE93*(1+AD94)^(1/12)</f>
        <v>192.081848579791</v>
      </c>
      <c r="AG94" s="4"/>
      <c r="AI94" s="46" t="n">
        <v>0.0357229125190615</v>
      </c>
      <c r="AJ94" s="64"/>
    </row>
    <row r="95" customFormat="false" ht="12.75" hidden="false" customHeight="false" outlineLevel="0" collapsed="false">
      <c r="Y95" s="18" t="n">
        <v>38261</v>
      </c>
      <c r="Z95" s="59"/>
      <c r="AA95" s="46"/>
      <c r="AB95" s="81"/>
      <c r="AC95" s="60" t="n">
        <f aca="false">($C$2-$C$1)/365+($Y93-$Y$38)/365</f>
        <v>4.61369863013699</v>
      </c>
      <c r="AD95" s="80" t="n">
        <f aca="false">$L$4*EXP(-$L$5*LN($AC96)+$L$6*(LN($AC96))^2-$L$7*(LN($AC96))^3)+$L$8</f>
        <v>0.0380059087182204</v>
      </c>
      <c r="AE95" s="65" t="n">
        <f aca="false">AE94*(1+AD95)^(1/12)</f>
        <v>192.679855594537</v>
      </c>
      <c r="AG95" s="4"/>
      <c r="AI95" s="46" t="n">
        <v>0.0357399304005519</v>
      </c>
      <c r="AJ95" s="64"/>
    </row>
    <row r="96" customFormat="false" ht="12.75" hidden="false" customHeight="false" outlineLevel="0" collapsed="false">
      <c r="Y96" s="18" t="n">
        <v>38292</v>
      </c>
      <c r="Z96" s="59"/>
      <c r="AA96" s="46"/>
      <c r="AB96" s="81"/>
      <c r="AC96" s="60" t="n">
        <f aca="false">($C$2-$C$1)/365+($Y94-$Y$38)/365</f>
        <v>4.6986301369863</v>
      </c>
      <c r="AD96" s="80" t="n">
        <f aca="false">$L$4*EXP(-$L$5*LN($AC97)+$L$6*(LN($AC97))^2-$L$7*(LN($AC97))^3)+$L$8</f>
        <v>0.0377729199985211</v>
      </c>
      <c r="AE96" s="65" t="n">
        <f aca="false">AE95*(1+AD96)^(1/12)</f>
        <v>193.276108743303</v>
      </c>
      <c r="AG96" s="4"/>
      <c r="AI96" s="46" t="n">
        <v>0.0357431350688029</v>
      </c>
      <c r="AJ96" s="64"/>
    </row>
    <row r="97" customFormat="false" ht="12.75" hidden="false" customHeight="false" outlineLevel="0" collapsed="false">
      <c r="Y97" s="77" t="n">
        <v>38322</v>
      </c>
      <c r="Z97" s="59"/>
      <c r="AA97" s="46"/>
      <c r="AB97" s="81"/>
      <c r="AC97" s="60" t="n">
        <f aca="false">($C$2-$C$1)/365+($Y95-$Y$38)/365</f>
        <v>4.78082191780822</v>
      </c>
      <c r="AD97" s="80" t="n">
        <f aca="false">$L$4*EXP(-$L$5*LN($AC98)+$L$6*(LN($AC98))^2-$L$7*(LN($AC98))^3)+$L$8</f>
        <v>0.0375160562041766</v>
      </c>
      <c r="AE97" s="65" t="n">
        <f aca="false">AE96*(1+AD97)^(1/12)</f>
        <v>193.870207671238</v>
      </c>
      <c r="AG97" s="4"/>
      <c r="AI97" s="46" t="n">
        <v>0.0357333430801654</v>
      </c>
      <c r="AJ97" s="64"/>
    </row>
    <row r="98" customFormat="false" ht="12.75" hidden="false" customHeight="false" outlineLevel="0" collapsed="false">
      <c r="Y98" s="18" t="n">
        <v>38353</v>
      </c>
      <c r="Z98" s="59"/>
      <c r="AA98" s="46"/>
      <c r="AB98" s="81"/>
      <c r="AC98" s="60" t="n">
        <f aca="false">($C$2-$C$1)/365+($Y96-$Y$38)/365</f>
        <v>4.86575342465754</v>
      </c>
      <c r="AD98" s="80" t="n">
        <f aca="false">$L$4*EXP(-$L$5*LN($AC99)+$L$6*(LN($AC99))^2-$L$7*(LN($AC99))^3)+$L$8</f>
        <v>0.0372533987544193</v>
      </c>
      <c r="AE98" s="65" t="n">
        <f aca="false">AE97*(1+AD98)^(1/12)</f>
        <v>194.462029699945</v>
      </c>
      <c r="AG98" s="4"/>
      <c r="AI98" s="46" t="n">
        <v>0.0357113410157421</v>
      </c>
      <c r="AJ98" s="64"/>
    </row>
    <row r="99" customFormat="false" ht="12.75" hidden="false" customHeight="false" outlineLevel="0" collapsed="false">
      <c r="Y99" s="18" t="n">
        <v>38384</v>
      </c>
      <c r="Z99" s="59"/>
      <c r="AA99" s="46"/>
      <c r="AB99" s="78"/>
      <c r="AC99" s="60" t="n">
        <f aca="false">($C$2-$C$1)/365+($Y97-$Y$38)/365</f>
        <v>4.94794520547945</v>
      </c>
      <c r="AD99" s="80" t="n">
        <f aca="false">$L$4*EXP(-$L$5*LN($AC100)+$L$6*(LN($AC100))^2-$L$7*(LN($AC100))^3)+$L$8</f>
        <v>0.0369689474954768</v>
      </c>
      <c r="AE99" s="65" t="n">
        <f aca="false">AE98*(1+AD99)^(1/12)</f>
        <v>195.051200214574</v>
      </c>
      <c r="AG99" s="4"/>
      <c r="AI99" s="46" t="n">
        <v>0.0356778849017128</v>
      </c>
      <c r="AJ99" s="64"/>
    </row>
    <row r="100" customFormat="false" ht="12.75" hidden="false" customHeight="false" outlineLevel="0" collapsed="false">
      <c r="Y100" s="18" t="n">
        <v>38412</v>
      </c>
      <c r="Z100" s="59"/>
      <c r="AA100" s="46"/>
      <c r="AB100" s="81"/>
      <c r="AC100" s="60" t="n">
        <f aca="false">($C$2-$C$1)/365+($Y98-$Y$38)/365</f>
        <v>5.03287671232877</v>
      </c>
      <c r="AD100" s="80" t="n">
        <f aca="false">$L$4*EXP(-$L$5*LN($AC101)+$L$6*(LN($AC101))^2-$L$7*(LN($AC101))^3)+$L$8</f>
        <v>0.0366727090233421</v>
      </c>
      <c r="AE100" s="65" t="n">
        <f aca="false">AE99*(1+AD100)^(1/12)</f>
        <v>195.637497612835</v>
      </c>
      <c r="AG100" s="4"/>
      <c r="AI100" s="46" t="n">
        <v>0.0356336999042306</v>
      </c>
      <c r="AJ100" s="64"/>
    </row>
    <row r="101" customFormat="false" ht="12.75" hidden="false" customHeight="false" outlineLevel="0" collapsed="false">
      <c r="Y101" s="18" t="n">
        <v>38443</v>
      </c>
      <c r="Z101" s="59"/>
      <c r="AA101" s="46"/>
      <c r="AB101" s="81"/>
      <c r="AC101" s="60" t="n">
        <f aca="false">($C$2-$C$1)/365+($Y99-$Y$38)/365</f>
        <v>5.11780821917808</v>
      </c>
      <c r="AD101" s="80" t="n">
        <f aca="false">$L$4*EXP(-$L$5*LN($AC102)+$L$6*(LN($AC102))^2-$L$7*(LN($AC102))^3)+$L$8</f>
        <v>0.0363961811107393</v>
      </c>
      <c r="AE101" s="65" t="n">
        <f aca="false">AE100*(1+AD101)^(1/12)</f>
        <v>196.221194948902</v>
      </c>
      <c r="AG101" s="4"/>
      <c r="AI101" s="46" t="n">
        <v>0.0355794802603149</v>
      </c>
      <c r="AJ101" s="64"/>
    </row>
    <row r="102" customFormat="false" ht="12.75" hidden="false" customHeight="false" outlineLevel="0" collapsed="false">
      <c r="Y102" s="18" t="n">
        <v>38473</v>
      </c>
      <c r="Z102" s="59"/>
      <c r="AA102" s="46"/>
      <c r="AB102" s="81"/>
      <c r="AC102" s="60" t="n">
        <f aca="false">($C$2-$C$1)/365+($Y100-$Y$38)/365</f>
        <v>5.19452054794521</v>
      </c>
      <c r="AD102" s="80" t="n">
        <f aca="false">$L$4*EXP(-$L$5*LN($AC103)+$L$6*(LN($AC103))^2-$L$7*(LN($AC103))^3)+$L$8</f>
        <v>0.0360813418808912</v>
      </c>
      <c r="AE102" s="65" t="n">
        <f aca="false">AE101*(1+AD102)^(1/12)</f>
        <v>196.80165088631</v>
      </c>
      <c r="AG102" s="4"/>
      <c r="AI102" s="46" t="n">
        <v>0.0355158894103389</v>
      </c>
      <c r="AJ102" s="64"/>
    </row>
    <row r="103" customFormat="false" ht="12.75" hidden="false" customHeight="false" outlineLevel="0" collapsed="false">
      <c r="Y103" s="18" t="n">
        <v>38504</v>
      </c>
      <c r="Z103" s="59"/>
      <c r="AA103" s="46"/>
      <c r="AB103" s="81"/>
      <c r="AC103" s="60" t="n">
        <f aca="false">($C$2-$C$1)/365+($Y101-$Y$38)/365</f>
        <v>5.27945205479452</v>
      </c>
      <c r="AD103" s="80" t="n">
        <f aca="false">$L$4*EXP(-$L$5*LN($AC104)+$L$6*(LN($AC104))^2-$L$7*(LN($AC104))^3)+$L$8</f>
        <v>0.0357691277819966</v>
      </c>
      <c r="AE103" s="65" t="n">
        <f aca="false">AE102*(1+AD103)^(1/12)</f>
        <v>197.378866569001</v>
      </c>
      <c r="AG103" s="4"/>
      <c r="AI103" s="46" t="n">
        <v>0.03544356030152</v>
      </c>
      <c r="AJ103" s="64"/>
    </row>
    <row r="104" customFormat="false" ht="12.75" hidden="false" customHeight="false" outlineLevel="0" collapsed="false">
      <c r="Y104" s="18" t="n">
        <v>38534</v>
      </c>
      <c r="Z104" s="59"/>
      <c r="AA104" s="46"/>
      <c r="AB104" s="81"/>
      <c r="AC104" s="60" t="n">
        <f aca="false">($C$2-$C$1)/365+($Y102-$Y$38)/365</f>
        <v>5.36164383561644</v>
      </c>
      <c r="AD104" s="80" t="n">
        <f aca="false">$L$4*EXP(-$L$5*LN($AC105)+$L$6*(LN($AC105))^2-$L$7*(LN($AC105))^3)+$L$8</f>
        <v>0.0354398927856115</v>
      </c>
      <c r="AE104" s="65" t="n">
        <f aca="false">AE103*(1+AD104)^(1/12)</f>
        <v>197.952530792873</v>
      </c>
      <c r="AG104" s="4"/>
      <c r="AI104" s="46" t="n">
        <v>0.0353630958353455</v>
      </c>
      <c r="AJ104" s="64"/>
    </row>
    <row r="105" customFormat="false" ht="12.75" hidden="false" customHeight="false" outlineLevel="0" collapsed="false">
      <c r="Y105" s="18" t="n">
        <v>38565</v>
      </c>
      <c r="Z105" s="59"/>
      <c r="AA105" s="46"/>
      <c r="AB105" s="81"/>
      <c r="AC105" s="60" t="n">
        <f aca="false">($C$2-$C$1)/365+($Y103-$Y$38)/365</f>
        <v>5.44657534246575</v>
      </c>
      <c r="AD105" s="80" t="n">
        <f aca="false">$L$4*EXP(-$L$5*LN($AC106)+$L$6*(LN($AC106))^2-$L$7*(LN($AC106))^3)+$L$8</f>
        <v>0.0351159311409475</v>
      </c>
      <c r="AE105" s="65" t="n">
        <f aca="false">AE104*(1+AD105)^(1/12)</f>
        <v>198.522685404019</v>
      </c>
      <c r="AG105" s="4"/>
      <c r="AI105" s="46" t="n">
        <v>0.0352750694349771</v>
      </c>
      <c r="AJ105" s="64"/>
    </row>
    <row r="106" customFormat="false" ht="12.75" hidden="false" customHeight="false" outlineLevel="0" collapsed="false">
      <c r="Y106" s="18" t="n">
        <v>38596</v>
      </c>
      <c r="Z106" s="59"/>
      <c r="AA106" s="46"/>
      <c r="AB106" s="81"/>
      <c r="AC106" s="60" t="n">
        <f aca="false">($C$2-$C$1)/365+($Y104-$Y$38)/365</f>
        <v>5.52876712328767</v>
      </c>
      <c r="AD106" s="80" t="n">
        <f aca="false">$L$4*EXP(-$L$5*LN($AC107)+$L$6*(LN($AC107))^2-$L$7*(LN($AC107))^3)+$L$8</f>
        <v>0.0347766791663489</v>
      </c>
      <c r="AE106" s="65" t="n">
        <f aca="false">AE105*(1+AD106)^(1/12)</f>
        <v>199.089043739786</v>
      </c>
      <c r="AG106" s="4"/>
      <c r="AI106" s="46" t="n">
        <v>0.0351800257114101</v>
      </c>
      <c r="AJ106" s="64"/>
    </row>
    <row r="107" customFormat="false" ht="12.75" hidden="false" customHeight="false" outlineLevel="0" collapsed="false">
      <c r="Y107" s="18" t="n">
        <v>38626</v>
      </c>
      <c r="Z107" s="59"/>
      <c r="AA107" s="46"/>
      <c r="AB107" s="81"/>
      <c r="AC107" s="60" t="n">
        <f aca="false">($C$2-$C$1)/365+($Y105-$Y$38)/365</f>
        <v>5.61369863013699</v>
      </c>
      <c r="AD107" s="80" t="n">
        <f aca="false">$L$4*EXP(-$L$5*LN($AC108)+$L$6*(LN($AC108))^2-$L$7*(LN($AC108))^3)+$L$8</f>
        <v>0.0344338460341946</v>
      </c>
      <c r="AE107" s="65" t="n">
        <f aca="false">AE106*(1+AD107)^(1/12)</f>
        <v>199.651504597635</v>
      </c>
      <c r="AG107" s="4"/>
      <c r="AI107" s="46" t="n">
        <v>0.0350784812097877</v>
      </c>
      <c r="AJ107" s="64"/>
    </row>
    <row r="108" customFormat="false" ht="12.75" hidden="false" customHeight="false" outlineLevel="0" collapsed="false">
      <c r="Y108" s="18" t="n">
        <v>38657</v>
      </c>
      <c r="Z108" s="59"/>
      <c r="AA108" s="46"/>
      <c r="AB108" s="81"/>
      <c r="AC108" s="60" t="n">
        <f aca="false">($C$2-$C$1)/365+($Y106-$Y$38)/365</f>
        <v>5.6986301369863</v>
      </c>
      <c r="AD108" s="80" t="n">
        <f aca="false">$L$4*EXP(-$L$5*LN($AC109)+$L$6*(LN($AC109))^2-$L$7*(LN($AC109))^3)+$L$8</f>
        <v>0.0340995380908118</v>
      </c>
      <c r="AE108" s="65" t="n">
        <f aca="false">AE107*(1+AD108)^(1/12)</f>
        <v>200.210161573134</v>
      </c>
      <c r="AG108" s="4"/>
      <c r="AI108" s="46" t="n">
        <v>0.0349709252194799</v>
      </c>
      <c r="AJ108" s="64"/>
    </row>
    <row r="109" customFormat="false" ht="12.75" hidden="false" customHeight="false" outlineLevel="0" collapsed="false">
      <c r="Y109" s="77" t="n">
        <v>38687</v>
      </c>
      <c r="Z109" s="59"/>
      <c r="AA109" s="46"/>
      <c r="AB109" s="81"/>
      <c r="AC109" s="60" t="n">
        <f aca="false">($C$2-$C$1)/365+($Y107-$Y$38)/365</f>
        <v>5.78082191780822</v>
      </c>
      <c r="AD109" s="80" t="n">
        <f aca="false">$L$4*EXP(-$L$5*LN($AC110)+$L$6*(LN($AC110))^2-$L$7*(LN($AC110))^3)+$L$8</f>
        <v>0.033752311372086</v>
      </c>
      <c r="AE109" s="65" t="n">
        <f aca="false">AE108*(1+AD109)^(1/12)</f>
        <v>200.764763058083</v>
      </c>
      <c r="AG109" s="4"/>
      <c r="AI109" s="46" t="n">
        <v>0.0348578206335315</v>
      </c>
      <c r="AJ109" s="64"/>
    </row>
    <row r="110" customFormat="false" ht="12.75" hidden="false" customHeight="false" outlineLevel="0" collapsed="false">
      <c r="Y110" s="18" t="n">
        <v>38718</v>
      </c>
      <c r="Z110" s="59"/>
      <c r="AA110" s="46"/>
      <c r="AB110" s="81"/>
      <c r="AC110" s="60" t="n">
        <f aca="false">($C$2-$C$1)/365+($Y108-$Y$38)/365</f>
        <v>5.86575342465754</v>
      </c>
      <c r="AD110" s="80" t="n">
        <f aca="false">$L$4*EXP(-$L$5*LN($AC111)+$L$6*(LN($AC111))^2-$L$7*(LN($AC111))^3)+$L$8</f>
        <v>0.0334153181481534</v>
      </c>
      <c r="AE110" s="65" t="n">
        <f aca="false">AE109*(1+AD110)^(1/12)</f>
        <v>201.315430970362</v>
      </c>
      <c r="AG110" s="4"/>
      <c r="AI110" s="46" t="n">
        <v>0.0347396048449966</v>
      </c>
      <c r="AJ110" s="64"/>
    </row>
    <row r="111" customFormat="false" ht="12.75" hidden="false" customHeight="false" outlineLevel="0" collapsed="false">
      <c r="Y111" s="18" t="n">
        <v>38749</v>
      </c>
      <c r="Z111" s="59"/>
      <c r="AA111" s="46"/>
      <c r="AB111" s="78"/>
      <c r="AC111" s="60" t="n">
        <f aca="false">($C$2-$C$1)/365+($Y109-$Y$38)/365</f>
        <v>5.94794520547945</v>
      </c>
      <c r="AD111" s="80" t="n">
        <f aca="false">$L$4*EXP(-$L$5*LN($AC112)+$L$6*(LN($AC112))^2-$L$7*(LN($AC112))^3)+$L$8</f>
        <v>0.0330668193598149</v>
      </c>
      <c r="AE111" s="65" t="n">
        <f aca="false">AE110*(1+AD111)^(1/12)</f>
        <v>201.86193541909</v>
      </c>
      <c r="AG111" s="4"/>
      <c r="AI111" s="46" t="n">
        <v>0.0346166906692469</v>
      </c>
      <c r="AJ111" s="64"/>
    </row>
    <row r="112" customFormat="false" ht="12.75" hidden="false" customHeight="false" outlineLevel="0" collapsed="false">
      <c r="Y112" s="18" t="n">
        <v>38777</v>
      </c>
      <c r="Z112" s="59"/>
      <c r="AA112" s="46"/>
      <c r="AB112" s="81"/>
      <c r="AC112" s="60" t="n">
        <f aca="false">($C$2-$C$1)/365+($Y110-$Y$38)/365</f>
        <v>6.03287671232877</v>
      </c>
      <c r="AD112" s="80" t="n">
        <f aca="false">$L$4*EXP(-$L$5*LN($AC113)+$L$6*(LN($AC113))^2-$L$7*(LN($AC113))^3)+$L$8</f>
        <v>0.0327187267299006</v>
      </c>
      <c r="AE112" s="65" t="n">
        <f aca="false">AE111*(1+AD112)^(1/12)</f>
        <v>202.404239053265</v>
      </c>
      <c r="AG112" s="4"/>
      <c r="AI112" s="46" t="n">
        <v>0.0344894672827303</v>
      </c>
      <c r="AJ112" s="64"/>
    </row>
    <row r="113" customFormat="false" ht="12.75" hidden="false" customHeight="false" outlineLevel="0" collapsed="false">
      <c r="Y113" s="18" t="n">
        <v>38808</v>
      </c>
      <c r="Z113" s="59"/>
      <c r="AA113" s="46"/>
      <c r="AB113" s="81"/>
      <c r="AC113" s="60" t="n">
        <f aca="false">($C$2-$C$1)/365+($Y111-$Y$38)/365</f>
        <v>6.11780821917808</v>
      </c>
      <c r="AD113" s="80" t="n">
        <f aca="false">$L$4*EXP(-$L$5*LN($AC114)+$L$6*(LN($AC114))^2-$L$7*(LN($AC114))^3)+$L$8</f>
        <v>0.0324051999495871</v>
      </c>
      <c r="AE113" s="65" t="n">
        <f aca="false">AE112*(1+AD113)^(1/12)</f>
        <v>202.942864399824</v>
      </c>
      <c r="AG113" s="4"/>
      <c r="AI113" s="46" t="n">
        <v>0.0343583011701512</v>
      </c>
      <c r="AJ113" s="64"/>
    </row>
    <row r="114" customFormat="false" ht="12.75" hidden="false" customHeight="false" outlineLevel="0" collapsed="false">
      <c r="Y114" s="18" t="n">
        <v>38838</v>
      </c>
      <c r="Z114" s="59"/>
      <c r="AA114" s="46"/>
      <c r="AB114" s="81"/>
      <c r="AC114" s="60" t="n">
        <f aca="false">($C$2-$C$1)/365+($Y112-$Y$38)/365</f>
        <v>6.19452054794521</v>
      </c>
      <c r="AD114" s="80" t="n">
        <f aca="false">$L$4*EXP(-$L$5*LN($AC115)+$L$6*(LN($AC115))^2-$L$7*(LN($AC115))^3)+$L$8</f>
        <v>0.032059594970221</v>
      </c>
      <c r="AE114" s="65" t="n">
        <f aca="false">AE113*(1+AD114)^(1/12)</f>
        <v>203.477245784685</v>
      </c>
      <c r="AG114" s="4"/>
      <c r="AI114" s="46" t="n">
        <v>0.0342235370729507</v>
      </c>
      <c r="AJ114" s="64"/>
    </row>
    <row r="115" customFormat="false" ht="12.75" hidden="false" customHeight="false" outlineLevel="0" collapsed="false">
      <c r="Y115" s="18" t="n">
        <v>38869</v>
      </c>
      <c r="Z115" s="59"/>
      <c r="AA115" s="46"/>
      <c r="AB115" s="81"/>
      <c r="AC115" s="60" t="n">
        <f aca="false">($C$2-$C$1)/365+($Y113-$Y$38)/365</f>
        <v>6.27945205479452</v>
      </c>
      <c r="AD115" s="80" t="n">
        <f aca="false">$L$4*EXP(-$L$5*LN($AC116)+$L$6*(LN($AC116))^2-$L$7*(LN($AC116))^3)+$L$8</f>
        <v>0.0317271439781208</v>
      </c>
      <c r="AE115" s="65" t="n">
        <f aca="false">AE114*(1+AD115)^(1/12)</f>
        <v>204.007557018408</v>
      </c>
      <c r="AG115" s="4"/>
      <c r="AI115" s="46" t="n">
        <v>0.0340854989331418</v>
      </c>
      <c r="AJ115" s="64"/>
    </row>
    <row r="116" customFormat="false" ht="12.75" hidden="false" customHeight="false" outlineLevel="0" collapsed="false">
      <c r="Y116" s="18" t="n">
        <v>38899</v>
      </c>
      <c r="Z116" s="59"/>
      <c r="AA116" s="46"/>
      <c r="AB116" s="81"/>
      <c r="AC116" s="60" t="n">
        <f aca="false">($C$2-$C$1)/365+($Y114-$Y$38)/365</f>
        <v>6.36164383561644</v>
      </c>
      <c r="AD116" s="80" t="n">
        <f aca="false">$L$4*EXP(-$L$5*LN($AC117)+$L$6*(LN($AC117))^2-$L$7*(LN($AC117))^3)+$L$8</f>
        <v>0.0313861630785086</v>
      </c>
      <c r="AE116" s="65" t="n">
        <f aca="false">AE115*(1+AD116)^(1/12)</f>
        <v>204.533616248259</v>
      </c>
      <c r="AG116" s="4"/>
      <c r="AI116" s="46" t="n">
        <v>0.0339444908274864</v>
      </c>
      <c r="AJ116" s="64"/>
    </row>
    <row r="117" customFormat="false" ht="12.75" hidden="false" customHeight="false" outlineLevel="0" collapsed="false">
      <c r="Y117" s="18" t="n">
        <v>38930</v>
      </c>
      <c r="Z117" s="59"/>
      <c r="AA117" s="46"/>
      <c r="AB117" s="81"/>
      <c r="AC117" s="60" t="n">
        <f aca="false">($C$2-$C$1)/365+($Y115-$Y$38)/365</f>
        <v>6.44657534246575</v>
      </c>
      <c r="AD117" s="80" t="n">
        <f aca="false">$L$4*EXP(-$L$5*LN($AC118)+$L$6*(LN($AC118))^2-$L$7*(LN($AC118))^3)+$L$8</f>
        <v>0.0310590688235861</v>
      </c>
      <c r="AE117" s="65" t="n">
        <f aca="false">AE116*(1+AD117)^(1/12)</f>
        <v>205.055611771596</v>
      </c>
      <c r="AG117" s="4"/>
      <c r="AI117" s="46" t="n">
        <v>0.033800797887714</v>
      </c>
      <c r="AJ117" s="64"/>
    </row>
    <row r="118" customFormat="false" ht="12.75" hidden="false" customHeight="false" outlineLevel="0" collapsed="false">
      <c r="Y118" s="18" t="n">
        <v>38961</v>
      </c>
      <c r="Z118" s="59"/>
      <c r="AA118" s="46"/>
      <c r="AB118" s="81"/>
      <c r="AC118" s="60" t="n">
        <f aca="false">($C$2-$C$1)/365+($Y116-$Y$38)/365</f>
        <v>6.52876712328767</v>
      </c>
      <c r="AD118" s="80" t="n">
        <f aca="false">$L$4*EXP(-$L$5*LN($AC119)+$L$6*(LN($AC119))^2-$L$7*(LN($AC119))^3)+$L$8</f>
        <v>0.0307244506345686</v>
      </c>
      <c r="AE118" s="65" t="n">
        <f aca="false">AE117*(1+AD118)^(1/12)</f>
        <v>205.573378812185</v>
      </c>
      <c r="AG118" s="4"/>
      <c r="AI118" s="46" t="n">
        <v>0.0336546872032013</v>
      </c>
      <c r="AJ118" s="64"/>
    </row>
    <row r="119" customFormat="false" ht="12.75" hidden="false" customHeight="false" outlineLevel="0" collapsed="false">
      <c r="Y119" s="18" t="n">
        <v>38991</v>
      </c>
      <c r="Z119" s="59"/>
      <c r="AA119" s="46"/>
      <c r="AB119" s="81"/>
      <c r="AC119" s="60" t="n">
        <f aca="false">($C$2-$C$1)/365+($Y117-$Y$38)/365</f>
        <v>6.61369863013699</v>
      </c>
      <c r="AD119" s="80" t="n">
        <f aca="false">$L$4*EXP(-$L$5*LN($AC120)+$L$6*(LN($AC120))^2-$L$7*(LN($AC120))^3)+$L$8</f>
        <v>0.0303936297943829</v>
      </c>
      <c r="AE119" s="65" t="n">
        <f aca="false">AE118*(1+AD119)^(1/12)</f>
        <v>206.086940129427</v>
      </c>
      <c r="AG119" s="4"/>
      <c r="AI119" s="46" t="n">
        <v>0.0335064087032799</v>
      </c>
      <c r="AJ119" s="64"/>
    </row>
    <row r="120" customFormat="false" ht="12.75" hidden="false" customHeight="false" outlineLevel="0" collapsed="false">
      <c r="Y120" s="18" t="n">
        <v>39022</v>
      </c>
      <c r="Z120" s="59"/>
      <c r="AA120" s="46"/>
      <c r="AB120" s="81"/>
      <c r="AC120" s="60" t="n">
        <f aca="false">($C$2-$C$1)/365+($Y118-$Y$38)/365</f>
        <v>6.6986301369863</v>
      </c>
      <c r="AD120" s="80" t="n">
        <f aca="false">$L$4*EXP(-$L$5*LN($AC121)+$L$6*(LN($AC121))^2-$L$7*(LN($AC121))^3)+$L$8</f>
        <v>0.0300774064317762</v>
      </c>
      <c r="AE120" s="65" t="n">
        <f aca="false">AE119*(1+AD120)^(1/12)</f>
        <v>206.596499910539</v>
      </c>
      <c r="AG120" s="4"/>
      <c r="AI120" s="46" t="n">
        <v>0.0333561960167643</v>
      </c>
      <c r="AJ120" s="64"/>
    </row>
    <row r="121" customFormat="false" ht="12.75" hidden="false" customHeight="false" outlineLevel="0" collapsed="false">
      <c r="Y121" s="77" t="n">
        <v>39052</v>
      </c>
      <c r="Z121" s="59"/>
      <c r="AA121" s="46"/>
      <c r="AB121" s="81"/>
      <c r="AC121" s="60" t="n">
        <f aca="false">($C$2-$C$1)/365+($Y119-$Y$38)/365</f>
        <v>6.78082191780822</v>
      </c>
      <c r="AD121" s="80" t="n">
        <f aca="false">$L$4*EXP(-$L$5*LN($AC122)+$L$6*(LN($AC122))^2-$L$7*(LN($AC122))^3)+$L$8</f>
        <v>0.0297549851493854</v>
      </c>
      <c r="AE121" s="65" t="n">
        <f aca="false">AE120*(1+AD121)^(1/12)</f>
        <v>207.10191665989</v>
      </c>
      <c r="AG121" s="4"/>
      <c r="AI121" s="46" t="n">
        <v>0.0332042673067785</v>
      </c>
      <c r="AJ121" s="64"/>
    </row>
    <row r="122" customFormat="false" ht="12.75" hidden="false" customHeight="false" outlineLevel="0" collapsed="false">
      <c r="Y122" s="18" t="n">
        <v>39083</v>
      </c>
      <c r="Z122" s="59"/>
      <c r="AA122" s="46"/>
      <c r="AB122" s="81"/>
      <c r="AC122" s="60" t="n">
        <f aca="false">($C$2-$C$1)/365+($Y120-$Y$38)/365</f>
        <v>6.86575342465754</v>
      </c>
      <c r="AD122" s="80" t="n">
        <f aca="false">$L$4*EXP(-$L$5*LN($AC123)+$L$6*(LN($AC123))^2-$L$7*(LN($AC123))^3)+$L$8</f>
        <v>0.029447410526666</v>
      </c>
      <c r="AE122" s="65" t="n">
        <f aca="false">AE121*(1+AD122)^(1/12)</f>
        <v>207.603401649257</v>
      </c>
      <c r="AG122" s="4"/>
      <c r="AI122" s="46" t="n">
        <v>0.0330508260795848</v>
      </c>
      <c r="AJ122" s="64"/>
    </row>
    <row r="123" customFormat="false" ht="12.75" hidden="false" customHeight="false" outlineLevel="0" collapsed="false">
      <c r="Y123" s="18" t="n">
        <v>39114</v>
      </c>
      <c r="Z123" s="59"/>
      <c r="AA123" s="46"/>
      <c r="AB123" s="78"/>
      <c r="AC123" s="60" t="n">
        <f aca="false">($C$2-$C$1)/365+($Y121-$Y$38)/365</f>
        <v>6.94794520547945</v>
      </c>
      <c r="AD123" s="80" t="n">
        <f aca="false">$L$4*EXP(-$L$5*LN($AC124)+$L$6*(LN($AC124))^2-$L$7*(LN($AC124))^3)+$L$8</f>
        <v>0.0291344015799971</v>
      </c>
      <c r="AE123" s="65" t="n">
        <f aca="false">AE122*(1+AD123)^(1/12)</f>
        <v>208.100827239421</v>
      </c>
      <c r="AG123" s="4"/>
      <c r="AI123" s="46" t="n">
        <v>0.0328960619661138</v>
      </c>
      <c r="AJ123" s="64"/>
    </row>
    <row r="124" customFormat="false" ht="12.75" hidden="false" customHeight="false" outlineLevel="0" collapsed="false">
      <c r="Y124" s="18" t="n">
        <v>39142</v>
      </c>
      <c r="Z124" s="59"/>
      <c r="AA124" s="46"/>
      <c r="AB124" s="81"/>
      <c r="AC124" s="60" t="n">
        <f aca="false">($C$2-$C$1)/365+($Y122-$Y$38)/365</f>
        <v>7.03287671232877</v>
      </c>
      <c r="AD124" s="80" t="n">
        <f aca="false">$L$4*EXP(-$L$5*LN($AC125)+$L$6*(LN($AC125))^2-$L$7*(LN($AC125))^3)+$L$8</f>
        <v>0.0288264885939815</v>
      </c>
      <c r="AE124" s="65" t="n">
        <f aca="false">AE123*(1+AD124)^(1/12)</f>
        <v>208.594242955257</v>
      </c>
      <c r="AG124" s="4"/>
      <c r="AI124" s="46" t="n">
        <v>0.0327401514756811</v>
      </c>
      <c r="AJ124" s="64"/>
    </row>
    <row r="125" customFormat="false" ht="12.75" hidden="false" customHeight="false" outlineLevel="0" collapsed="false">
      <c r="Y125" s="18" t="n">
        <v>39173</v>
      </c>
      <c r="Z125" s="59"/>
      <c r="AA125" s="46"/>
      <c r="AB125" s="81"/>
      <c r="AC125" s="60" t="n">
        <f aca="false">($C$2-$C$1)/365+($Y123-$Y$38)/365</f>
        <v>7.11780821917808</v>
      </c>
      <c r="AD125" s="80" t="n">
        <f aca="false">$L$4*EXP(-$L$5*LN($AC126)+$L$6*(LN($AC126))^2-$L$7*(LN($AC126))^3)+$L$8</f>
        <v>0.0285528987618952</v>
      </c>
      <c r="AE125" s="65" t="n">
        <f aca="false">AE124*(1+AD125)^(1/12)</f>
        <v>209.084194534308</v>
      </c>
      <c r="AG125" s="4"/>
      <c r="AI125" s="46" t="n">
        <v>0.0325832587211921</v>
      </c>
      <c r="AJ125" s="64"/>
    </row>
    <row r="126" customFormat="false" ht="12.75" hidden="false" customHeight="false" outlineLevel="0" collapsed="false">
      <c r="Y126" s="18" t="n">
        <v>39203</v>
      </c>
      <c r="Z126" s="59"/>
      <c r="AA126" s="46"/>
      <c r="AB126" s="81"/>
      <c r="AC126" s="60" t="n">
        <f aca="false">($C$2-$C$1)/365+($Y124-$Y$38)/365</f>
        <v>7.19452054794521</v>
      </c>
      <c r="AD126" s="80" t="n">
        <f aca="false">$L$4*EXP(-$L$5*LN($AC127)+$L$6*(LN($AC127))^2-$L$7*(LN($AC127))^3)+$L$8</f>
        <v>0.0282551432054288</v>
      </c>
      <c r="AE126" s="65" t="n">
        <f aca="false">AE125*(1+AD126)^(1/12)</f>
        <v>209.570240427796</v>
      </c>
      <c r="AG126" s="4"/>
      <c r="AI126" s="46" t="n">
        <v>0.0324255361157957</v>
      </c>
      <c r="AJ126" s="64"/>
    </row>
    <row r="127" customFormat="false" ht="12.75" hidden="false" customHeight="false" outlineLevel="0" collapsed="false">
      <c r="Y127" s="18" t="n">
        <v>39234</v>
      </c>
      <c r="Z127" s="59"/>
      <c r="AA127" s="46"/>
      <c r="AB127" s="81"/>
      <c r="AC127" s="60" t="n">
        <f aca="false">($C$2-$C$1)/365+($Y125-$Y$38)/365</f>
        <v>7.27945205479452</v>
      </c>
      <c r="AD127" s="80" t="n">
        <f aca="false">$L$4*EXP(-$L$5*LN($AC128)+$L$6*(LN($AC128))^2-$L$7*(LN($AC128))^3)+$L$8</f>
        <v>0.0279722579294778</v>
      </c>
      <c r="AE127" s="65" t="n">
        <f aca="false">AE126*(1+AD127)^(1/12)</f>
        <v>210.052599821203</v>
      </c>
      <c r="AG127" s="4"/>
      <c r="AI127" s="46" t="n">
        <v>0.0322671250408133</v>
      </c>
      <c r="AJ127" s="64"/>
    </row>
    <row r="128" customFormat="false" ht="12.75" hidden="false" customHeight="false" outlineLevel="0" collapsed="false">
      <c r="Y128" s="18" t="n">
        <v>39264</v>
      </c>
      <c r="Z128" s="59"/>
      <c r="AA128" s="46"/>
      <c r="AB128" s="81"/>
      <c r="AC128" s="60" t="n">
        <f aca="false">($C$2-$C$1)/365+($Y126-$Y$38)/365</f>
        <v>7.36164383561644</v>
      </c>
      <c r="AD128" s="80" t="n">
        <f aca="false">$L$4*EXP(-$L$5*LN($AC129)+$L$6*(LN($AC129))^2-$L$7*(LN($AC129))^3)+$L$8</f>
        <v>0.0276854857827906</v>
      </c>
      <c r="AE128" s="65" t="n">
        <f aca="false">AE127*(1+AD128)^(1/12)</f>
        <v>210.531174400381</v>
      </c>
      <c r="AG128" s="4"/>
      <c r="AI128" s="46" t="n">
        <v>0.0321081564851864</v>
      </c>
      <c r="AJ128" s="64"/>
    </row>
    <row r="129" customFormat="false" ht="12.75" hidden="false" customHeight="false" outlineLevel="0" collapsed="false">
      <c r="Y129" s="18" t="n">
        <v>39295</v>
      </c>
      <c r="Z129" s="59"/>
      <c r="AA129" s="46"/>
      <c r="AB129" s="81"/>
      <c r="AC129" s="60" t="n">
        <f aca="false">($C$2-$C$1)/365+($Y127-$Y$38)/365</f>
        <v>7.44657534246575</v>
      </c>
      <c r="AD129" s="80" t="n">
        <f aca="false">$L$4*EXP(-$L$5*LN($AC130)+$L$6*(LN($AC130))^2-$L$7*(LN($AC130))^3)+$L$8</f>
        <v>0.02741340677039</v>
      </c>
      <c r="AE129" s="65" t="n">
        <f aca="false">AE128*(1+AD129)^(1/12)</f>
        <v>211.00618336345</v>
      </c>
      <c r="AG129" s="4"/>
      <c r="AI129" s="46" t="n">
        <v>0.0319487516566541</v>
      </c>
      <c r="AJ129" s="64"/>
    </row>
    <row r="130" customFormat="false" ht="12.75" hidden="false" customHeight="false" outlineLevel="0" collapsed="false">
      <c r="Y130" s="18" t="n">
        <v>39326</v>
      </c>
      <c r="Z130" s="59"/>
      <c r="AA130" s="46"/>
      <c r="AB130" s="81"/>
      <c r="AC130" s="60" t="n">
        <f aca="false">($C$2-$C$1)/365+($Y128-$Y$38)/365</f>
        <v>7.52876712328767</v>
      </c>
      <c r="AD130" s="80" t="n">
        <f aca="false">$L$4*EXP(-$L$5*LN($AC131)+$L$6*(LN($AC131))^2-$L$7*(LN($AC131))^3)+$L$8</f>
        <v>0.0271379460707903</v>
      </c>
      <c r="AE130" s="65" t="n">
        <f aca="false">AE129*(1+AD130)^(1/12)</f>
        <v>211.477538422477</v>
      </c>
      <c r="AG130" s="4"/>
      <c r="AI130" s="46" t="n">
        <v>0.031789022565236</v>
      </c>
      <c r="AJ130" s="64"/>
    </row>
    <row r="131" customFormat="false" ht="12.75" hidden="false" customHeight="false" outlineLevel="0" collapsed="false">
      <c r="Y131" s="18" t="n">
        <v>39356</v>
      </c>
      <c r="Z131" s="59"/>
      <c r="AA131" s="46"/>
      <c r="AB131" s="81"/>
      <c r="AC131" s="60" t="n">
        <f aca="false">($C$2-$C$1)/365+($Y129-$Y$38)/365</f>
        <v>7.61369863013699</v>
      </c>
      <c r="AD131" s="80" t="n">
        <f aca="false">$L$4*EXP(-$L$5*LN($AC132)+$L$6*(LN($AC132))^2-$L$7*(LN($AC132))^3)+$L$8</f>
        <v>0.0268683137182944</v>
      </c>
      <c r="AE131" s="65" t="n">
        <f aca="false">AE130*(1+AD131)^(1/12)</f>
        <v>211.945309303912</v>
      </c>
      <c r="AG131" s="4"/>
      <c r="AI131" s="46" t="n">
        <v>0.0316290725793471</v>
      </c>
      <c r="AJ131" s="64"/>
    </row>
    <row r="132" customFormat="false" ht="12.75" hidden="false" customHeight="false" outlineLevel="0" collapsed="false">
      <c r="Y132" s="18" t="n">
        <v>39387</v>
      </c>
      <c r="Z132" s="59"/>
      <c r="AA132" s="46"/>
      <c r="AB132" s="81"/>
      <c r="AC132" s="60" t="n">
        <f aca="false">($C$2-$C$1)/365+($Y130-$Y$38)/365</f>
        <v>7.6986301369863</v>
      </c>
      <c r="AD132" s="80" t="n">
        <f aca="false">$L$4*EXP(-$L$5*LN($AC133)+$L$6*(LN($AC133))^2-$L$7*(LN($AC133))^3)+$L$8</f>
        <v>0.0266129586804178</v>
      </c>
      <c r="AE132" s="65" t="n">
        <f aca="false">AE131*(1+AD132)^(1/12)</f>
        <v>212.409712539019</v>
      </c>
      <c r="AG132" s="4"/>
      <c r="AI132" s="46" t="n">
        <v>0.0314689969552791</v>
      </c>
      <c r="AJ132" s="64"/>
    </row>
    <row r="133" customFormat="false" ht="12.75" hidden="false" customHeight="false" outlineLevel="0" collapsed="false">
      <c r="Y133" s="77" t="n">
        <v>39417</v>
      </c>
      <c r="Z133" s="59"/>
      <c r="AA133" s="46"/>
      <c r="AB133" s="81"/>
      <c r="AC133" s="60" t="n">
        <f aca="false">($C$2-$C$1)/365+($Y131-$Y$38)/365</f>
        <v>7.78082191780822</v>
      </c>
      <c r="AD133" s="80" t="n">
        <f aca="false">$L$4*EXP(-$L$5*LN($AC134)+$L$6*(LN($AC134))^2-$L$7*(LN($AC134))^3)+$L$8</f>
        <v>0.0263548739700208</v>
      </c>
      <c r="AE133" s="65" t="n">
        <f aca="false">AE132*(1+AD133)^(1/12)</f>
        <v>212.870673201705</v>
      </c>
      <c r="AG133" s="4"/>
      <c r="AI133" s="46" t="n">
        <v>0.0313088833408348</v>
      </c>
      <c r="AJ133" s="64"/>
    </row>
    <row r="134" customFormat="false" ht="12.75" hidden="false" customHeight="false" outlineLevel="0" collapsed="false">
      <c r="Y134" s="18" t="n">
        <v>39448</v>
      </c>
      <c r="Z134" s="59"/>
      <c r="AA134" s="46"/>
      <c r="AB134" s="81"/>
      <c r="AC134" s="60" t="n">
        <f aca="false">($C$2-$C$1)/365+($Y132-$Y$38)/365</f>
        <v>7.86575342465754</v>
      </c>
      <c r="AD134" s="80" t="n">
        <f aca="false">$L$4*EXP(-$L$5*LN($AC135)+$L$6*(LN($AC135))^2-$L$7*(LN($AC135))^3)+$L$8</f>
        <v>0.0261107135873761</v>
      </c>
      <c r="AE134" s="65" t="n">
        <f aca="false">AE133*(1+AD134)^(1/12)</f>
        <v>213.328404600459</v>
      </c>
      <c r="AG134" s="4"/>
      <c r="AI134" s="46" t="n">
        <v>0.0311488122535393</v>
      </c>
      <c r="AJ134" s="64"/>
    </row>
    <row r="135" customFormat="false" ht="12.75" hidden="false" customHeight="false" outlineLevel="0" collapsed="false">
      <c r="Y135" s="18" t="n">
        <v>39479</v>
      </c>
      <c r="Z135" s="59"/>
      <c r="AA135" s="46"/>
      <c r="AB135" s="78"/>
      <c r="AC135" s="60" t="n">
        <f aca="false">($C$2-$C$1)/365+($Y133-$Y$38)/365</f>
        <v>7.94794520547945</v>
      </c>
      <c r="AD135" s="80" t="n">
        <f aca="false">$L$4*EXP(-$L$5*LN($AC136)+$L$6*(LN($AC136))^2-$L$7*(LN($AC136))^3)+$L$8</f>
        <v>0.0258641916545939</v>
      </c>
      <c r="AE135" s="65" t="n">
        <f aca="false">AE134*(1+AD135)^(1/12)</f>
        <v>213.782839602121</v>
      </c>
      <c r="AG135" s="4"/>
      <c r="AI135" s="46" t="n">
        <v>0.0309888575345962</v>
      </c>
      <c r="AJ135" s="64"/>
    </row>
    <row r="136" customFormat="false" ht="12.75" hidden="false" customHeight="false" outlineLevel="0" collapsed="false">
      <c r="Y136" s="18" t="n">
        <v>39508</v>
      </c>
      <c r="Z136" s="59"/>
      <c r="AA136" s="46"/>
      <c r="AB136" s="81"/>
      <c r="AC136" s="60" t="n">
        <f aca="false">($C$2-$C$1)/365+($Y134-$Y$38)/365</f>
        <v>8.03287671232877</v>
      </c>
      <c r="AD136" s="80" t="n">
        <f aca="false">$L$4*EXP(-$L$5*LN($AC137)+$L$6*(LN($AC137))^2-$L$7*(LN($AC137))^3)+$L$8</f>
        <v>0.0256235216325966</v>
      </c>
      <c r="AE136" s="65" t="n">
        <f aca="false">AE135*(1+AD136)^(1/12)</f>
        <v>214.234053799464</v>
      </c>
      <c r="AG136" s="4"/>
      <c r="AI136" s="46" t="n">
        <v>0.0308290867790617</v>
      </c>
      <c r="AJ136" s="64"/>
    </row>
    <row r="137" customFormat="false" ht="12.75" hidden="false" customHeight="false" outlineLevel="0" collapsed="false">
      <c r="Y137" s="18" t="n">
        <v>39539</v>
      </c>
      <c r="Z137" s="59"/>
      <c r="AA137" s="46"/>
      <c r="AB137" s="81"/>
      <c r="AC137" s="60" t="n">
        <f aca="false">($C$2-$C$1)/365+($Y135-$Y$38)/365</f>
        <v>8.11780821917808</v>
      </c>
      <c r="AD137" s="80" t="n">
        <f aca="false">$L$4*EXP(-$L$5*LN($AC138)+$L$6*(LN($AC138))^2-$L$7*(LN($AC138))^3)+$L$8</f>
        <v>0.0254036496013828</v>
      </c>
      <c r="AE137" s="65" t="n">
        <f aca="false">AE136*(1+AD137)^(1/12)</f>
        <v>214.682384611868</v>
      </c>
      <c r="AG137" s="4"/>
      <c r="AI137" s="46" t="n">
        <v>0.0306695617433601</v>
      </c>
      <c r="AJ137" s="64"/>
    </row>
    <row r="138" customFormat="false" ht="12.75" hidden="false" customHeight="false" outlineLevel="0" collapsed="false">
      <c r="Y138" s="18" t="n">
        <v>39569</v>
      </c>
      <c r="Z138" s="59"/>
      <c r="AA138" s="46"/>
      <c r="AB138" s="81"/>
      <c r="AC138" s="60" t="n">
        <f aca="false">($C$2-$C$1)/365+($Y136-$Y$38)/365</f>
        <v>8.1972602739726</v>
      </c>
      <c r="AD138" s="80" t="n">
        <f aca="false">$L$4*EXP(-$L$5*LN($AC139)+$L$6*(LN($AC139))^2-$L$7*(LN($AC139))^3)+$L$8</f>
        <v>0.0251742107988428</v>
      </c>
      <c r="AE138" s="65" t="n">
        <f aca="false">AE137*(1+AD138)^(1/12)</f>
        <v>215.127641849673</v>
      </c>
      <c r="AG138" s="4"/>
      <c r="AI138" s="46" t="n">
        <v>0.0305103387307071</v>
      </c>
      <c r="AJ138" s="64"/>
    </row>
    <row r="139" customFormat="false" ht="12.75" hidden="false" customHeight="false" outlineLevel="0" collapsed="false">
      <c r="Y139" s="18" t="n">
        <v>39600</v>
      </c>
      <c r="Z139" s="59"/>
      <c r="AA139" s="46"/>
      <c r="AB139" s="81"/>
      <c r="AC139" s="60" t="n">
        <f aca="false">($C$2-$C$1)/365+($Y137-$Y$38)/365</f>
        <v>8.28219178082192</v>
      </c>
      <c r="AD139" s="80" t="n">
        <f aca="false">$L$4*EXP(-$L$5*LN($AC140)+$L$6*(LN($AC140))^2-$L$7*(LN($AC140))^3)+$L$8</f>
        <v>0.024957635492255</v>
      </c>
      <c r="AE139" s="65" t="n">
        <f aca="false">AE138*(1+AD139)^(1/12)</f>
        <v>215.570027071232</v>
      </c>
      <c r="AG139" s="4"/>
      <c r="AI139" s="46" t="n">
        <v>0.0303514689555844</v>
      </c>
      <c r="AJ139" s="64"/>
    </row>
    <row r="140" customFormat="false" ht="12.75" hidden="false" customHeight="false" outlineLevel="0" collapsed="false">
      <c r="Y140" s="18" t="n">
        <v>39630</v>
      </c>
      <c r="Z140" s="59"/>
      <c r="AA140" s="46"/>
      <c r="AB140" s="81"/>
      <c r="AC140" s="60" t="n">
        <f aca="false">($C$2-$C$1)/365+($Y138-$Y$38)/365</f>
        <v>8.36438356164384</v>
      </c>
      <c r="AD140" s="80" t="n">
        <f aca="false">$L$4*EXP(-$L$5*LN($AC141)+$L$6*(LN($AC141))^2-$L$7*(LN($AC141))^3)+$L$8</f>
        <v>0.024739431170448</v>
      </c>
      <c r="AE140" s="65" t="n">
        <f aca="false">AE139*(1+AD140)^(1/12)</f>
        <v>216.00948935757</v>
      </c>
      <c r="AG140" s="4"/>
      <c r="AI140" s="46" t="n">
        <v>0.0301929988878682</v>
      </c>
      <c r="AJ140" s="64"/>
    </row>
    <row r="141" customFormat="false" ht="12.75" hidden="false" customHeight="false" outlineLevel="0" collapsed="false">
      <c r="Y141" s="18" t="n">
        <v>39661</v>
      </c>
      <c r="Z141" s="59"/>
      <c r="AA141" s="46"/>
      <c r="AB141" s="81"/>
      <c r="AC141" s="60" t="n">
        <f aca="false">($C$2-$C$1)/365+($Y139-$Y$38)/365</f>
        <v>8.44931506849315</v>
      </c>
      <c r="AD141" s="80" t="n">
        <f aca="false">$L$4*EXP(-$L$5*LN($AC142)+$L$6*(LN($AC142))^2-$L$7*(LN($AC142))^3)+$L$8</f>
        <v>0.0245336173051462</v>
      </c>
      <c r="AE141" s="65" t="n">
        <f aca="false">AE140*(1+AD141)^(1/12)</f>
        <v>216.446224460256</v>
      </c>
      <c r="AG141" s="4"/>
      <c r="AI141" s="46" t="n">
        <v>0.030034970577667</v>
      </c>
      <c r="AJ141" s="64"/>
    </row>
    <row r="142" customFormat="false" ht="12.75" hidden="false" customHeight="false" outlineLevel="0" collapsed="false">
      <c r="Y142" s="18" t="n">
        <v>39692</v>
      </c>
      <c r="Z142" s="59"/>
      <c r="AA142" s="46"/>
      <c r="AB142" s="81"/>
      <c r="AC142" s="60" t="n">
        <f aca="false">($C$2-$C$1)/365+($Y140-$Y$38)/365</f>
        <v>8.53150684931507</v>
      </c>
      <c r="AD142" s="80" t="n">
        <f aca="false">$L$4*EXP(-$L$5*LN($AC143)+$L$6*(LN($AC143))^2-$L$7*(LN($AC143))^3)+$L$8</f>
        <v>0.0243264061839345</v>
      </c>
      <c r="AE142" s="65" t="n">
        <f aca="false">AE141*(1+AD142)^(1/12)</f>
        <v>216.880186847208</v>
      </c>
      <c r="AG142" s="4"/>
      <c r="AI142" s="46" t="n">
        <v>0.029877421961507</v>
      </c>
      <c r="AJ142" s="64"/>
    </row>
    <row r="143" customFormat="false" ht="12.75" hidden="false" customHeight="false" outlineLevel="0" collapsed="false">
      <c r="Y143" s="18" t="n">
        <v>39722</v>
      </c>
      <c r="Z143" s="59"/>
      <c r="AA143" s="46"/>
      <c r="AB143" s="81"/>
      <c r="AC143" s="60" t="n">
        <f aca="false">($C$2-$C$1)/365+($Y141-$Y$38)/365</f>
        <v>8.61643835616438</v>
      </c>
      <c r="AD143" s="80" t="n">
        <f aca="false">$L$4*EXP(-$L$5*LN($AC144)+$L$6*(LN($AC144))^2-$L$7*(LN($AC144))^3)+$L$8</f>
        <v>0.024124674519815</v>
      </c>
      <c r="AE143" s="65" t="n">
        <f aca="false">AE142*(1+AD143)^(1/12)</f>
        <v>217.311452465943</v>
      </c>
      <c r="AG143" s="4"/>
      <c r="AI143" s="46" t="n">
        <v>0.0297203871509415</v>
      </c>
      <c r="AJ143" s="64"/>
    </row>
    <row r="144" customFormat="false" ht="12.75" hidden="false" customHeight="false" outlineLevel="0" collapsed="false">
      <c r="Y144" s="18" t="n">
        <v>39753</v>
      </c>
      <c r="Z144" s="59"/>
      <c r="AA144" s="46"/>
      <c r="AB144" s="81"/>
      <c r="AC144" s="60" t="n">
        <f aca="false">($C$2-$C$1)/365+($Y142-$Y$38)/365</f>
        <v>8.7013698630137</v>
      </c>
      <c r="AD144" s="80" t="n">
        <f aca="false">$L$4*EXP(-$L$5*LN($AC145)+$L$6*(LN($AC145))^2-$L$7*(LN($AC145))^3)+$L$8</f>
        <v>0.023934593173822</v>
      </c>
      <c r="AE144" s="65" t="n">
        <f aca="false">AE143*(1+AD144)^(1/12)</f>
        <v>217.740207533828</v>
      </c>
      <c r="AG144" s="4"/>
      <c r="AI144" s="46" t="n">
        <v>0.0295638967041729</v>
      </c>
      <c r="AJ144" s="64"/>
    </row>
    <row r="145" customFormat="false" ht="12.75" hidden="false" customHeight="false" outlineLevel="0" collapsed="false">
      <c r="Y145" s="77" t="n">
        <v>39783</v>
      </c>
      <c r="Z145" s="59"/>
      <c r="AA145" s="46"/>
      <c r="AB145" s="81"/>
      <c r="AC145" s="60" t="n">
        <f aca="false">($C$2-$C$1)/365+($Y143-$Y$38)/365</f>
        <v>8.78356164383562</v>
      </c>
      <c r="AD145" s="80" t="n">
        <f aca="false">$L$4*EXP(-$L$5*LN($AC146)+$L$6*(LN($AC146))^2-$L$7*(LN($AC146))^3)+$L$8</f>
        <v>0.02374340911384</v>
      </c>
      <c r="AE145" s="65" t="n">
        <f aca="false">AE144*(1+AD145)^(1/12)</f>
        <v>218.166413610764</v>
      </c>
      <c r="AG145" s="4"/>
      <c r="AI145" s="46" t="n">
        <v>0.0294079778815806</v>
      </c>
      <c r="AJ145" s="64"/>
    </row>
    <row r="146" customFormat="false" ht="12.75" hidden="false" customHeight="false" outlineLevel="0" collapsed="false">
      <c r="Y146" s="18" t="n">
        <v>39814</v>
      </c>
      <c r="Z146" s="59"/>
      <c r="AA146" s="46"/>
      <c r="AB146" s="81"/>
      <c r="AC146" s="60" t="n">
        <f aca="false">($C$2-$C$1)/365+($Y144-$Y$38)/365</f>
        <v>8.86849315068493</v>
      </c>
      <c r="AD146" s="80" t="n">
        <f aca="false">$L$4*EXP(-$L$5*LN($AC147)+$L$6*(LN($AC147))^2-$L$7*(LN($AC147))^3)+$L$8</f>
        <v>0.0235633758987475</v>
      </c>
      <c r="AE146" s="65" t="n">
        <f aca="false">AE145*(1+AD146)^(1/12)</f>
        <v>218.590250241847</v>
      </c>
      <c r="AG146" s="4"/>
      <c r="AI146" s="46" t="n">
        <v>0.0292526548859779</v>
      </c>
      <c r="AJ146" s="64"/>
    </row>
    <row r="147" customFormat="false" ht="12.75" hidden="false" customHeight="false" outlineLevel="0" collapsed="false">
      <c r="Y147" s="18" t="n">
        <v>39845</v>
      </c>
      <c r="Z147" s="59"/>
      <c r="AA147" s="46"/>
      <c r="AB147" s="78"/>
      <c r="AC147" s="60" t="n">
        <f aca="false">($C$2-$C$1)/365+($Y145-$Y$38)/365</f>
        <v>8.95068493150685</v>
      </c>
      <c r="AD147" s="80" t="n">
        <f aca="false">$L$4*EXP(-$L$5*LN($AC148)+$L$6*(LN($AC148))^2-$L$7*(LN($AC148))^3)+$L$8</f>
        <v>0.0233824037280785</v>
      </c>
      <c r="AE147" s="65" t="n">
        <f aca="false">AE146*(1+AD147)^(1/12)</f>
        <v>219.011683078412</v>
      </c>
      <c r="AG147" s="4"/>
      <c r="AI147" s="46" t="n">
        <v>0.0290979490882499</v>
      </c>
      <c r="AJ147" s="64"/>
    </row>
    <row r="148" customFormat="false" ht="12.75" hidden="false" customHeight="false" outlineLevel="0" collapsed="false">
      <c r="Y148" s="18" t="n">
        <v>39873</v>
      </c>
      <c r="Z148" s="59"/>
      <c r="AA148" s="46"/>
      <c r="AB148" s="81"/>
      <c r="AC148" s="60" t="n">
        <f aca="false">($C$2-$C$1)/365+($Y146-$Y$38)/365</f>
        <v>9.03561643835616</v>
      </c>
      <c r="AD148" s="80" t="n">
        <f aca="false">$L$4*EXP(-$L$5*LN($AC149)+$L$6*(LN($AC149))^2-$L$7*(LN($AC149))^3)+$L$8</f>
        <v>0.0232064849923956</v>
      </c>
      <c r="AE148" s="65" t="n">
        <f aca="false">AE147*(1+AD148)^(1/12)</f>
        <v>219.430784793604</v>
      </c>
      <c r="AG148" s="4"/>
      <c r="AI148" s="46" t="n">
        <v>0.0289438792391992</v>
      </c>
      <c r="AJ148" s="64"/>
    </row>
    <row r="149" customFormat="false" ht="12.75" hidden="false" customHeight="false" outlineLevel="0" collapsed="false">
      <c r="Y149" s="18" t="n">
        <v>39904</v>
      </c>
      <c r="Z149" s="59"/>
      <c r="AA149" s="46"/>
      <c r="AB149" s="81"/>
      <c r="AC149" s="60" t="n">
        <f aca="false">($C$2-$C$1)/365+($Y147-$Y$38)/365</f>
        <v>9.12054794520548</v>
      </c>
      <c r="AD149" s="80" t="n">
        <f aca="false">$L$4*EXP(-$L$5*LN($AC150)+$L$6*(LN($AC150))^2-$L$7*(LN($AC150))^3)+$L$8</f>
        <v>0.0230518552315752</v>
      </c>
      <c r="AE149" s="65" t="n">
        <f aca="false">AE148*(1+AD149)^(1/12)</f>
        <v>219.847919608799</v>
      </c>
      <c r="AG149" s="4"/>
      <c r="AI149" s="46" t="n">
        <v>0.0287904616681893</v>
      </c>
      <c r="AJ149" s="64"/>
    </row>
    <row r="150" customFormat="false" ht="12.75" hidden="false" customHeight="false" outlineLevel="0" collapsed="false">
      <c r="Y150" s="18" t="n">
        <v>39934</v>
      </c>
      <c r="Z150" s="59"/>
      <c r="AA150" s="46"/>
      <c r="AB150" s="81"/>
      <c r="AC150" s="60" t="n">
        <f aca="false">($C$2-$C$1)/365+($Y148-$Y$38)/365</f>
        <v>9.1972602739726</v>
      </c>
      <c r="AD150" s="80" t="n">
        <f aca="false">$L$4*EXP(-$L$5*LN($AC151)+$L$6*(LN($AC151))^2-$L$7*(LN($AC151))^3)+$L$8</f>
        <v>0.0228852903842645</v>
      </c>
      <c r="AE150" s="65" t="n">
        <f aca="false">AE149*(1+AD150)^(1/12)</f>
        <v>220.262858679614</v>
      </c>
      <c r="AG150" s="4"/>
      <c r="AI150" s="46" t="n">
        <v>0.0286377104694264</v>
      </c>
      <c r="AJ150" s="64"/>
    </row>
    <row r="151" customFormat="false" ht="12.75" hidden="false" customHeight="false" outlineLevel="0" collapsed="false">
      <c r="Y151" s="18" t="n">
        <v>39965</v>
      </c>
      <c r="Z151" s="59"/>
      <c r="AA151" s="46"/>
      <c r="AB151" s="81"/>
      <c r="AC151" s="60" t="n">
        <f aca="false">($C$2-$C$1)/365+($Y149-$Y$38)/365</f>
        <v>9.28219178082192</v>
      </c>
      <c r="AD151" s="80" t="n">
        <f aca="false">$L$4*EXP(-$L$5*LN($AC152)+$L$6*(LN($AC152))^2-$L$7*(LN($AC152))^3)+$L$8</f>
        <v>0.0227286440078257</v>
      </c>
      <c r="AE151" s="65" t="n">
        <f aca="false">AE150*(1+AD151)^(1/12)</f>
        <v>220.675764447699</v>
      </c>
      <c r="AG151" s="4"/>
      <c r="AI151" s="46" t="n">
        <v>0.0284856376763767</v>
      </c>
      <c r="AJ151" s="64"/>
    </row>
    <row r="152" customFormat="false" ht="12.75" hidden="false" customHeight="false" outlineLevel="0" collapsed="false">
      <c r="Y152" s="18" t="n">
        <v>39995</v>
      </c>
      <c r="Z152" s="59"/>
      <c r="AA152" s="46"/>
      <c r="AB152" s="81"/>
      <c r="AC152" s="60" t="n">
        <f aca="false">($C$2-$C$1)/365+($Y150-$Y$38)/365</f>
        <v>9.36438356164384</v>
      </c>
      <c r="AD152" s="80" t="n">
        <f aca="false">$L$4*EXP(-$L$5*LN($AC153)+$L$6*(LN($AC153))^2-$L$7*(LN($AC153))^3)+$L$8</f>
        <v>0.0225713762929841</v>
      </c>
      <c r="AE152" s="65" t="n">
        <f aca="false">AE151*(1+AD152)^(1/12)</f>
        <v>221.086610924951</v>
      </c>
      <c r="AG152" s="4"/>
      <c r="AI152" s="46" t="n">
        <v>0.0283342534250761</v>
      </c>
      <c r="AJ152" s="64"/>
    </row>
    <row r="153" customFormat="false" ht="12.75" hidden="false" customHeight="false" outlineLevel="0" collapsed="false">
      <c r="Y153" s="18" t="n">
        <v>40026</v>
      </c>
      <c r="Z153" s="59"/>
      <c r="AA153" s="46"/>
      <c r="AB153" s="81"/>
      <c r="AC153" s="60" t="n">
        <f aca="false">($C$2-$C$1)/365+($Y151-$Y$38)/365</f>
        <v>9.44931506849315</v>
      </c>
      <c r="AD153" s="80" t="n">
        <f aca="false">$L$4*EXP(-$L$5*LN($AC154)+$L$6*(LN($AC154))^2-$L$7*(LN($AC154))^3)+$L$8</f>
        <v>0.0224235401738715</v>
      </c>
      <c r="AE153" s="65" t="n">
        <f aca="false">AE152*(1+AD153)^(1/12)</f>
        <v>221.495553571531</v>
      </c>
      <c r="AG153" s="4"/>
      <c r="AI153" s="46" t="n">
        <v>0.0281835661068408</v>
      </c>
      <c r="AJ153" s="64"/>
    </row>
    <row r="154" customFormat="false" ht="12.75" hidden="false" customHeight="false" outlineLevel="0" collapsed="false">
      <c r="Y154" s="18" t="n">
        <v>40057</v>
      </c>
      <c r="Z154" s="59"/>
      <c r="AA154" s="46"/>
      <c r="AB154" s="81"/>
      <c r="AC154" s="60" t="n">
        <f aca="false">($C$2-$C$1)/365+($Y152-$Y$38)/365</f>
        <v>9.53150684931507</v>
      </c>
      <c r="AD154" s="80" t="n">
        <f aca="false">$L$4*EXP(-$L$5*LN($AC155)+$L$6*(LN($AC155))^2-$L$7*(LN($AC155))^3)+$L$8</f>
        <v>0.0222751818224034</v>
      </c>
      <c r="AE154" s="65" t="n">
        <f aca="false">AE153*(1+AD154)^(1/12)</f>
        <v>221.902569169249</v>
      </c>
      <c r="AG154" s="4"/>
      <c r="AI154" s="46" t="n">
        <v>0.0280335825110356</v>
      </c>
      <c r="AJ154" s="64"/>
    </row>
    <row r="155" customFormat="false" ht="12.75" hidden="false" customHeight="false" outlineLevel="0" collapsed="false">
      <c r="Y155" s="18" t="n">
        <v>40087</v>
      </c>
      <c r="Z155" s="59"/>
      <c r="AA155" s="46"/>
      <c r="AB155" s="81"/>
      <c r="AC155" s="60" t="n">
        <f aca="false">($C$2-$C$1)/365+($Y153-$Y$38)/365</f>
        <v>9.61643835616438</v>
      </c>
      <c r="AD155" s="80" t="n">
        <f aca="false">$L$4*EXP(-$L$5*LN($AC156)+$L$6*(LN($AC156))^2-$L$7*(LN($AC156))^3)+$L$8</f>
        <v>0.0221312013436695</v>
      </c>
      <c r="AE155" s="65" t="n">
        <f aca="false">AE154*(1+AD155)^(1/12)</f>
        <v>222.307723280843</v>
      </c>
      <c r="AG155" s="4"/>
      <c r="AI155" s="46" t="n">
        <v>0.027884307958413</v>
      </c>
      <c r="AJ155" s="64"/>
    </row>
    <row r="156" customFormat="false" ht="12.75" hidden="false" customHeight="false" outlineLevel="0" collapsed="false">
      <c r="Y156" s="18" t="n">
        <v>40118</v>
      </c>
      <c r="Z156" s="59"/>
      <c r="AA156" s="46"/>
      <c r="AB156" s="81"/>
      <c r="AC156" s="60" t="n">
        <f aca="false">($C$2-$C$1)/365+($Y154-$Y$38)/365</f>
        <v>9.7013698630137</v>
      </c>
      <c r="AD156" s="80" t="n">
        <f aca="false">$L$4*EXP(-$L$5*LN($AC157)+$L$6*(LN($AC157))^2-$L$7*(LN($AC157))^3)+$L$8</f>
        <v>0.0219959384605518</v>
      </c>
      <c r="AE156" s="65" t="n">
        <f aca="false">AE155*(1+AD156)^(1/12)</f>
        <v>222.711160930082</v>
      </c>
      <c r="AG156" s="4"/>
      <c r="AI156" s="46" t="n">
        <v>0.0277357464255614</v>
      </c>
      <c r="AJ156" s="64"/>
    </row>
    <row r="157" customFormat="false" ht="12.75" hidden="false" customHeight="false" outlineLevel="0" collapsed="false">
      <c r="Y157" s="77" t="n">
        <v>40148</v>
      </c>
      <c r="Z157" s="59"/>
      <c r="AA157" s="46"/>
      <c r="AB157" s="81"/>
      <c r="AC157" s="60" t="n">
        <f aca="false">($C$2-$C$1)/365+($Y155-$Y$38)/365</f>
        <v>9.78356164383562</v>
      </c>
      <c r="AD157" s="80" t="n">
        <f aca="false">$L$4*EXP(-$L$5*LN($AC158)+$L$6*(LN($AC158))^2-$L$7*(LN($AC158))^3)+$L$8</f>
        <v>0.0218602773807194</v>
      </c>
      <c r="AE157" s="65" t="n">
        <f aca="false">AE156*(1+AD157)^(1/12)</f>
        <v>223.112862524395</v>
      </c>
      <c r="AG157" s="4"/>
      <c r="AI157" s="46" t="n">
        <v>0.027587900661</v>
      </c>
      <c r="AJ157" s="64"/>
    </row>
    <row r="158" customFormat="false" ht="12.75" hidden="false" customHeight="false" outlineLevel="0" collapsed="false">
      <c r="Y158" s="18" t="n">
        <v>40179</v>
      </c>
      <c r="Z158" s="59"/>
      <c r="AA158" s="46"/>
      <c r="AB158" s="81"/>
      <c r="AC158" s="60" t="n">
        <f aca="false">($C$2-$C$1)/365+($Y156-$Y$38)/365</f>
        <v>9.86849315068493</v>
      </c>
      <c r="AD158" s="80" t="n">
        <f aca="false">$L$4*EXP(-$L$5*LN($AC159)+$L$6*(LN($AC159))^2-$L$7*(LN($AC159))^3)+$L$8</f>
        <v>0.0217328767084463</v>
      </c>
      <c r="AE158" s="65" t="n">
        <f aca="false">AE157*(1+AD158)^(1/12)</f>
        <v>223.512966295475</v>
      </c>
      <c r="AG158" s="4"/>
      <c r="AI158" s="46" t="n">
        <v>0.0274407722933456</v>
      </c>
      <c r="AJ158" s="64"/>
    </row>
    <row r="159" customFormat="false" ht="12.75" hidden="false" customHeight="false" outlineLevel="0" collapsed="false">
      <c r="Y159" s="18" t="n">
        <v>40210</v>
      </c>
      <c r="Z159" s="59"/>
      <c r="AA159" s="46"/>
      <c r="AB159" s="78"/>
      <c r="AC159" s="60" t="n">
        <f aca="false">($C$2-$C$1)/365+($Y157-$Y$38)/365</f>
        <v>9.95068493150685</v>
      </c>
      <c r="AD159" s="80" t="n">
        <f aca="false">$L$4*EXP(-$L$5*LN($AC160)+$L$6*(LN($AC160))^2-$L$7*(LN($AC160))^3)+$L$8</f>
        <v>0.0216051456843951</v>
      </c>
      <c r="AE159" s="65" t="n">
        <f aca="false">AE158*(1+AD159)^(1/12)</f>
        <v>223.91145473233</v>
      </c>
      <c r="AG159" s="4"/>
      <c r="AI159" s="46" t="n">
        <v>0.0272943619320616</v>
      </c>
      <c r="AJ159" s="64"/>
    </row>
    <row r="160" customFormat="false" ht="12.75" hidden="false" customHeight="false" outlineLevel="0" collapsed="false">
      <c r="Y160" s="18" t="n">
        <v>40238</v>
      </c>
      <c r="Z160" s="59"/>
      <c r="AA160" s="46"/>
      <c r="AB160" s="81"/>
      <c r="AC160" s="60" t="n">
        <f aca="false">($C$2-$C$1)/365+($Y158-$Y$38)/365</f>
        <v>10.0356164383562</v>
      </c>
      <c r="AD160" s="80" t="n">
        <f aca="false">$L$4*EXP(-$L$5*LN($AC161)+$L$6*(LN($AC161))^2-$L$7*(LN($AC161))^3)+$L$8</f>
        <v>0.0214812969285683</v>
      </c>
      <c r="AE160" s="65" t="n">
        <f aca="false">AE159*(1+AD160)^(1/12)</f>
        <v>224.308387395021</v>
      </c>
      <c r="AG160" s="4"/>
      <c r="AI160" s="46" t="n">
        <v>0.0271486692612075</v>
      </c>
      <c r="AJ160" s="64"/>
    </row>
    <row r="161" customFormat="false" ht="12.75" hidden="false" customHeight="false" outlineLevel="0" collapsed="false">
      <c r="Y161" s="18" t="n">
        <v>40269</v>
      </c>
      <c r="Z161" s="59"/>
      <c r="AA161" s="46"/>
      <c r="AB161" s="81"/>
      <c r="AC161" s="60" t="n">
        <f aca="false">($C$2-$C$1)/365+($Y159-$Y$38)/365</f>
        <v>10.1205479452055</v>
      </c>
      <c r="AD161" s="80" t="n">
        <f aca="false">$L$4*EXP(-$L$5*LN($AC162)+$L$6*(LN($AC162))^2-$L$7*(LN($AC162))^3)+$L$8</f>
        <v>0.0213726884964255</v>
      </c>
      <c r="AE161" s="65" t="n">
        <f aca="false">AE160*(1+AD161)^(1/12)</f>
        <v>224.704032633161</v>
      </c>
      <c r="AG161" s="4"/>
      <c r="AI161" s="46" t="n">
        <v>0.0270036931266273</v>
      </c>
      <c r="AJ161" s="64"/>
    </row>
    <row r="162" customFormat="false" ht="12.75" hidden="false" customHeight="false" outlineLevel="0" collapsed="false">
      <c r="Y162" s="18" t="n">
        <v>40299</v>
      </c>
      <c r="Z162" s="59"/>
      <c r="AA162" s="46"/>
      <c r="AB162" s="81"/>
      <c r="AC162" s="60" t="n">
        <f aca="false">($C$2-$C$1)/365+($Y160-$Y$38)/365</f>
        <v>10.1972602739726</v>
      </c>
      <c r="AD162" s="80" t="n">
        <f aca="false">$L$4*EXP(-$L$5*LN($AC163)+$L$6*(LN($AC163))^2-$L$7*(LN($AC163))^3)+$L$8</f>
        <v>0.0212559573398392</v>
      </c>
      <c r="AE162" s="65" t="n">
        <f aca="false">AE161*(1+AD162)^(1/12)</f>
        <v>225.098231750453</v>
      </c>
      <c r="AG162" s="4"/>
      <c r="AI162" s="46" t="n">
        <v>0.0268594316169344</v>
      </c>
      <c r="AJ162" s="64"/>
    </row>
    <row r="163" customFormat="false" ht="12.75" hidden="false" customHeight="false" outlineLevel="0" collapsed="false">
      <c r="Y163" s="18" t="n">
        <v>40330</v>
      </c>
      <c r="Z163" s="59"/>
      <c r="AA163" s="46"/>
      <c r="AB163" s="81"/>
      <c r="AC163" s="60" t="n">
        <f aca="false">($C$2-$C$1)/365+($Y161-$Y$38)/365</f>
        <v>10.2821917808219</v>
      </c>
      <c r="AD163" s="80" t="n">
        <f aca="false">$L$4*EXP(-$L$5*LN($AC164)+$L$6*(LN($AC164))^2-$L$7*(LN($AC164))^3)+$L$8</f>
        <v>0.0211464196408888</v>
      </c>
      <c r="AE163" s="65" t="n">
        <f aca="false">AE162*(1+AD163)^(1/12)</f>
        <v>225.491106821694</v>
      </c>
      <c r="AG163" s="4"/>
      <c r="AI163" s="46" t="n">
        <v>0.0267158821386975</v>
      </c>
      <c r="AJ163" s="64"/>
    </row>
    <row r="164" customFormat="false" ht="12.75" hidden="false" customHeight="false" outlineLevel="0" collapsed="false">
      <c r="Y164" s="18" t="n">
        <v>40360</v>
      </c>
      <c r="Z164" s="59"/>
      <c r="AA164" s="46"/>
      <c r="AB164" s="81"/>
      <c r="AC164" s="60" t="n">
        <f aca="false">($C$2-$C$1)/365+($Y162-$Y$38)/365</f>
        <v>10.3643835616438</v>
      </c>
      <c r="AD164" s="80" t="n">
        <f aca="false">$L$4*EXP(-$L$5*LN($AC165)+$L$6*(LN($AC165))^2-$L$7*(LN($AC165))^3)+$L$8</f>
        <v>0.0210366801694813</v>
      </c>
      <c r="AE164" s="65" t="n">
        <f aca="false">AE163*(1+AD164)^(1/12)</f>
        <v>225.882644569912</v>
      </c>
      <c r="AG164" s="4"/>
      <c r="AI164" s="46" t="n">
        <v>0.0265730414861682</v>
      </c>
      <c r="AJ164" s="64"/>
    </row>
    <row r="165" customFormat="false" ht="12.75" hidden="false" customHeight="false" outlineLevel="0" collapsed="false">
      <c r="Y165" s="18" t="n">
        <v>40391</v>
      </c>
      <c r="Z165" s="59"/>
      <c r="AA165" s="46"/>
      <c r="AB165" s="81"/>
      <c r="AC165" s="60" t="n">
        <f aca="false">($C$2-$C$1)/365+($Y163-$Y$38)/365</f>
        <v>10.4493150684932</v>
      </c>
      <c r="AD165" s="80" t="n">
        <f aca="false">$L$4*EXP(-$L$5*LN($AC166)+$L$6*(LN($AC166))^2-$L$7*(LN($AC166))^3)+$L$8</f>
        <v>0.0209337313460298</v>
      </c>
      <c r="AE165" s="65" t="n">
        <f aca="false">AE164*(1+AD165)^(1/12)</f>
        <v>226.27296085575</v>
      </c>
      <c r="AG165" s="4"/>
      <c r="AI165" s="46" t="n">
        <v>0.0264309059059145</v>
      </c>
      <c r="AJ165" s="64"/>
    </row>
    <row r="166" customFormat="false" ht="12.75" hidden="false" customHeight="false" outlineLevel="0" collapsed="false">
      <c r="Y166" s="18" t="n">
        <v>40422</v>
      </c>
      <c r="Z166" s="59"/>
      <c r="AA166" s="46"/>
      <c r="AB166" s="81"/>
      <c r="AC166" s="60" t="n">
        <f aca="false">($C$2-$C$1)/365+($Y164-$Y$38)/365</f>
        <v>10.5315068493151</v>
      </c>
      <c r="AD166" s="80" t="n">
        <f aca="false">$L$4*EXP(-$L$5*LN($AC167)+$L$6*(LN($AC167))^2-$L$7*(LN($AC167))^3)+$L$8</f>
        <v>0.020830619796297</v>
      </c>
      <c r="AE166" s="65" t="n">
        <f aca="false">AE165*(1+AD166)^(1/12)</f>
        <v>226.662043800481</v>
      </c>
      <c r="AG166" s="4"/>
      <c r="AI166" s="46" t="n">
        <v>0.0262894711566526</v>
      </c>
      <c r="AJ166" s="64"/>
    </row>
    <row r="167" customFormat="false" ht="12.75" hidden="false" customHeight="false" outlineLevel="0" collapsed="false">
      <c r="Y167" s="18" t="n">
        <v>40452</v>
      </c>
      <c r="Z167" s="59"/>
      <c r="AA167" s="46"/>
      <c r="AB167" s="81"/>
      <c r="AC167" s="60" t="n">
        <f aca="false">($C$2-$C$1)/365+($Y165-$Y$38)/365</f>
        <v>10.6164383561644</v>
      </c>
      <c r="AD167" s="80" t="n">
        <f aca="false">$L$4*EXP(-$L$5*LN($AC168)+$L$6*(LN($AC168))^2-$L$7*(LN($AC168))^3)+$L$8</f>
        <v>0.0207307405819516</v>
      </c>
      <c r="AE167" s="65" t="n">
        <f aca="false">AE166*(1+AD167)^(1/12)</f>
        <v>227.049944451416</v>
      </c>
      <c r="AG167" s="4"/>
      <c r="AI167" s="46" t="n">
        <v>0.026148732564542</v>
      </c>
      <c r="AJ167" s="64"/>
    </row>
    <row r="168" customFormat="false" ht="12.75" hidden="false" customHeight="false" outlineLevel="0" collapsed="false">
      <c r="Y168" s="18" t="n">
        <v>40483</v>
      </c>
      <c r="Z168" s="59"/>
      <c r="AA168" s="46"/>
      <c r="AB168" s="81"/>
      <c r="AC168" s="60" t="n">
        <f aca="false">($C$2-$C$1)/365+($Y166-$Y$38)/365</f>
        <v>10.7013698630137</v>
      </c>
      <c r="AD168" s="80" t="n">
        <f aca="false">$L$4*EXP(-$L$5*LN($AC169)+$L$6*(LN($AC169))^2-$L$7*(LN($AC169))^3)+$L$8</f>
        <v>0.0206370764726394</v>
      </c>
      <c r="AE168" s="65" t="n">
        <f aca="false">AE167*(1+AD168)^(1/12)</f>
        <v>227.436769686427</v>
      </c>
      <c r="AG168" s="4"/>
      <c r="AI168" s="46" t="n">
        <v>0.0260086850743875</v>
      </c>
      <c r="AJ168" s="64"/>
    </row>
    <row r="169" customFormat="false" ht="12.75" hidden="false" customHeight="false" outlineLevel="0" collapsed="false">
      <c r="Y169" s="77" t="n">
        <v>40513</v>
      </c>
      <c r="Z169" s="59"/>
      <c r="AA169" s="46"/>
      <c r="AB169" s="81"/>
      <c r="AC169" s="60" t="n">
        <f aca="false">($C$2-$C$1)/365+($Y167-$Y$38)/365</f>
        <v>10.7835616438356</v>
      </c>
      <c r="AD169" s="80" t="n">
        <f aca="false">$L$4*EXP(-$L$5*LN($AC170)+$L$6*(LN($AC170))^2-$L$7*(LN($AC170))^3)+$L$8</f>
        <v>0.0205432974923204</v>
      </c>
      <c r="AE169" s="65" t="n">
        <f aca="false">AE168*(1+AD169)^(1/12)</f>
        <v>227.822509455235</v>
      </c>
      <c r="AG169" s="4"/>
      <c r="AI169" s="46" t="n">
        <v>0.0258693232967573</v>
      </c>
      <c r="AJ169" s="64"/>
    </row>
    <row r="170" customFormat="false" ht="12.75" hidden="false" customHeight="false" outlineLevel="0" collapsed="false">
      <c r="Y170" s="18" t="n">
        <v>40544</v>
      </c>
      <c r="Z170" s="59"/>
      <c r="AA170" s="46"/>
      <c r="AB170" s="81"/>
      <c r="AC170" s="60" t="n">
        <f aca="false">($C$2-$C$1)/365+($Y168-$Y$38)/365</f>
        <v>10.8684931506849</v>
      </c>
      <c r="AD170" s="80" t="n">
        <f aca="false">$L$4*EXP(-$L$5*LN($AC171)+$L$6*(LN($AC171))^2-$L$7*(LN($AC171))^3)+$L$8</f>
        <v>0.0204553733563765</v>
      </c>
      <c r="AE170" s="65" t="n">
        <f aca="false">AE169*(1+AD170)^(1/12)</f>
        <v>228.207264955418</v>
      </c>
      <c r="AG170" s="4"/>
      <c r="AI170" s="46" t="n">
        <v>0.0257306415515568</v>
      </c>
      <c r="AJ170" s="64"/>
    </row>
    <row r="171" customFormat="false" ht="12.75" hidden="false" customHeight="false" outlineLevel="0" collapsed="false">
      <c r="Y171" s="18" t="n">
        <v>40575</v>
      </c>
      <c r="Z171" s="59"/>
      <c r="AA171" s="46"/>
      <c r="AB171" s="78"/>
      <c r="AC171" s="60" t="n">
        <f aca="false">($C$2-$C$1)/365+($Y169-$Y$38)/365</f>
        <v>10.9506849315069</v>
      </c>
      <c r="AD171" s="80" t="n">
        <f aca="false">$L$4*EXP(-$L$5*LN($AC172)+$L$6*(LN($AC172))^2-$L$7*(LN($AC172))^3)+$L$8</f>
        <v>0.0203673599120585</v>
      </c>
      <c r="AE171" s="65" t="n">
        <f aca="false">AE170*(1+AD171)^(1/12)</f>
        <v>228.591027186384</v>
      </c>
      <c r="AG171" s="4"/>
      <c r="AI171" s="46" t="n">
        <v>0.025592633908067</v>
      </c>
      <c r="AJ171" s="64"/>
    </row>
    <row r="172" customFormat="false" ht="12.75" hidden="false" customHeight="false" outlineLevel="0" collapsed="false">
      <c r="Y172" s="18" t="n">
        <v>40603</v>
      </c>
      <c r="Z172" s="59"/>
      <c r="AA172" s="46"/>
      <c r="AB172" s="81"/>
      <c r="AC172" s="60" t="n">
        <f aca="false">($C$2-$C$1)/365+($Y170-$Y$38)/365</f>
        <v>11.0356164383562</v>
      </c>
      <c r="AD172" s="80" t="n">
        <f aca="false">$L$4*EXP(-$L$5*LN($AC173)+$L$6*(LN($AC173))^2-$L$7*(LN($AC173))^3)+$L$8</f>
        <v>0.0202821523149772</v>
      </c>
      <c r="AE172" s="65" t="n">
        <f aca="false">AE171*(1+AD172)^(1/12)</f>
        <v>228.973841289031</v>
      </c>
      <c r="AG172" s="4"/>
      <c r="AI172" s="46" t="n">
        <v>0.0254552942217845</v>
      </c>
      <c r="AJ172" s="64"/>
    </row>
    <row r="173" customFormat="false" ht="12.75" hidden="false" customHeight="false" outlineLevel="0" collapsed="false">
      <c r="Y173" s="18" t="n">
        <v>40634</v>
      </c>
      <c r="Z173" s="59"/>
      <c r="AA173" s="46"/>
      <c r="AB173" s="81"/>
      <c r="AC173" s="60" t="n">
        <f aca="false">($C$2-$C$1)/365+($Y171-$Y$38)/365</f>
        <v>11.1205479452055</v>
      </c>
      <c r="AD173" s="80" t="n">
        <f aca="false">$L$4*EXP(-$L$5*LN($AC174)+$L$6*(LN($AC174))^2-$L$7*(LN($AC174))^3)+$L$8</f>
        <v>0.0202075345428104</v>
      </c>
      <c r="AE173" s="65" t="n">
        <f aca="false">AE172*(1+AD173)^(1/12)</f>
        <v>229.355898604779</v>
      </c>
      <c r="AG173" s="4"/>
      <c r="AI173" s="46" t="n">
        <v>0.0253186161683283</v>
      </c>
      <c r="AJ173" s="64"/>
    </row>
    <row r="174" customFormat="false" ht="12.75" hidden="false" customHeight="false" outlineLevel="0" collapsed="false">
      <c r="Y174" s="18" t="n">
        <v>40664</v>
      </c>
      <c r="Z174" s="59"/>
      <c r="AA174" s="46"/>
      <c r="AB174" s="81"/>
      <c r="AC174" s="60" t="n">
        <f aca="false">($C$2-$C$1)/365+($Y172-$Y$38)/365</f>
        <v>11.1972602739726</v>
      </c>
      <c r="AD174" s="80" t="n">
        <f aca="false">$L$4*EXP(-$L$5*LN($AC175)+$L$6*(LN($AC175))^2-$L$7*(LN($AC175))^3)+$L$8</f>
        <v>0.0201274436186324</v>
      </c>
      <c r="AE174" s="65" t="n">
        <f aca="false">AE173*(1+AD174)^(1/12)</f>
        <v>229.737090392974</v>
      </c>
      <c r="AG174" s="4"/>
      <c r="AI174" s="46" t="n">
        <v>0.0251825932744714</v>
      </c>
      <c r="AJ174" s="64"/>
    </row>
    <row r="175" customFormat="false" ht="12.75" hidden="false" customHeight="false" outlineLevel="0" collapsed="false">
      <c r="Y175" s="18" t="n">
        <v>40695</v>
      </c>
      <c r="Z175" s="59"/>
      <c r="AA175" s="46"/>
      <c r="AB175" s="81"/>
      <c r="AC175" s="60" t="n">
        <f aca="false">($C$2-$C$1)/365+($Y173-$Y$38)/365</f>
        <v>11.2821917808219</v>
      </c>
      <c r="AD175" s="80" t="n">
        <f aca="false">$L$4*EXP(-$L$5*LN($AC176)+$L$6*(LN($AC176))^2-$L$7*(LN($AC176))^3)+$L$8</f>
        <v>0.0200523881267461</v>
      </c>
      <c r="AE175" s="65" t="n">
        <f aca="false">AE174*(1+AD175)^(1/12)</f>
        <v>230.117504768768</v>
      </c>
      <c r="AG175" s="4"/>
      <c r="AI175" s="46" t="n">
        <v>0.0250472189465349</v>
      </c>
      <c r="AJ175" s="64"/>
    </row>
    <row r="176" customFormat="false" ht="12.75" hidden="false" customHeight="false" outlineLevel="0" collapsed="false">
      <c r="Y176" s="18" t="n">
        <v>40725</v>
      </c>
      <c r="Z176" s="59"/>
      <c r="AA176" s="46"/>
      <c r="AB176" s="81"/>
      <c r="AC176" s="60" t="n">
        <f aca="false">($C$2-$C$1)/365+($Y174-$Y$38)/365</f>
        <v>11.3643835616438</v>
      </c>
      <c r="AD176" s="80" t="n">
        <f aca="false">$L$4*EXP(-$L$5*LN($AC177)+$L$6*(LN($AC177))^2-$L$7*(LN($AC177))^3)+$L$8</f>
        <v>0.019977290041139</v>
      </c>
      <c r="AE176" s="65" t="n">
        <f aca="false">AE175*(1+AD176)^(1/12)</f>
        <v>230.49713486993</v>
      </c>
      <c r="AG176" s="4"/>
      <c r="AI176" s="46" t="n">
        <v>0.0249124864964918</v>
      </c>
      <c r="AJ176" s="64"/>
    </row>
    <row r="177" customFormat="false" ht="12.75" hidden="false" customHeight="false" outlineLevel="0" collapsed="false">
      <c r="Y177" s="18" t="n">
        <v>40756</v>
      </c>
      <c r="Z177" s="59"/>
      <c r="AA177" s="46"/>
      <c r="AB177" s="81"/>
      <c r="AC177" s="60" t="n">
        <f aca="false">($C$2-$C$1)/365+($Y175-$Y$38)/365</f>
        <v>11.4493150684932</v>
      </c>
      <c r="AD177" s="80" t="n">
        <f aca="false">$L$4*EXP(-$L$5*LN($AC178)+$L$6*(LN($AC178))^2-$L$7*(LN($AC178))^3)+$L$8</f>
        <v>0.0199069248668946</v>
      </c>
      <c r="AE177" s="65" t="n">
        <f aca="false">AE176*(1+AD177)^(1/12)</f>
        <v>230.876063918666</v>
      </c>
      <c r="AG177" s="4"/>
      <c r="AI177" s="46" t="n">
        <v>0.0247783891656357</v>
      </c>
      <c r="AJ177" s="64"/>
    </row>
    <row r="178" customFormat="false" ht="12.75" hidden="false" customHeight="false" outlineLevel="0" collapsed="false">
      <c r="Y178" s="18" t="n">
        <v>40787</v>
      </c>
      <c r="Z178" s="59"/>
      <c r="AA178" s="46"/>
      <c r="AB178" s="81"/>
      <c r="AC178" s="60" t="n">
        <f aca="false">($C$2-$C$1)/365+($Y176-$Y$38)/365</f>
        <v>11.5315068493151</v>
      </c>
      <c r="AD178" s="80" t="n">
        <f aca="false">$L$4*EXP(-$L$5*LN($AC179)+$L$6*(LN($AC179))^2-$L$7*(LN($AC179))^3)+$L$8</f>
        <v>0.0198365306378355</v>
      </c>
      <c r="AE178" s="65" t="n">
        <f aca="false">AE177*(1+AD178)^(1/12)</f>
        <v>231.254285761132</v>
      </c>
      <c r="AG178" s="4"/>
      <c r="AI178" s="46" t="n">
        <v>0.0246449201462615</v>
      </c>
      <c r="AJ178" s="64"/>
    </row>
    <row r="179" customFormat="false" ht="12.75" hidden="false" customHeight="false" outlineLevel="0" collapsed="false">
      <c r="Y179" s="18" t="n">
        <v>40817</v>
      </c>
      <c r="Z179" s="59"/>
      <c r="AA179" s="46"/>
      <c r="AB179" s="81"/>
      <c r="AC179" s="60" t="n">
        <f aca="false">($C$2-$C$1)/365+($Y177-$Y$38)/365</f>
        <v>11.6164383561644</v>
      </c>
      <c r="AD179" s="80" t="n">
        <f aca="false">$L$4*EXP(-$L$5*LN($AC180)+$L$6*(LN($AC180))^2-$L$7*(LN($AC180))^3)+$L$8</f>
        <v>0.0197684204389619</v>
      </c>
      <c r="AE179" s="65" t="n">
        <f aca="false">AE178*(1+AD179)^(1/12)</f>
        <v>231.631838025519</v>
      </c>
      <c r="AG179" s="4"/>
      <c r="AI179" s="46" t="n">
        <v>0.0245120726013202</v>
      </c>
      <c r="AJ179" s="64"/>
    </row>
    <row r="180" customFormat="false" ht="12.75" hidden="false" customHeight="false" outlineLevel="0" collapsed="false">
      <c r="Y180" s="18" t="n">
        <v>40848</v>
      </c>
      <c r="Z180" s="59"/>
      <c r="AA180" s="46"/>
      <c r="AB180" s="81"/>
      <c r="AC180" s="60" t="n">
        <f aca="false">($C$2-$C$1)/365+($Y178-$Y$38)/365</f>
        <v>11.7013698630137</v>
      </c>
      <c r="AD180" s="80" t="n">
        <f aca="false">$L$4*EXP(-$L$5*LN($AC181)+$L$6*(LN($AC181))^2-$L$7*(LN($AC181))^3)+$L$8</f>
        <v>0.0197046166373205</v>
      </c>
      <c r="AE180" s="65" t="n">
        <f aca="false">AE179*(1+AD180)^(1/12)</f>
        <v>232.008796977773</v>
      </c>
      <c r="AG180" s="4"/>
      <c r="AI180" s="46" t="n">
        <v>0.0243798396823047</v>
      </c>
      <c r="AJ180" s="64"/>
    </row>
    <row r="181" customFormat="false" ht="12.75" hidden="false" customHeight="false" outlineLevel="0" collapsed="false">
      <c r="Y181" s="77" t="n">
        <v>40878</v>
      </c>
      <c r="Z181" s="59"/>
      <c r="AA181" s="46"/>
      <c r="AB181" s="81"/>
      <c r="AC181" s="60" t="n">
        <f aca="false">($C$2-$C$1)/365+($Y179-$Y$38)/365</f>
        <v>11.7835616438356</v>
      </c>
      <c r="AD181" s="80" t="n">
        <f aca="false">$L$4*EXP(-$L$5*LN($AC182)+$L$6*(LN($AC182))^2-$L$7*(LN($AC182))^3)+$L$8</f>
        <v>0.0196407997346149</v>
      </c>
      <c r="AE181" s="65" t="n">
        <f aca="false">AE180*(1+AD181)^(1/12)</f>
        <v>232.385157393522</v>
      </c>
      <c r="AG181" s="4"/>
      <c r="AI181" s="46" t="n">
        <v>0.0242482145453646</v>
      </c>
      <c r="AJ181" s="64"/>
    </row>
    <row r="182" customFormat="false" ht="12.75" hidden="false" customHeight="false" outlineLevel="0" collapsed="false">
      <c r="Y182" s="18" t="n">
        <v>40909</v>
      </c>
      <c r="Z182" s="59"/>
      <c r="AA182" s="46"/>
      <c r="AB182" s="81"/>
      <c r="AC182" s="60" t="n">
        <f aca="false">($C$2-$C$1)/365+($Y180-$Y$38)/365</f>
        <v>11.8684931506849</v>
      </c>
      <c r="AD182" s="80" t="n">
        <f aca="false">$L$4*EXP(-$L$5*LN($AC183)+$L$6*(LN($AC183))^2-$L$7*(LN($AC183))^3)+$L$8</f>
        <v>0.0195810254363494</v>
      </c>
      <c r="AE182" s="65" t="n">
        <f aca="false">AE181*(1+AD182)^(1/12)</f>
        <v>232.76099120448</v>
      </c>
      <c r="AG182" s="4"/>
      <c r="AI182" s="46" t="n">
        <v>0.0241171903659383</v>
      </c>
      <c r="AJ182" s="64"/>
    </row>
    <row r="183" customFormat="false" ht="12.75" hidden="false" customHeight="false" outlineLevel="0" collapsed="false">
      <c r="Y183" s="18" t="n">
        <v>40940</v>
      </c>
      <c r="Z183" s="59"/>
      <c r="AA183" s="46"/>
      <c r="AB183" s="78"/>
      <c r="AC183" s="60" t="n">
        <f aca="false">($C$2-$C$1)/365+($Y181-$Y$38)/365</f>
        <v>11.9506849315069</v>
      </c>
      <c r="AD183" s="80" t="n">
        <f aca="false">$L$4*EXP(-$L$5*LN($AC184)+$L$6*(LN($AC184))^2-$L$7*(LN($AC184))^3)+$L$8</f>
        <v>0.019521246158972</v>
      </c>
      <c r="AE183" s="65" t="n">
        <f aca="false">AE182*(1+AD183)^(1/12)</f>
        <v>233.136293722172</v>
      </c>
      <c r="AG183" s="4"/>
      <c r="AI183" s="46" t="n">
        <v>0.0239867603518669</v>
      </c>
      <c r="AJ183" s="64"/>
    </row>
    <row r="184" customFormat="false" ht="12.75" hidden="false" customHeight="false" outlineLevel="0" collapsed="false">
      <c r="Y184" s="18" t="n">
        <v>40969</v>
      </c>
      <c r="Z184" s="59"/>
      <c r="AA184" s="46"/>
      <c r="AB184" s="81"/>
      <c r="AC184" s="60" t="n">
        <f aca="false">($C$2-$C$1)/365+($Y182-$Y$38)/365</f>
        <v>12.0356164383562</v>
      </c>
      <c r="AD184" s="80" t="n">
        <f aca="false">$L$4*EXP(-$L$5*LN($AC185)+$L$6*(LN($AC185))^2-$L$7*(LN($AC185))^3)+$L$8</f>
        <v>0.0194634249585924</v>
      </c>
      <c r="AE184" s="65" t="n">
        <f aca="false">AE183*(1+AD184)^(1/12)</f>
        <v>233.511097727886</v>
      </c>
      <c r="AG184" s="4"/>
      <c r="AI184" s="46" t="n">
        <v>0.023856917755233</v>
      </c>
      <c r="AJ184" s="64"/>
    </row>
    <row r="185" customFormat="false" ht="12.75" hidden="false" customHeight="false" outlineLevel="0" collapsed="false">
      <c r="Y185" s="18" t="n">
        <v>41000</v>
      </c>
      <c r="Z185" s="59"/>
      <c r="AA185" s="46"/>
      <c r="AB185" s="81"/>
      <c r="AC185" s="60" t="n">
        <f aca="false">($C$2-$C$1)/365+($Y183-$Y$38)/365</f>
        <v>12.1205479452055</v>
      </c>
      <c r="AD185" s="80" t="n">
        <f aca="false">$L$4*EXP(-$L$5*LN($AC186)+$L$6*(LN($AC186))^2-$L$7*(LN($AC186))^3)+$L$8</f>
        <v>0.0194110527377071</v>
      </c>
      <c r="AE185" s="65" t="n">
        <f aca="false">AE184*(1+AD185)^(1/12)</f>
        <v>233.885502992875</v>
      </c>
      <c r="AG185" s="4"/>
      <c r="AI185" s="46" t="n">
        <v>0.0237276558828441</v>
      </c>
      <c r="AJ185" s="64"/>
    </row>
    <row r="186" customFormat="false" ht="12.75" hidden="false" customHeight="false" outlineLevel="0" collapsed="false">
      <c r="Y186" s="18" t="n">
        <v>41030</v>
      </c>
      <c r="Z186" s="59"/>
      <c r="AA186" s="46"/>
      <c r="AB186" s="81"/>
      <c r="AC186" s="60" t="n">
        <f aca="false">($C$2-$C$1)/365+($Y184-$Y$38)/365</f>
        <v>12.2</v>
      </c>
      <c r="AD186" s="80" t="n">
        <f aca="false">$L$4*EXP(-$L$5*LN($AC187)+$L$6*(LN($AC187))^2-$L$7*(LN($AC187))^3)+$L$8</f>
        <v>0.0193568494617821</v>
      </c>
      <c r="AE186" s="65" t="n">
        <f aca="false">AE185*(1+AD186)^(1/12)</f>
        <v>234.259470551597</v>
      </c>
      <c r="AG186" s="4"/>
      <c r="AI186" s="46" t="n">
        <v>0.0235989681055995</v>
      </c>
      <c r="AJ186" s="64"/>
    </row>
    <row r="187" customFormat="false" ht="12.75" hidden="false" customHeight="false" outlineLevel="0" collapsed="false">
      <c r="Y187" s="18" t="n">
        <v>41061</v>
      </c>
      <c r="Z187" s="59"/>
      <c r="AA187" s="46"/>
      <c r="AB187" s="81"/>
      <c r="AC187" s="60" t="n">
        <f aca="false">($C$2-$C$1)/365+($Y185-$Y$38)/365</f>
        <v>12.2849315068493</v>
      </c>
      <c r="AD187" s="80" t="n">
        <f aca="false">$L$4*EXP(-$L$5*LN($AC188)+$L$6*(LN($AC188))^2-$L$7*(LN($AC188))^3)+$L$8</f>
        <v>0.019306093470544</v>
      </c>
      <c r="AE187" s="65" t="n">
        <f aca="false">AE186*(1+AD187)^(1/12)</f>
        <v>234.633062459483</v>
      </c>
      <c r="AG187" s="4"/>
      <c r="AI187" s="46" t="n">
        <v>0.0234708478669536</v>
      </c>
      <c r="AJ187" s="64"/>
    </row>
    <row r="188" customFormat="false" ht="12.75" hidden="false" customHeight="false" outlineLevel="0" collapsed="false">
      <c r="Y188" s="18" t="n">
        <v>41091</v>
      </c>
      <c r="Z188" s="59"/>
      <c r="AA188" s="46"/>
      <c r="AB188" s="81"/>
      <c r="AC188" s="60" t="n">
        <f aca="false">($C$2-$C$1)/365+($Y186-$Y$38)/365</f>
        <v>12.3671232876712</v>
      </c>
      <c r="AD188" s="80" t="n">
        <f aca="false">$L$4*EXP(-$L$5*LN($AC189)+$L$6*(LN($AC189))^2-$L$7*(LN($AC189))^3)+$L$8</f>
        <v>0.0192553462373169</v>
      </c>
      <c r="AE188" s="65" t="n">
        <f aca="false">AE187*(1+AD188)^(1/12)</f>
        <v>235.006275134301</v>
      </c>
      <c r="AG188" s="4"/>
      <c r="AI188" s="46" t="n">
        <v>0.0233432886900511</v>
      </c>
      <c r="AJ188" s="64"/>
    </row>
    <row r="189" customFormat="false" ht="12.75" hidden="false" customHeight="false" outlineLevel="0" collapsed="false">
      <c r="Y189" s="18" t="n">
        <v>41122</v>
      </c>
      <c r="Z189" s="59"/>
      <c r="AA189" s="46"/>
      <c r="AB189" s="81"/>
      <c r="AC189" s="60" t="n">
        <f aca="false">($C$2-$C$1)/365+($Y187-$Y$38)/365</f>
        <v>12.4520547945205</v>
      </c>
      <c r="AD189" s="80" t="n">
        <f aca="false">$L$4*EXP(-$L$5*LN($AC190)+$L$6*(LN($AC190))^2-$L$7*(LN($AC190))^3)+$L$8</f>
        <v>0.019207830764999</v>
      </c>
      <c r="AE189" s="65" t="n">
        <f aca="false">AE188*(1+AD189)^(1/12)</f>
        <v>235.379167021082</v>
      </c>
      <c r="AG189" s="4"/>
      <c r="AI189" s="46" t="n">
        <v>0.0232162841843206</v>
      </c>
      <c r="AJ189" s="64"/>
    </row>
    <row r="190" customFormat="false" ht="12.75" hidden="false" customHeight="false" outlineLevel="0" collapsed="false">
      <c r="Y190" s="18" t="n">
        <v>41153</v>
      </c>
      <c r="Z190" s="59"/>
      <c r="AA190" s="46"/>
      <c r="AB190" s="81"/>
      <c r="AC190" s="60" t="n">
        <f aca="false">($C$2-$C$1)/365+($Y188-$Y$38)/365</f>
        <v>12.5342465753425</v>
      </c>
      <c r="AD190" s="80" t="n">
        <f aca="false">$L$4*EXP(-$L$5*LN($AC191)+$L$6*(LN($AC191))^2-$L$7*(LN($AC191))^3)+$L$8</f>
        <v>0.0191603275395901</v>
      </c>
      <c r="AE190" s="65" t="n">
        <f aca="false">AE189*(1+AD190)^(1/12)</f>
        <v>235.751734904609</v>
      </c>
      <c r="AG190" s="4"/>
      <c r="AI190" s="46" t="n">
        <v>0.0230898280509713</v>
      </c>
      <c r="AJ190" s="64"/>
    </row>
    <row r="191" customFormat="false" ht="12.75" hidden="false" customHeight="false" outlineLevel="0" collapsed="false">
      <c r="Y191" s="18" t="n">
        <v>41183</v>
      </c>
      <c r="Z191" s="59"/>
      <c r="AA191" s="46"/>
      <c r="AB191" s="81"/>
      <c r="AC191" s="60" t="n">
        <f aca="false">($C$2-$C$1)/365+($Y189-$Y$38)/365</f>
        <v>12.6191780821918</v>
      </c>
      <c r="AD191" s="80" t="n">
        <f aca="false">$L$4*EXP(-$L$5*LN($AC192)+$L$6*(LN($AC192))^2-$L$7*(LN($AC192))^3)+$L$8</f>
        <v>0.0191143953952478</v>
      </c>
      <c r="AE191" s="65" t="n">
        <f aca="false">AE190*(1+AD191)^(1/12)</f>
        <v>236.124005667188</v>
      </c>
      <c r="AG191" s="4"/>
      <c r="AI191" s="46" t="n">
        <v>0.0229639140878781</v>
      </c>
      <c r="AJ191" s="64"/>
    </row>
    <row r="192" customFormat="false" ht="12.75" hidden="false" customHeight="false" outlineLevel="0" collapsed="false">
      <c r="Y192" s="18" t="n">
        <v>41214</v>
      </c>
      <c r="Z192" s="59"/>
      <c r="AA192" s="46"/>
      <c r="AB192" s="81"/>
      <c r="AC192" s="60" t="n">
        <f aca="false">($C$2-$C$1)/365+($Y190-$Y$38)/365</f>
        <v>12.7041095890411</v>
      </c>
      <c r="AD192" s="80" t="n">
        <f aca="false">$L$4*EXP(-$L$5*LN($AC193)+$L$6*(LN($AC193))^2-$L$7*(LN($AC193))^3)+$L$8</f>
        <v>0.0190713934564243</v>
      </c>
      <c r="AE192" s="65" t="n">
        <f aca="false">AE191*(1+AD192)^(1/12)</f>
        <v>236.496032668894</v>
      </c>
      <c r="AG192" s="4"/>
      <c r="AI192" s="46" t="n">
        <v>0.0228385361936125</v>
      </c>
      <c r="AJ192" s="64"/>
    </row>
    <row r="193" customFormat="false" ht="12.75" hidden="false" customHeight="false" outlineLevel="0" collapsed="false">
      <c r="Y193" s="77" t="n">
        <v>41244</v>
      </c>
      <c r="Z193" s="59"/>
      <c r="AA193" s="46"/>
      <c r="AB193" s="81"/>
      <c r="AC193" s="60" t="n">
        <f aca="false">($C$2-$C$1)/365+($Y191-$Y$38)/365</f>
        <v>12.786301369863</v>
      </c>
      <c r="AD193" s="80" t="n">
        <f aca="false">$L$4*EXP(-$L$5*LN($AC194)+$L$6*(LN($AC194))^2-$L$7*(LN($AC194))^3)+$L$8</f>
        <v>0.0190284073984558</v>
      </c>
      <c r="AE193" s="65" t="n">
        <f aca="false">AE192*(1+AD193)^(1/12)</f>
        <v>236.867813179723</v>
      </c>
      <c r="AG193" s="4"/>
      <c r="AI193" s="46" t="n">
        <v>0.0227136883710153</v>
      </c>
      <c r="AJ193" s="64"/>
    </row>
    <row r="194" customFormat="false" ht="12.75" hidden="false" customHeight="false" outlineLevel="0" collapsed="false">
      <c r="Y194" s="18" t="n">
        <v>41275</v>
      </c>
      <c r="Z194" s="59"/>
      <c r="AA194" s="46"/>
      <c r="AB194" s="81"/>
      <c r="AC194" s="60" t="n">
        <f aca="false">($C$2-$C$1)/365+($Y192-$Y$38)/365</f>
        <v>12.8712328767123</v>
      </c>
      <c r="AD194" s="80" t="n">
        <f aca="false">$L$4*EXP(-$L$5*LN($AC195)+$L$6*(LN($AC195))^2-$L$7*(LN($AC195))^3)+$L$8</f>
        <v>0.0189881663262147</v>
      </c>
      <c r="AE194" s="65" t="n">
        <f aca="false">AE193*(1+AD194)^(1/12)</f>
        <v>237.239397418226</v>
      </c>
      <c r="AG194" s="4"/>
      <c r="AI194" s="46" t="n">
        <v>0.0225893647299948</v>
      </c>
      <c r="AJ194" s="64"/>
    </row>
    <row r="195" customFormat="false" ht="12.75" hidden="false" customHeight="false" outlineLevel="0" collapsed="false">
      <c r="Y195" s="18" t="n">
        <v>41306</v>
      </c>
      <c r="Z195" s="59"/>
      <c r="AA195" s="46"/>
      <c r="AB195" s="78"/>
      <c r="AC195" s="60" t="n">
        <f aca="false">($C$2-$C$1)/365+($Y193-$Y$38)/365</f>
        <v>12.9534246575342</v>
      </c>
      <c r="AD195" s="80" t="n">
        <f aca="false">$L$4*EXP(-$L$5*LN($AC196)+$L$6*(LN($AC196))^2-$L$7*(LN($AC196))^3)+$L$8</f>
        <v>0.0189479426735567</v>
      </c>
      <c r="AE195" s="65" t="n">
        <f aca="false">AE194*(1+AD195)^(1/12)</f>
        <v>237.610782936546</v>
      </c>
      <c r="AG195" s="4"/>
      <c r="AI195" s="46" t="n">
        <v>0.02246555948986</v>
      </c>
      <c r="AJ195" s="64"/>
    </row>
    <row r="196" customFormat="false" ht="12.75" hidden="false" customHeight="false" outlineLevel="0" collapsed="false">
      <c r="Y196" s="18" t="n">
        <v>41334</v>
      </c>
      <c r="Z196" s="59"/>
      <c r="AA196" s="46"/>
      <c r="AB196" s="81"/>
      <c r="AC196" s="60" t="n">
        <f aca="false">($C$2-$C$1)/365+($Y194-$Y$38)/365</f>
        <v>13.0383561643836</v>
      </c>
      <c r="AD196" s="80" t="n">
        <f aca="false">$L$4*EXP(-$L$5*LN($AC197)+$L$6*(LN($AC197))^2-$L$7*(LN($AC197))^3)+$L$8</f>
        <v>0.0189090558610968</v>
      </c>
      <c r="AE196" s="65" t="n">
        <f aca="false">AE195*(1+AD196)^(1/12)</f>
        <v>237.981992967377</v>
      </c>
      <c r="AG196" s="4"/>
      <c r="AI196" s="46" t="n">
        <v>0.022342266981181</v>
      </c>
      <c r="AJ196" s="64"/>
    </row>
    <row r="197" customFormat="false" ht="12.75" hidden="false" customHeight="false" outlineLevel="0" collapsed="false">
      <c r="Y197" s="18" t="n">
        <v>41365</v>
      </c>
      <c r="Z197" s="59"/>
      <c r="AA197" s="46"/>
      <c r="AB197" s="81"/>
      <c r="AC197" s="60" t="n">
        <f aca="false">($C$2-$C$1)/365+($Y195-$Y$38)/365</f>
        <v>13.1232876712329</v>
      </c>
      <c r="AD197" s="80" t="n">
        <f aca="false">$L$4*EXP(-$L$5*LN($AC198)+$L$6*(LN($AC198))^2-$L$7*(LN($AC198))^3)+$L$8</f>
        <v>0.0188750452207076</v>
      </c>
      <c r="AE197" s="65" t="n">
        <f aca="false">AE196*(1+AD197)^(1/12)</f>
        <v>238.353119904805</v>
      </c>
      <c r="AG197" s="4"/>
      <c r="AI197" s="46" t="n">
        <v>0.0222194816471382</v>
      </c>
      <c r="AJ197" s="64"/>
    </row>
    <row r="198" customFormat="false" ht="12.75" hidden="false" customHeight="false" outlineLevel="0" collapsed="false">
      <c r="Y198" s="18" t="n">
        <v>41395</v>
      </c>
      <c r="Z198" s="59"/>
      <c r="AA198" s="46"/>
      <c r="AB198" s="81"/>
      <c r="AC198" s="60" t="n">
        <f aca="false">($C$2-$C$1)/365+($Y196-$Y$38)/365</f>
        <v>13.2</v>
      </c>
      <c r="AD198" s="80" t="n">
        <f aca="false">$L$4*EXP(-$L$5*LN($AC199)+$L$6*(LN($AC199))^2-$L$7*(LN($AC199))^3)+$L$8</f>
        <v>0.0188385839508083</v>
      </c>
      <c r="AE198" s="65" t="n">
        <f aca="false">AE197*(1+AD198)^(1/12)</f>
        <v>238.724113680228</v>
      </c>
      <c r="AG198" s="4"/>
      <c r="AI198" s="46" t="n">
        <v>0.0220971980445066</v>
      </c>
      <c r="AJ198" s="64"/>
    </row>
    <row r="199" customFormat="false" ht="12.75" hidden="false" customHeight="false" outlineLevel="0" collapsed="false">
      <c r="Y199" s="18" t="n">
        <v>41426</v>
      </c>
      <c r="Z199" s="59"/>
      <c r="AA199" s="46"/>
      <c r="AB199" s="81"/>
      <c r="AC199" s="60" t="n">
        <f aca="false">($C$2-$C$1)/365+($Y197-$Y$38)/365</f>
        <v>13.2849315068493</v>
      </c>
      <c r="AD199" s="80" t="n">
        <f aca="false">$L$4*EXP(-$L$5*LN($AC200)+$L$6*(LN($AC200))^2-$L$7*(LN($AC200))^3)+$L$8</f>
        <v>0.0188044555977793</v>
      </c>
      <c r="AE199" s="65" t="n">
        <f aca="false">AE198*(1+AD199)^(1/12)</f>
        <v>239.095017470892</v>
      </c>
      <c r="AG199" s="4"/>
      <c r="AI199" s="46" t="n">
        <v>0.0219754108441905</v>
      </c>
      <c r="AJ199" s="64"/>
    </row>
    <row r="200" customFormat="false" ht="12.75" hidden="false" customHeight="false" outlineLevel="0" collapsed="false">
      <c r="Y200" s="18" t="n">
        <v>41456</v>
      </c>
      <c r="Z200" s="59"/>
      <c r="AA200" s="46"/>
      <c r="AB200" s="81"/>
      <c r="AC200" s="60" t="n">
        <f aca="false">($C$2-$C$1)/365+($Y198-$Y$38)/365</f>
        <v>13.3671232876712</v>
      </c>
      <c r="AD200" s="80" t="n">
        <f aca="false">$L$4*EXP(-$L$5*LN($AC201)+$L$6*(LN($AC201))^2-$L$7*(LN($AC201))^3)+$L$8</f>
        <v>0.0187703462961083</v>
      </c>
      <c r="AE200" s="65" t="n">
        <f aca="false">AE199*(1+AD200)^(1/12)</f>
        <v>239.465829415416</v>
      </c>
      <c r="AG200" s="4"/>
      <c r="AI200" s="46" t="n">
        <v>0.0218541148315672</v>
      </c>
      <c r="AJ200" s="64"/>
    </row>
    <row r="201" customFormat="false" ht="12.75" hidden="false" customHeight="false" outlineLevel="0" collapsed="false">
      <c r="Y201" s="18" t="n">
        <v>41487</v>
      </c>
      <c r="Z201" s="59"/>
      <c r="AA201" s="46"/>
      <c r="AB201" s="81"/>
      <c r="AC201" s="60" t="n">
        <f aca="false">($C$2-$C$1)/365+($Y199-$Y$38)/365</f>
        <v>13.4520547945205</v>
      </c>
      <c r="AD201" s="80" t="n">
        <f aca="false">$L$4*EXP(-$L$5*LN($AC202)+$L$6*(LN($AC202))^2-$L$7*(LN($AC202))^3)+$L$8</f>
        <v>0.0187384207702491</v>
      </c>
      <c r="AE201" s="65" t="n">
        <f aca="false">AE200*(1+AD201)^(1/12)</f>
        <v>239.836590121213</v>
      </c>
      <c r="AG201" s="4"/>
      <c r="AI201" s="46" t="n">
        <v>0.0217333049062809</v>
      </c>
      <c r="AJ201" s="64"/>
    </row>
    <row r="202" customFormat="false" ht="12.75" hidden="false" customHeight="false" outlineLevel="0" collapsed="false">
      <c r="Y202" s="18" t="n">
        <v>41518</v>
      </c>
      <c r="Z202" s="59"/>
      <c r="AA202" s="46"/>
      <c r="AB202" s="81"/>
      <c r="AC202" s="60" t="n">
        <f aca="false">($C$2-$C$1)/365+($Y200-$Y$38)/365</f>
        <v>13.5342465753425</v>
      </c>
      <c r="AD202" s="80" t="n">
        <f aca="false">$L$4*EXP(-$L$5*LN($AC203)+$L$6*(LN($AC203))^2-$L$7*(LN($AC203))^3)+$L$8</f>
        <v>0.0187065143071619</v>
      </c>
      <c r="AE202" s="65" t="n">
        <f aca="false">AE201*(1+AD202)^(1/12)</f>
        <v>240.207297925901</v>
      </c>
      <c r="AG202" s="4"/>
      <c r="AI202" s="46" t="n">
        <v>0.0216129760820458</v>
      </c>
      <c r="AJ202" s="64"/>
    </row>
    <row r="203" customFormat="false" ht="12.75" hidden="false" customHeight="false" outlineLevel="0" collapsed="false">
      <c r="Y203" s="18" t="n">
        <v>41548</v>
      </c>
      <c r="Z203" s="59"/>
      <c r="AA203" s="46"/>
      <c r="AB203" s="81"/>
      <c r="AC203" s="60" t="n">
        <f aca="false">($C$2-$C$1)/365+($Y201-$Y$38)/365</f>
        <v>13.6191780821918</v>
      </c>
      <c r="AD203" s="80" t="n">
        <f aca="false">$L$4*EXP(-$L$5*LN($AC204)+$L$6*(LN($AC204))^2-$L$7*(LN($AC204))^3)+$L$8</f>
        <v>0.0186756730416849</v>
      </c>
      <c r="AE203" s="65" t="n">
        <f aca="false">AE202*(1+AD203)^(1/12)</f>
        <v>240.577971755209</v>
      </c>
      <c r="AG203" s="4"/>
      <c r="AI203" s="46" t="n">
        <v>0.0214931234859674</v>
      </c>
      <c r="AJ203" s="64"/>
    </row>
    <row r="204" customFormat="false" ht="12.75" hidden="false" customHeight="false" outlineLevel="0" collapsed="false">
      <c r="Y204" s="18" t="n">
        <v>41579</v>
      </c>
      <c r="Z204" s="59"/>
      <c r="AA204" s="46"/>
      <c r="AB204" s="81"/>
      <c r="AC204" s="60" t="n">
        <f aca="false">($C$2-$C$1)/365+($Y202-$Y$38)/365</f>
        <v>13.7041095890411</v>
      </c>
      <c r="AD204" s="80" t="n">
        <f aca="false">$L$4*EXP(-$L$5*LN($AC205)+$L$6*(LN($AC205))^2-$L$7*(LN($AC205))^3)+$L$8</f>
        <v>0.0186468078147589</v>
      </c>
      <c r="AE204" s="65" t="n">
        <f aca="false">AE203*(1+AD204)^(1/12)</f>
        <v>240.948648617195</v>
      </c>
      <c r="AG204" s="4"/>
      <c r="AI204" s="46" t="n">
        <v>0.0213737423577587</v>
      </c>
      <c r="AJ204" s="64"/>
    </row>
    <row r="205" customFormat="false" ht="12.75" hidden="false" customHeight="false" outlineLevel="0" collapsed="false">
      <c r="Y205" s="77" t="n">
        <v>41609</v>
      </c>
      <c r="Z205" s="59"/>
      <c r="AA205" s="46"/>
      <c r="AB205" s="81"/>
      <c r="AC205" s="60" t="n">
        <f aca="false">($C$2-$C$1)/365+($Y203-$Y$38)/365</f>
        <v>13.786301369863</v>
      </c>
      <c r="AD205" s="80" t="n">
        <f aca="false">$L$4*EXP(-$L$5*LN($AC206)+$L$6*(LN($AC206))^2-$L$7*(LN($AC206))^3)+$L$8</f>
        <v>0.0186179611830895</v>
      </c>
      <c r="AE205" s="65" t="n">
        <f aca="false">AE204*(1+AD205)^(1/12)</f>
        <v>241.31932711554</v>
      </c>
      <c r="AG205" s="4"/>
      <c r="AI205" s="46" t="n">
        <v>0.0212548280487244</v>
      </c>
      <c r="AJ205" s="64"/>
    </row>
    <row r="206" customFormat="false" ht="12.75" hidden="false" customHeight="false" outlineLevel="0" collapsed="false">
      <c r="Y206" s="18" t="n">
        <v>41640</v>
      </c>
      <c r="Z206" s="59"/>
      <c r="AA206" s="46"/>
      <c r="AB206" s="81"/>
      <c r="AC206" s="60" t="n">
        <f aca="false">($C$2-$C$1)/365+($Y204-$Y$38)/365</f>
        <v>13.8712328767123</v>
      </c>
      <c r="AD206" s="80" t="n">
        <f aca="false">$L$4*EXP(-$L$5*LN($AC207)+$L$6*(LN($AC207))^2-$L$7*(LN($AC207))^3)+$L$8</f>
        <v>0.0185909635184172</v>
      </c>
      <c r="AE206" s="65" t="n">
        <f aca="false">AE205*(1+AD206)^(1/12)</f>
        <v>241.690042045812</v>
      </c>
      <c r="AG206" s="4"/>
      <c r="AI206" s="46" t="n">
        <v>0.0211363760205208</v>
      </c>
      <c r="AJ206" s="64"/>
    </row>
    <row r="207" customFormat="false" ht="12.75" hidden="false" customHeight="false" outlineLevel="0" collapsed="false">
      <c r="Y207" s="18" t="n">
        <v>41671</v>
      </c>
      <c r="Z207" s="59"/>
      <c r="AA207" s="46"/>
      <c r="AB207" s="78"/>
      <c r="AC207" s="60" t="n">
        <f aca="false">($C$2-$C$1)/365+($Y205-$Y$38)/365</f>
        <v>13.9534246575342</v>
      </c>
      <c r="AD207" s="80" t="n">
        <f aca="false">$L$4*EXP(-$L$5*LN($AC208)+$L$6*(LN($AC208))^2-$L$7*(LN($AC208))^3)+$L$8</f>
        <v>0.0185639838974152</v>
      </c>
      <c r="AE207" s="65" t="n">
        <f aca="false">AE206*(1+AD207)^(1/12)</f>
        <v>242.060792168285</v>
      </c>
      <c r="AG207" s="4"/>
      <c r="AI207" s="46" t="n">
        <v>0.0210183818438723</v>
      </c>
      <c r="AJ207" s="64"/>
    </row>
    <row r="208" customFormat="false" ht="12.75" hidden="false" customHeight="false" outlineLevel="0" collapsed="false">
      <c r="Y208" s="18" t="n">
        <v>41699</v>
      </c>
      <c r="Z208" s="59"/>
      <c r="AA208" s="46"/>
      <c r="AB208" s="81"/>
      <c r="AC208" s="60" t="n">
        <f aca="false">($C$2-$C$1)/365+($Y206-$Y$38)/365</f>
        <v>14.0383561643836</v>
      </c>
      <c r="AD208" s="80" t="n">
        <f aca="false">$L$4*EXP(-$L$5*LN($AC209)+$L$6*(LN($AC209))^2-$L$7*(LN($AC209))^3)+$L$8</f>
        <v>0.0185379066936113</v>
      </c>
      <c r="AE208" s="65" t="n">
        <f aca="false">AE207*(1+AD208)^(1/12)</f>
        <v>242.431593784196</v>
      </c>
      <c r="AG208" s="4"/>
      <c r="AI208" s="46" t="n">
        <v>0.0209008411970288</v>
      </c>
    </row>
    <row r="209" customFormat="false" ht="12.75" hidden="false" customHeight="false" outlineLevel="0" collapsed="false">
      <c r="Y209" s="18" t="n">
        <v>41730</v>
      </c>
      <c r="Z209" s="59"/>
      <c r="AA209" s="46"/>
      <c r="AB209" s="81"/>
      <c r="AC209" s="60" t="n">
        <f aca="false">($C$2-$C$1)/365+($Y207-$Y$38)/365</f>
        <v>14.1232876712329</v>
      </c>
      <c r="AD209" s="80" t="n">
        <f aca="false">$L$4*EXP(-$L$5*LN($AC210)+$L$6*(LN($AC210))^2-$L$7*(LN($AC210))^3)+$L$8</f>
        <v>0.0185151038009156</v>
      </c>
      <c r="AE209" s="65" t="n">
        <f aca="false">AE208*(1+AD209)^(1/12)</f>
        <v>242.802510422393</v>
      </c>
      <c r="AG209" s="4"/>
      <c r="AI209" s="46" t="n">
        <v>0.0207837498641794</v>
      </c>
    </row>
    <row r="210" customFormat="false" ht="12.75" hidden="false" customHeight="false" outlineLevel="0" collapsed="false">
      <c r="Y210" s="18" t="n">
        <v>41760</v>
      </c>
      <c r="Z210" s="59"/>
      <c r="AA210" s="46"/>
      <c r="AB210" s="81"/>
      <c r="AC210" s="60" t="n">
        <f aca="false">($C$2-$C$1)/365+($Y208-$Y$38)/365</f>
        <v>14.2</v>
      </c>
      <c r="AD210" s="80" t="n">
        <f aca="false">$L$4*EXP(-$L$5*LN($AC211)+$L$6*(LN($AC211))^2-$L$7*(LN($AC211))^3)+$L$8</f>
        <v>0.0184906621364754</v>
      </c>
      <c r="AE210" s="65" t="n">
        <f aca="false">AE209*(1+AD210)^(1/12)</f>
        <v>243.173508257728</v>
      </c>
      <c r="AG210" s="4"/>
      <c r="AI210" s="46" t="n">
        <v>0.0206671037337045</v>
      </c>
    </row>
    <row r="211" customFormat="false" ht="12.75" hidden="false" customHeight="false" outlineLevel="0" collapsed="false">
      <c r="Y211" s="18" t="n">
        <v>41791</v>
      </c>
      <c r="Z211" s="59"/>
      <c r="AA211" s="46"/>
      <c r="AB211" s="81"/>
      <c r="AC211" s="60" t="n">
        <f aca="false">($C$2-$C$1)/365+($Y209-$Y$38)/365</f>
        <v>14.2849315068493</v>
      </c>
      <c r="AD211" s="80" t="n">
        <f aca="false">$L$4*EXP(-$L$5*LN($AC212)+$L$6*(LN($AC212))^2-$L$7*(LN($AC212))^3)+$L$8</f>
        <v>0.0184677881017319</v>
      </c>
      <c r="AE211" s="65" t="n">
        <f aca="false">AE210*(1+AD211)^(1/12)</f>
        <v>243.544617156363</v>
      </c>
      <c r="AG211" s="4"/>
      <c r="AI211" s="46" t="n">
        <v>0.0205508987963743</v>
      </c>
    </row>
    <row r="212" customFormat="false" ht="12.75" hidden="false" customHeight="false" outlineLevel="0" collapsed="false">
      <c r="Y212" s="18" t="n">
        <v>41821</v>
      </c>
      <c r="Z212" s="59"/>
      <c r="AA212" s="46"/>
      <c r="AB212" s="81"/>
      <c r="AC212" s="60" t="n">
        <f aca="false">($C$2-$C$1)/365+($Y210-$Y$38)/365</f>
        <v>14.3671232876712</v>
      </c>
      <c r="AD212" s="80" t="n">
        <f aca="false">$L$4*EXP(-$L$5*LN($AC213)+$L$6*(LN($AC213))^2-$L$7*(LN($AC213))^3)+$L$8</f>
        <v>0.0184449302178516</v>
      </c>
      <c r="AE212" s="65" t="n">
        <f aca="false">AE211*(1+AD212)^(1/12)</f>
        <v>243.915836209699</v>
      </c>
      <c r="AG212" s="4"/>
      <c r="AI212" s="46" t="n">
        <v>0.0204351311434572</v>
      </c>
    </row>
    <row r="213" customFormat="false" ht="12.75" hidden="false" customHeight="false" outlineLevel="0" collapsed="false">
      <c r="Y213" s="18" t="n">
        <v>41852</v>
      </c>
      <c r="Z213" s="59"/>
      <c r="AA213" s="46"/>
      <c r="AB213" s="81"/>
      <c r="AC213" s="60" t="n">
        <f aca="false">($C$2-$C$1)/365+($Y211-$Y$38)/365</f>
        <v>14.4520547945205</v>
      </c>
      <c r="AD213" s="80" t="n">
        <f aca="false">$L$4*EXP(-$L$5*LN($AC214)+$L$6*(LN($AC214))^2-$L$7*(LN($AC214))^3)+$L$8</f>
        <v>0.0184235385845036</v>
      </c>
      <c r="AE213" s="65" t="n">
        <f aca="false">AE212*(1+AD213)^(1/12)</f>
        <v>244.287193494639</v>
      </c>
      <c r="AG213" s="4"/>
      <c r="AI213" s="46" t="n">
        <v>0.0203197969647866</v>
      </c>
    </row>
    <row r="214" customFormat="false" ht="12.75" hidden="false" customHeight="false" outlineLevel="0" collapsed="false">
      <c r="Y214" s="18" t="n">
        <v>41883</v>
      </c>
      <c r="Z214" s="59"/>
      <c r="AA214" s="46"/>
      <c r="AB214" s="81"/>
      <c r="AC214" s="60" t="n">
        <f aca="false">($C$2-$C$1)/365+($Y212-$Y$38)/365</f>
        <v>14.5342465753425</v>
      </c>
      <c r="AD214" s="80" t="n">
        <f aca="false">$L$4*EXP(-$L$5*LN($AC215)+$L$6*(LN($AC215))^2-$L$7*(LN($AC215))^3)+$L$8</f>
        <v>0.0184021622078615</v>
      </c>
      <c r="AE214" s="65" t="n">
        <f aca="false">AE213*(1+AD214)^(1/12)</f>
        <v>244.658688217067</v>
      </c>
      <c r="AG214" s="4"/>
      <c r="AI214" s="46" t="n">
        <v>0.0202048925467146</v>
      </c>
    </row>
    <row r="215" customFormat="false" ht="12.75" hidden="false" customHeight="false" outlineLevel="0" collapsed="false">
      <c r="Y215" s="18" t="n">
        <v>41913</v>
      </c>
      <c r="Z215" s="59"/>
      <c r="AA215" s="46"/>
      <c r="AB215" s="81"/>
      <c r="AC215" s="60" t="n">
        <f aca="false">($C$2-$C$1)/365+($Y213-$Y$38)/365</f>
        <v>14.6191780821918</v>
      </c>
      <c r="AD215" s="80" t="n">
        <f aca="false">$L$4*EXP(-$L$5*LN($AC216)+$L$6*(LN($AC216))^2-$L$7*(LN($AC216))^3)+$L$8</f>
        <v>0.0183815016019797</v>
      </c>
      <c r="AE215" s="65" t="n">
        <f aca="false">AE214*(1+AD215)^(1/12)</f>
        <v>245.03033362806</v>
      </c>
      <c r="AG215" s="4"/>
      <c r="AI215" s="46" t="n">
        <v>0.02009041427008</v>
      </c>
    </row>
    <row r="216" customFormat="false" ht="12.75" hidden="false" customHeight="false" outlineLevel="0" collapsed="false">
      <c r="Y216" s="18" t="n">
        <v>41944</v>
      </c>
      <c r="Z216" s="59"/>
      <c r="AA216" s="46"/>
      <c r="AB216" s="81"/>
      <c r="AC216" s="60" t="n">
        <f aca="false">($C$2-$C$1)/365+($Y214-$Y$38)/365</f>
        <v>14.7041095890411</v>
      </c>
      <c r="AD216" s="80" t="n">
        <f aca="false">$L$4*EXP(-$L$5*LN($AC217)+$L$6*(LN($AC217))^2-$L$7*(LN($AC217))^3)+$L$8</f>
        <v>0.0183621664135444</v>
      </c>
      <c r="AE216" s="65" t="n">
        <f aca="false">AE215*(1+AD216)^(1/12)</f>
        <v>245.402155306832</v>
      </c>
      <c r="AG216" s="4"/>
      <c r="AI216" s="46" t="n">
        <v>0.019976358608061</v>
      </c>
    </row>
    <row r="217" customFormat="false" ht="12.75" hidden="false" customHeight="false" outlineLevel="0" collapsed="false">
      <c r="Y217" s="77" t="n">
        <v>41974</v>
      </c>
      <c r="Z217" s="59"/>
      <c r="AA217" s="46"/>
      <c r="AB217" s="81"/>
      <c r="AC217" s="60" t="n">
        <f aca="false">($C$2-$C$1)/365+($Y215-$Y$38)/365</f>
        <v>14.786301369863</v>
      </c>
      <c r="AD217" s="80" t="n">
        <f aca="false">$L$4*EXP(-$L$5*LN($AC218)+$L$6*(LN($AC218))^2-$L$7*(LN($AC218))^3)+$L$8</f>
        <v>0.0183428450687204</v>
      </c>
      <c r="AE217" s="65" t="n">
        <f aca="false">AE216*(1+AD217)^(1/12)</f>
        <v>245.774152614422</v>
      </c>
      <c r="AG217" s="4"/>
      <c r="AI217" s="46" t="n">
        <v>0.0198627221241672</v>
      </c>
    </row>
    <row r="218" customFormat="false" ht="12.75" hidden="false" customHeight="false" outlineLevel="0" collapsed="false">
      <c r="Y218" s="18" t="n">
        <v>42005</v>
      </c>
      <c r="Z218" s="59"/>
      <c r="AA218" s="46"/>
      <c r="AB218" s="81"/>
      <c r="AC218" s="60" t="n">
        <f aca="false">($C$2-$C$1)/365+($Y216-$Y$38)/365</f>
        <v>14.8712328767123</v>
      </c>
      <c r="AD218" s="80" t="n">
        <f aca="false">$L$4*EXP(-$L$5*LN($AC219)+$L$6*(LN($AC219))^2-$L$7*(LN($AC219))^3)+$L$8</f>
        <v>0.0183247632040315</v>
      </c>
      <c r="AE218" s="65" t="n">
        <f aca="false">AE217*(1+AD218)^(1/12)</f>
        <v>246.146349599419</v>
      </c>
      <c r="AG218" s="4"/>
      <c r="AI218" s="46" t="n">
        <v>0.0197495014700051</v>
      </c>
    </row>
    <row r="219" customFormat="false" ht="12.75" hidden="false" customHeight="false" outlineLevel="0" collapsed="false">
      <c r="Y219" s="18" t="n">
        <v>42036</v>
      </c>
      <c r="Z219" s="59"/>
      <c r="AA219" s="46"/>
      <c r="AB219" s="78"/>
      <c r="AC219" s="60" t="n">
        <f aca="false">($C$2-$C$1)/365+($Y217-$Y$38)/365</f>
        <v>14.9534246575342</v>
      </c>
      <c r="AD219" s="80" t="n">
        <f aca="false">$L$4*EXP(-$L$5*LN($AC220)+$L$6*(LN($AC220))^2-$L$7*(LN($AC220))^3)+$L$8</f>
        <v>0.0183066942296</v>
      </c>
      <c r="AE219" s="65" t="n">
        <f aca="false">AE218*(1+AD219)^(1/12)</f>
        <v>246.518745715473</v>
      </c>
      <c r="AG219" s="4"/>
      <c r="AI219" s="46" t="n">
        <v>0.0196366933831924</v>
      </c>
    </row>
    <row r="220" customFormat="false" ht="12.75" hidden="false" customHeight="false" outlineLevel="0" collapsed="false">
      <c r="Y220" s="18" t="n">
        <v>42064</v>
      </c>
      <c r="Z220" s="59"/>
      <c r="AA220" s="46"/>
      <c r="AB220" s="81"/>
      <c r="AC220" s="60" t="n">
        <f aca="false">($C$2-$C$1)/365+($Y218-$Y$38)/365</f>
        <v>15.0383561643836</v>
      </c>
      <c r="AD220" s="80" t="n">
        <f aca="false">$L$4*EXP(-$L$5*LN($AC221)+$L$6*(LN($AC221))^2-$L$7*(LN($AC221))^3)+$L$8</f>
        <v>0.018289230187139</v>
      </c>
      <c r="AE220" s="65" t="n">
        <f aca="false">AE219*(1+AD220)^(1/12)</f>
        <v>246.891352377744</v>
      </c>
      <c r="AG220" s="4"/>
      <c r="AI220" s="46" t="n">
        <v>0.0195242946851943</v>
      </c>
    </row>
    <row r="221" customFormat="false" ht="12.75" hidden="false" customHeight="false" outlineLevel="0" collapsed="false">
      <c r="Y221" s="18" t="n">
        <v>42095</v>
      </c>
      <c r="Z221" s="59"/>
      <c r="AA221" s="46"/>
      <c r="AB221" s="81"/>
      <c r="AC221" s="60" t="n">
        <f aca="false">($C$2-$C$1)/365+($Y219-$Y$38)/365</f>
        <v>15.1232876712329</v>
      </c>
      <c r="AD221" s="80" t="n">
        <f aca="false">$L$4*EXP(-$L$5*LN($AC222)+$L$6*(LN($AC222))^2-$L$7*(LN($AC222))^3)+$L$8</f>
        <v>0.0182739592499602</v>
      </c>
      <c r="AE221" s="65" t="n">
        <f aca="false">AE220*(1+AD221)^(1/12)</f>
        <v>247.264213211327</v>
      </c>
      <c r="AG221" s="4"/>
      <c r="AI221" s="46" t="n">
        <v>0.0194123022791217</v>
      </c>
    </row>
    <row r="222" customFormat="false" ht="12.75" hidden="false" customHeight="false" outlineLevel="0" collapsed="false">
      <c r="Y222" s="18" t="n">
        <v>42125</v>
      </c>
      <c r="Z222" s="59"/>
      <c r="AA222" s="46"/>
      <c r="AB222" s="81"/>
      <c r="AC222" s="60" t="n">
        <f aca="false">($C$2-$C$1)/365+($Y220-$Y$38)/365</f>
        <v>15.2</v>
      </c>
      <c r="AD222" s="80" t="n">
        <f aca="false">$L$4*EXP(-$L$5*LN($AC223)+$L$6*(LN($AC223))^2-$L$7*(LN($AC223))^3)+$L$8</f>
        <v>0.0182575909495332</v>
      </c>
      <c r="AE222" s="65" t="n">
        <f aca="false">AE221*(1+AD222)^(1/12)</f>
        <v>247.637305423162</v>
      </c>
      <c r="AG222" s="4"/>
      <c r="AI222" s="46" t="n">
        <v>0.0193007131476584</v>
      </c>
    </row>
    <row r="223" customFormat="false" ht="12.75" hidden="false" customHeight="false" outlineLevel="0" collapsed="false">
      <c r="Y223" s="18" t="n">
        <v>42156</v>
      </c>
      <c r="Z223" s="59"/>
      <c r="AA223" s="46"/>
      <c r="AB223" s="81"/>
      <c r="AC223" s="60" t="n">
        <f aca="false">($C$2-$C$1)/365+($Y221-$Y$38)/365</f>
        <v>15.2849315068493</v>
      </c>
      <c r="AD223" s="80" t="n">
        <f aca="false">$L$4*EXP(-$L$5*LN($AC224)+$L$6*(LN($AC224))^2-$L$7*(LN($AC224))^3)+$L$8</f>
        <v>0.0182422724023521</v>
      </c>
      <c r="AE223" s="65" t="n">
        <f aca="false">AE222*(1+AD223)^(1/12)</f>
        <v>248.010649663872</v>
      </c>
      <c r="AG223" s="4"/>
      <c r="AI223" s="46" t="n">
        <v>0.0191895243509257</v>
      </c>
    </row>
    <row r="224" customFormat="false" ht="12.75" hidden="false" customHeight="false" outlineLevel="0" collapsed="false">
      <c r="Y224" s="18" t="n">
        <v>42186</v>
      </c>
      <c r="Z224" s="59"/>
      <c r="AA224" s="46"/>
      <c r="AB224" s="81"/>
      <c r="AC224" s="60" t="n">
        <f aca="false">($C$2-$C$1)/365+($Y222-$Y$38)/365</f>
        <v>15.3671232876712</v>
      </c>
      <c r="AD224" s="80" t="n">
        <f aca="false">$L$4*EXP(-$L$5*LN($AC225)+$L$6*(LN($AC225))^2-$L$7*(LN($AC225))^3)+$L$8</f>
        <v>0.0182269644231449</v>
      </c>
      <c r="AE224" s="65" t="n">
        <f aca="false">AE223*(1+AD224)^(1/12)</f>
        <v>248.384245586762</v>
      </c>
      <c r="AG224" s="4"/>
      <c r="AI224" s="46" t="n">
        <v>0.0190787330243107</v>
      </c>
    </row>
    <row r="225" customFormat="false" ht="12.75" hidden="false" customHeight="false" outlineLevel="0" collapsed="false">
      <c r="Y225" s="18" t="n">
        <v>42217</v>
      </c>
      <c r="Z225" s="59"/>
      <c r="AA225" s="46"/>
      <c r="AB225" s="81"/>
      <c r="AC225" s="60" t="n">
        <f aca="false">($C$2-$C$1)/365+($Y223-$Y$38)/365</f>
        <v>15.4520547945205</v>
      </c>
      <c r="AD225" s="80" t="n">
        <f aca="false">$L$4*EXP(-$L$5*LN($AC226)+$L$6*(LN($AC226))^2-$L$7*(LN($AC226))^3)+$L$8</f>
        <v>0.018212638003185</v>
      </c>
      <c r="AE225" s="65" t="n">
        <f aca="false">AE224*(1+AD225)^(1/12)</f>
        <v>248.758112613094</v>
      </c>
      <c r="AG225" s="4"/>
      <c r="AI225" s="46" t="n">
        <v>0.018968336376443</v>
      </c>
    </row>
    <row r="226" customFormat="false" ht="12.75" hidden="false" customHeight="false" outlineLevel="0" collapsed="false">
      <c r="Y226" s="18" t="n">
        <v>42248</v>
      </c>
      <c r="Z226" s="59"/>
      <c r="AA226" s="46"/>
      <c r="AB226" s="81"/>
      <c r="AC226" s="60" t="n">
        <f aca="false">($C$2-$C$1)/365+($Y224-$Y$38)/365</f>
        <v>15.5342465753425</v>
      </c>
      <c r="AD226" s="80" t="n">
        <f aca="false">$L$4*EXP(-$L$5*LN($AC227)+$L$6*(LN($AC227))^2-$L$7*(LN($AC227))^3)+$L$8</f>
        <v>0.0181983212523772</v>
      </c>
      <c r="AE226" s="65" t="n">
        <f aca="false">AE225*(1+AD226)^(1/12)</f>
        <v>249.132250466594</v>
      </c>
      <c r="AG226" s="4"/>
      <c r="AI226" s="46" t="n">
        <v>0.0188583316870201</v>
      </c>
    </row>
    <row r="227" customFormat="false" ht="12.75" hidden="false" customHeight="false" outlineLevel="0" collapsed="false">
      <c r="Y227" s="18" t="n">
        <v>42278</v>
      </c>
      <c r="Z227" s="59"/>
      <c r="AA227" s="46"/>
      <c r="AB227" s="81"/>
      <c r="AC227" s="60" t="n">
        <f aca="false">($C$2-$C$1)/365+($Y225-$Y$38)/365</f>
        <v>15.6191780821918</v>
      </c>
      <c r="AD227" s="80" t="n">
        <f aca="false">$L$4*EXP(-$L$5*LN($AC228)+$L$6*(LN($AC228))^2-$L$7*(LN($AC228))^3)+$L$8</f>
        <v>0.0181844831979461</v>
      </c>
      <c r="AE227" s="65" t="n">
        <f aca="false">AE226*(1+AD227)^(1/12)</f>
        <v>249.50666844845</v>
      </c>
      <c r="AG227" s="4"/>
      <c r="AI227" s="46" t="n">
        <v>0.0187487163048594</v>
      </c>
    </row>
    <row r="228" customFormat="false" ht="12.75" hidden="false" customHeight="false" outlineLevel="0" collapsed="false">
      <c r="Y228" s="18" t="n">
        <v>42309</v>
      </c>
      <c r="Z228" s="59"/>
      <c r="AA228" s="46"/>
      <c r="AB228" s="81"/>
      <c r="AC228" s="60" t="n">
        <f aca="false">($C$2-$C$1)/365+($Y226-$Y$38)/365</f>
        <v>15.7041095890411</v>
      </c>
      <c r="AD228" s="80" t="n">
        <f aca="false">$L$4*EXP(-$L$5*LN($AC229)+$L$6*(LN($AC229))^2-$L$7*(LN($AC229))^3)+$L$8</f>
        <v>0.018171532113476</v>
      </c>
      <c r="AE228" s="65" t="n">
        <f aca="false">AE227*(1+AD228)^(1/12)</f>
        <v>249.881384267216</v>
      </c>
      <c r="AG228" s="4"/>
      <c r="AI228" s="46" t="n">
        <v>0.0186394876458686</v>
      </c>
    </row>
    <row r="229" customFormat="false" ht="12.75" hidden="false" customHeight="false" outlineLevel="0" collapsed="false">
      <c r="Y229" s="77" t="n">
        <v>42339</v>
      </c>
      <c r="Z229" s="59"/>
      <c r="AA229" s="46"/>
      <c r="AB229" s="81"/>
      <c r="AC229" s="60" t="n">
        <f aca="false">($C$2-$C$1)/365+($Y227-$Y$38)/365</f>
        <v>15.786301369863</v>
      </c>
      <c r="AD229" s="80" t="n">
        <f aca="false">$L$4*EXP(-$L$5*LN($AC230)+$L$6*(LN($AC230))^2-$L$7*(LN($AC230))^3)+$L$8</f>
        <v>0.0181585894051936</v>
      </c>
      <c r="AE229" s="65" t="n">
        <f aca="false">AE228*(1+AD229)^(1/12)</f>
        <v>250.256397743403</v>
      </c>
      <c r="AG229" s="4"/>
      <c r="AI229" s="46" t="n">
        <v>0.0185306431909298</v>
      </c>
    </row>
    <row r="230" customFormat="false" ht="12.75" hidden="false" customHeight="false" outlineLevel="0" collapsed="false">
      <c r="Y230" s="18" t="n">
        <v>42370</v>
      </c>
      <c r="Z230" s="59"/>
      <c r="AA230" s="46"/>
      <c r="AB230" s="81"/>
      <c r="AC230" s="60" t="n">
        <f aca="false">($C$2-$C$1)/365+($Y228-$Y$38)/365</f>
        <v>15.8712328767123</v>
      </c>
      <c r="AD230" s="80" t="n">
        <f aca="false">$L$4*EXP(-$L$5*LN($AC231)+$L$6*(LN($AC231))^2-$L$7*(LN($AC231))^3)+$L$8</f>
        <v>0.0181464760263926</v>
      </c>
      <c r="AE230" s="65" t="n">
        <f aca="false">AE229*(1+AD230)^(1/12)</f>
        <v>250.631725537879</v>
      </c>
      <c r="AG230" s="4"/>
      <c r="AI230" s="46" t="n">
        <v>0.0184221804841431</v>
      </c>
    </row>
    <row r="231" customFormat="false" ht="12.75" hidden="false" customHeight="false" outlineLevel="0" collapsed="false">
      <c r="Y231" s="18" t="n">
        <v>42401</v>
      </c>
      <c r="Z231" s="59"/>
      <c r="AA231" s="46"/>
      <c r="AB231" s="78"/>
      <c r="AC231" s="60" t="n">
        <f aca="false">($C$2-$C$1)/365+($Y229-$Y$38)/365</f>
        <v>15.9534246575342</v>
      </c>
      <c r="AD231" s="80" t="n">
        <f aca="false">$L$4*EXP(-$L$5*LN($AC232)+$L$6*(LN($AC232))^2-$L$7*(LN($AC232))^3)+$L$8</f>
        <v>0.0181343702138544</v>
      </c>
      <c r="AE231" s="65" t="n">
        <f aca="false">AE230*(1+AD231)^(1/12)</f>
        <v>251.007367529742</v>
      </c>
      <c r="AG231" s="4"/>
      <c r="AI231" s="46" t="n">
        <v>0.0183140971307292</v>
      </c>
    </row>
    <row r="232" customFormat="false" ht="12.75" hidden="false" customHeight="false" outlineLevel="0" collapsed="false">
      <c r="Y232" s="18" t="n">
        <v>42430</v>
      </c>
      <c r="Z232" s="59"/>
      <c r="AA232" s="46"/>
      <c r="AB232" s="81"/>
      <c r="AC232" s="60" t="n">
        <f aca="false">($C$2-$C$1)/365+($Y230-$Y$38)/365</f>
        <v>16.0383561643836</v>
      </c>
      <c r="AD232" s="80" t="n">
        <f aca="false">$L$4*EXP(-$L$5*LN($AC233)+$L$6*(LN($AC233))^2-$L$7*(LN($AC233))^3)+$L$8</f>
        <v>0.0181226685327902</v>
      </c>
      <c r="AE232" s="65" t="n">
        <f aca="false">AE231*(1+AD232)^(1/12)</f>
        <v>251.38333175728</v>
      </c>
      <c r="AG232" s="4"/>
      <c r="AI232" s="46" t="n">
        <v>0.0182063907952101</v>
      </c>
    </row>
    <row r="233" customFormat="false" ht="12.75" hidden="false" customHeight="false" outlineLevel="0" collapsed="false">
      <c r="Y233" s="18" t="n">
        <v>42461</v>
      </c>
      <c r="Z233" s="59"/>
      <c r="AA233" s="46"/>
      <c r="AB233" s="81"/>
      <c r="AC233" s="60" t="n">
        <f aca="false">($C$2-$C$1)/365+($Y231-$Y$38)/365</f>
        <v>16.1232876712329</v>
      </c>
      <c r="AD233" s="80" t="n">
        <f aca="false">$L$4*EXP(-$L$5*LN($AC234)+$L$6*(LN($AC234))^2-$L$7*(LN($AC234))^3)+$L$8</f>
        <v>0.0181120755729675</v>
      </c>
      <c r="AE233" s="65" t="n">
        <f aca="false">AE232*(1+AD233)^(1/12)</f>
        <v>251.759640826794</v>
      </c>
      <c r="AG233" s="4"/>
      <c r="AI233" s="46" t="n">
        <v>0.0180990591995893</v>
      </c>
    </row>
    <row r="234" customFormat="false" ht="12.75" hidden="false" customHeight="false" outlineLevel="0" collapsed="false">
      <c r="Y234" s="18" t="n">
        <v>42491</v>
      </c>
      <c r="Z234" s="59"/>
      <c r="AA234" s="46"/>
      <c r="AB234" s="81"/>
      <c r="AC234" s="60" t="n">
        <f aca="false">($C$2-$C$1)/365+($Y232-$Y$38)/365</f>
        <v>16.2027397260274</v>
      </c>
      <c r="AD234" s="80" t="n">
        <f aca="false">$L$4*EXP(-$L$5*LN($AC235)+$L$6*(LN($AC235))^2-$L$7*(LN($AC235))^3)+$L$8</f>
        <v>0.0181011177410837</v>
      </c>
      <c r="AE234" s="65" t="n">
        <f aca="false">AE233*(1+AD234)^(1/12)</f>
        <v>252.136287069035</v>
      </c>
      <c r="AG234" s="4"/>
      <c r="AI234" s="46" t="n">
        <v>0.0179921001215018</v>
      </c>
    </row>
    <row r="235" customFormat="false" ht="12.75" hidden="false" customHeight="false" outlineLevel="0" collapsed="false">
      <c r="Y235" s="18" t="n">
        <v>42522</v>
      </c>
      <c r="Z235" s="59"/>
      <c r="AA235" s="46"/>
      <c r="AB235" s="81"/>
      <c r="AC235" s="60" t="n">
        <f aca="false">($C$2-$C$1)/365+($Y233-$Y$38)/365</f>
        <v>16.2876712328767</v>
      </c>
      <c r="AD235" s="80" t="n">
        <f aca="false">$L$4*EXP(-$L$5*LN($AC236)+$L$6*(LN($AC236))^2-$L$7*(LN($AC236))^3)+$L$8</f>
        <v>0.0180908614069815</v>
      </c>
      <c r="AE235" s="65" t="n">
        <f aca="false">AE234*(1+AD235)^(1/12)</f>
        <v>252.513284809012</v>
      </c>
      <c r="AG235" s="4"/>
      <c r="AI235" s="46" t="n">
        <v>0.017885511392411</v>
      </c>
    </row>
    <row r="236" customFormat="false" ht="12.75" hidden="false" customHeight="false" outlineLevel="0" collapsed="false">
      <c r="Y236" s="18" t="n">
        <v>42552</v>
      </c>
      <c r="Z236" s="59"/>
      <c r="AA236" s="46"/>
      <c r="AB236" s="81"/>
      <c r="AC236" s="60" t="n">
        <f aca="false">($C$2-$C$1)/365+($Y234-$Y$38)/365</f>
        <v>16.3698630136986</v>
      </c>
      <c r="AD236" s="80" t="n">
        <f aca="false">$L$4*EXP(-$L$5*LN($AC237)+$L$6*(LN($AC237))^2-$L$7*(LN($AC237))^3)+$L$8</f>
        <v>0.0180806108016908</v>
      </c>
      <c r="AE236" s="65" t="n">
        <f aca="false">AE235*(1+AD236)^(1/12)</f>
        <v>252.890634055282</v>
      </c>
      <c r="AG236" s="4"/>
      <c r="AI236" s="46" t="n">
        <v>0.0177792908959598</v>
      </c>
    </row>
    <row r="237" customFormat="false" ht="12.75" hidden="false" customHeight="false" outlineLevel="0" collapsed="false">
      <c r="Y237" s="18" t="n">
        <v>42583</v>
      </c>
      <c r="Z237" s="59"/>
      <c r="AA237" s="46"/>
      <c r="AB237" s="81"/>
      <c r="AC237" s="60" t="n">
        <f aca="false">($C$2-$C$1)/365+($Y235-$Y$38)/365</f>
        <v>16.4547945205479</v>
      </c>
      <c r="AD237" s="80" t="n">
        <f aca="false">$L$4*EXP(-$L$5*LN($AC238)+$L$6*(LN($AC238))^2-$L$7*(LN($AC238))^3)+$L$8</f>
        <v>0.0180710161365261</v>
      </c>
      <c r="AE237" s="65" t="n">
        <f aca="false">AE236*(1+AD237)^(1/12)</f>
        <v>253.268348295632</v>
      </c>
      <c r="AG237" s="4"/>
      <c r="AI237" s="46" t="n">
        <v>0.0176734365661728</v>
      </c>
    </row>
    <row r="238" customFormat="false" ht="12.75" hidden="false" customHeight="false" outlineLevel="0" collapsed="false">
      <c r="Y238" s="18" t="n">
        <v>42614</v>
      </c>
      <c r="Z238" s="59"/>
      <c r="AA238" s="46"/>
      <c r="AB238" s="81"/>
      <c r="AC238" s="60" t="n">
        <f aca="false">($C$2-$C$1)/365+($Y236-$Y$38)/365</f>
        <v>16.5369863013699</v>
      </c>
      <c r="AD238" s="80" t="n">
        <f aca="false">$L$4*EXP(-$L$5*LN($AC239)+$L$6*(LN($AC239))^2-$L$7*(LN($AC239))^3)+$L$8</f>
        <v>0.0180614265377843</v>
      </c>
      <c r="AE238" s="65" t="n">
        <f aca="false">AE237*(1+AD238)^(1/12)</f>
        <v>253.646427584799</v>
      </c>
      <c r="AG238" s="4"/>
      <c r="AI238" s="46" t="n">
        <v>0.0175679463859011</v>
      </c>
    </row>
    <row r="239" customFormat="false" ht="12.75" hidden="false" customHeight="false" outlineLevel="0" collapsed="false">
      <c r="Y239" s="82" t="n">
        <v>42644</v>
      </c>
      <c r="Z239" s="59"/>
      <c r="AA239" s="46"/>
      <c r="AB239" s="81"/>
      <c r="AC239" s="60" t="n">
        <f aca="false">($C$2-$C$1)/365+($Y237-$Y$38)/365</f>
        <v>16.6219178082192</v>
      </c>
      <c r="AD239" s="80" t="n">
        <f aca="false">$L$4*EXP(-$L$5*LN($AC240)+$L$6*(LN($AC240))^2-$L$7*(LN($AC240))^3)+$L$8</f>
        <v>0.0180521561224917</v>
      </c>
      <c r="AE239" s="65" t="n">
        <f aca="false">AE238*(1+AD239)^(1/12)</f>
        <v>254.024878508762</v>
      </c>
      <c r="AG239" s="4"/>
      <c r="AI239" s="46" t="n">
        <v>0.0174628183851331</v>
      </c>
    </row>
    <row r="240" customFormat="false" ht="12.75" hidden="false" customHeight="false" outlineLevel="0" collapsed="false">
      <c r="Y240" s="18" t="n">
        <v>42675</v>
      </c>
      <c r="Z240" s="59"/>
      <c r="AA240" s="46"/>
      <c r="AB240" s="81"/>
      <c r="AC240" s="60" t="n">
        <f aca="false">($C$2-$C$1)/365+($Y238-$Y$38)/365</f>
        <v>16.7068493150685</v>
      </c>
      <c r="AD240" s="80" t="n">
        <f aca="false">$L$4*EXP(-$L$5*LN($AC241)+$L$6*(LN($AC241))^2-$L$7*(LN($AC241))^3)+$L$8</f>
        <v>0.0180434785041018</v>
      </c>
      <c r="AE240" s="65" t="n">
        <f aca="false">AE239*(1+AD240)^(1/12)</f>
        <v>254.403713390206</v>
      </c>
      <c r="AG240" s="4"/>
      <c r="AI240" s="46" t="n">
        <v>0.0173580506394568</v>
      </c>
    </row>
    <row r="241" customFormat="false" ht="12.75" hidden="false" customHeight="false" outlineLevel="0" collapsed="false">
      <c r="Y241" s="77" t="n">
        <v>42705</v>
      </c>
      <c r="Z241" s="59"/>
      <c r="AA241" s="46"/>
      <c r="AB241" s="81"/>
      <c r="AC241" s="60" t="n">
        <f aca="false">($C$2-$C$1)/365+($Y239-$Y$38)/365</f>
        <v>16.7890410958904</v>
      </c>
      <c r="AD241" s="80" t="n">
        <f aca="false">$L$4*EXP(-$L$5*LN($AC242)+$L$6*(LN($AC242))^2-$L$7*(LN($AC242))^3)+$L$8</f>
        <v>0.018034805034331</v>
      </c>
      <c r="AE241" s="65" t="n">
        <f aca="false">AE240*(1+AD241)^(1/12)</f>
        <v>254.782932348132</v>
      </c>
      <c r="AG241" s="4"/>
      <c r="AI241" s="46" t="n">
        <v>0.0172536412685278</v>
      </c>
    </row>
    <row r="242" customFormat="false" ht="12.75" hidden="false" customHeight="false" outlineLevel="0" collapsed="false">
      <c r="Y242" s="18" t="n">
        <v>42736</v>
      </c>
      <c r="Z242" s="59"/>
      <c r="AA242" s="46"/>
      <c r="AB242" s="81"/>
      <c r="AC242" s="60" t="n">
        <f aca="false">($C$2-$C$1)/365+($Y240-$Y$38)/365</f>
        <v>16.8739726027397</v>
      </c>
      <c r="AD242" s="80" t="n">
        <f aca="false">$L$4*EXP(-$L$5*LN($AC243)+$L$6*(LN($AC243))^2-$L$7*(LN($AC243))^3)+$L$8</f>
        <v>0.0180266859085164</v>
      </c>
      <c r="AE242" s="65" t="n">
        <f aca="false">AE241*(1+AD242)^(1/12)</f>
        <v>255.162546993228</v>
      </c>
      <c r="AG242" s="4"/>
      <c r="AI242" s="46" t="n">
        <v>0.0171495884345736</v>
      </c>
    </row>
    <row r="243" customFormat="false" ht="12.75" hidden="false" customHeight="false" outlineLevel="0" collapsed="false">
      <c r="Y243" s="18" t="n">
        <v>42767</v>
      </c>
      <c r="Z243" s="59"/>
      <c r="AA243" s="46"/>
      <c r="AB243" s="78"/>
      <c r="AC243" s="60" t="n">
        <f aca="false">($C$2-$C$1)/365+($Y241-$Y$38)/365</f>
        <v>16.9561643835616</v>
      </c>
      <c r="AD243" s="80" t="n">
        <f aca="false">$L$4*EXP(-$L$5*LN($AC244)+$L$6*(LN($AC244))^2-$L$7*(LN($AC244))^3)+$L$8</f>
        <v>0.0180185703755543</v>
      </c>
      <c r="AE243" s="65" t="n">
        <f aca="false">AE242*(1+AD243)^(1/12)</f>
        <v>255.542557483884</v>
      </c>
      <c r="AG243" s="4"/>
      <c r="AI243" s="46" t="n">
        <v>0.0170458903409099</v>
      </c>
    </row>
    <row r="244" customFormat="false" ht="12.75" hidden="false" customHeight="false" outlineLevel="0" collapsed="false">
      <c r="Y244" s="18" t="n">
        <v>42795</v>
      </c>
      <c r="Z244" s="59"/>
      <c r="AA244" s="46"/>
      <c r="AB244" s="81"/>
      <c r="AC244" s="60" t="n">
        <f aca="false">($C$2-$C$1)/365+($Y242-$Y$38)/365</f>
        <v>17.041095890411</v>
      </c>
      <c r="AD244" s="80" t="n">
        <f aca="false">$L$4*EXP(-$L$5*LN($AC245)+$L$6*(LN($AC245))^2-$L$7*(LN($AC245))^3)+$L$8</f>
        <v>0.0180107242608803</v>
      </c>
      <c r="AE244" s="65" t="n">
        <f aca="false">AE243*(1+AD244)^(1/12)</f>
        <v>255.922969547203</v>
      </c>
      <c r="AG244" s="4"/>
      <c r="AI244" s="46" t="n">
        <v>0.0169425452306051</v>
      </c>
    </row>
    <row r="245" customFormat="false" ht="12.75" hidden="false" customHeight="false" outlineLevel="0" collapsed="false">
      <c r="Y245" s="18" t="n">
        <v>42826</v>
      </c>
      <c r="Z245" s="59"/>
      <c r="AA245" s="46"/>
      <c r="AB245" s="81"/>
      <c r="AC245" s="60" t="n">
        <f aca="false">($C$2-$C$1)/365+($Y243-$Y$38)/365</f>
        <v>17.1260273972603</v>
      </c>
      <c r="AD245" s="80" t="n">
        <f aca="false">$L$4*EXP(-$L$5*LN($AC246)+$L$6*(LN($AC246))^2-$L$7*(LN($AC246))^3)+$L$8</f>
        <v>0.0180038614490996</v>
      </c>
      <c r="AE245" s="65" t="n">
        <f aca="false">AE244*(1+AD245)^(1/12)</f>
        <v>256.303803921298</v>
      </c>
      <c r="AG245" s="4"/>
      <c r="AI245" s="46" t="n">
        <v>0.0168395513850141</v>
      </c>
    </row>
    <row r="246" customFormat="false" ht="12.75" hidden="false" customHeight="false" outlineLevel="0" collapsed="false">
      <c r="Y246" s="18" t="n">
        <v>42856</v>
      </c>
      <c r="Z246" s="59"/>
      <c r="AA246" s="46"/>
      <c r="AB246" s="81"/>
      <c r="AC246" s="60" t="n">
        <f aca="false">($C$2-$C$1)/365+($Y244-$Y$38)/365</f>
        <v>17.2027397260274</v>
      </c>
      <c r="AD246" s="80" t="n">
        <f aca="false">$L$4*EXP(-$L$5*LN($AC247)+$L$6*(LN($AC247))^2-$L$7*(LN($AC247))^3)+$L$8</f>
        <v>0.0179965032348985</v>
      </c>
      <c r="AE246" s="65" t="n">
        <f aca="false">AE245*(1+AD246)^(1/12)</f>
        <v>256.685050395887</v>
      </c>
      <c r="AG246" s="4"/>
      <c r="AI246" s="46" t="n">
        <v>0.016736907122533</v>
      </c>
    </row>
    <row r="247" customFormat="false" ht="12.75" hidden="false" customHeight="false" outlineLevel="0" collapsed="false">
      <c r="Y247" s="18" t="n">
        <v>42887</v>
      </c>
      <c r="Z247" s="59"/>
      <c r="AA247" s="46"/>
      <c r="AB247" s="81"/>
      <c r="AC247" s="60" t="n">
        <f aca="false">($C$2-$C$1)/365+($Y245-$Y$38)/365</f>
        <v>17.2876712328767</v>
      </c>
      <c r="AD247" s="80" t="n">
        <f aca="false">$L$4*EXP(-$L$5*LN($AC248)+$L$6*(LN($AC248))^2-$L$7*(LN($AC248))^3)+$L$8</f>
        <v>0.0179896146587328</v>
      </c>
      <c r="AE247" s="65" t="n">
        <f aca="false">AE246*(1+AD247)^(1/12)</f>
        <v>257.066719006125</v>
      </c>
      <c r="AG247" s="4"/>
      <c r="AI247" s="46" t="n">
        <v>0.0166346107972453</v>
      </c>
    </row>
    <row r="248" customFormat="false" ht="12.75" hidden="false" customHeight="false" outlineLevel="0" collapsed="false">
      <c r="Y248" s="18" t="n">
        <v>42917</v>
      </c>
      <c r="Z248" s="59"/>
      <c r="AA248" s="46"/>
      <c r="AB248" s="81"/>
      <c r="AC248" s="60" t="n">
        <f aca="false">($C$2-$C$1)/365+($Y246-$Y$38)/365</f>
        <v>17.3698630136986</v>
      </c>
      <c r="AD248" s="80" t="n">
        <f aca="false">$L$4*EXP(-$L$5*LN($AC249)+$L$6*(LN($AC249))^2-$L$7*(LN($AC249))^3)+$L$8</f>
        <v>0.0179827284721325</v>
      </c>
      <c r="AE248" s="65" t="n">
        <f aca="false">AE247*(1+AD248)^(1/12)</f>
        <v>257.448809998301</v>
      </c>
      <c r="AG248" s="4"/>
      <c r="AI248" s="46" t="n">
        <v>0.0165326607976535</v>
      </c>
    </row>
    <row r="249" customFormat="false" ht="12.75" hidden="false" customHeight="false" outlineLevel="0" collapsed="false">
      <c r="Y249" s="18" t="n">
        <v>42948</v>
      </c>
      <c r="Z249" s="59"/>
      <c r="AA249" s="46"/>
      <c r="AB249" s="81"/>
      <c r="AC249" s="60" t="n">
        <f aca="false">($C$2-$C$1)/365+($Y247-$Y$38)/365</f>
        <v>17.4547945205479</v>
      </c>
      <c r="AD249" s="80" t="n">
        <f aca="false">$L$4*EXP(-$L$5*LN($AC250)+$L$6*(LN($AC250))^2-$L$7*(LN($AC250))^3)+$L$8</f>
        <v>0.0179762815340724</v>
      </c>
      <c r="AE249" s="65" t="n">
        <f aca="false">AE248*(1+AD249)^(1/12)</f>
        <v>257.831332839157</v>
      </c>
      <c r="AG249" s="4"/>
      <c r="AI249" s="46" t="n">
        <v>0.0164310555455487</v>
      </c>
    </row>
    <row r="250" customFormat="false" ht="12.75" hidden="false" customHeight="false" outlineLevel="0" collapsed="false">
      <c r="Y250" s="18" t="n">
        <v>42979</v>
      </c>
      <c r="Z250" s="59"/>
      <c r="AA250" s="46"/>
      <c r="AB250" s="81"/>
      <c r="AC250" s="60" t="n">
        <f aca="false">($C$2-$C$1)/365+($Y248-$Y$38)/365</f>
        <v>17.5369863013699</v>
      </c>
      <c r="AD250" s="80" t="n">
        <f aca="false">$L$4*EXP(-$L$5*LN($AC251)+$L$6*(LN($AC251))^2-$L$7*(LN($AC251))^3)+$L$8</f>
        <v>0.0179698365652152</v>
      </c>
      <c r="AE250" s="65" t="n">
        <f aca="false">AE249*(1+AD250)^(1/12)</f>
        <v>258.214287807045</v>
      </c>
      <c r="AG250" s="4"/>
      <c r="AI250" s="46" t="n">
        <v>0.0163297934947526</v>
      </c>
    </row>
    <row r="251" customFormat="false" ht="12.75" hidden="false" customHeight="false" outlineLevel="0" collapsed="false">
      <c r="Y251" s="18" t="n">
        <v>43009</v>
      </c>
      <c r="Z251" s="59"/>
      <c r="AA251" s="46"/>
      <c r="AB251" s="81"/>
      <c r="AC251" s="60" t="n">
        <f aca="false">($C$2-$C$1)/365+($Y249-$Y$38)/365</f>
        <v>17.6219178082192</v>
      </c>
      <c r="AD251" s="80" t="n">
        <f aca="false">$L$4*EXP(-$L$5*LN($AC252)+$L$6*(LN($AC252))^2-$L$7*(LN($AC252))^3)+$L$8</f>
        <v>0.01796360466899</v>
      </c>
      <c r="AE251" s="65" t="n">
        <f aca="false">AE250*(1+AD251)^(1/12)</f>
        <v>258.597679649193</v>
      </c>
      <c r="AG251" s="4"/>
      <c r="AI251" s="46" t="n">
        <v>0.0162288731299598</v>
      </c>
    </row>
    <row r="252" customFormat="false" ht="12.75" hidden="false" customHeight="false" outlineLevel="0" collapsed="false">
      <c r="Y252" s="18" t="n">
        <v>43040</v>
      </c>
      <c r="Z252" s="59"/>
      <c r="AA252" s="46"/>
      <c r="AB252" s="81"/>
      <c r="AC252" s="60" t="n">
        <f aca="false">($C$2-$C$1)/365+($Y250-$Y$38)/365</f>
        <v>17.7068493150685</v>
      </c>
      <c r="AD252" s="80" t="n">
        <f aca="false">$L$4*EXP(-$L$5*LN($AC253)+$L$6*(LN($AC253))^2-$L$7*(LN($AC253))^3)+$L$8</f>
        <v>0.0179577699114264</v>
      </c>
      <c r="AE252" s="65" t="n">
        <f aca="false">AE251*(1+AD252)^(1/12)</f>
        <v>258.981517041747</v>
      </c>
      <c r="AG252" s="4"/>
      <c r="AI252" s="46" t="n">
        <v>0.0161282929657001</v>
      </c>
    </row>
    <row r="253" customFormat="false" ht="12.75" hidden="false" customHeight="false" outlineLevel="0" collapsed="false">
      <c r="Y253" s="77" t="n">
        <v>43070</v>
      </c>
      <c r="Z253" s="59"/>
      <c r="AA253" s="46"/>
      <c r="AB253" s="81"/>
      <c r="AC253" s="60" t="n">
        <f aca="false">($C$2-$C$1)/365+($Y251-$Y$38)/365</f>
        <v>17.7890410958904</v>
      </c>
      <c r="AD253" s="80" t="n">
        <f aca="false">$L$4*EXP(-$L$5*LN($AC254)+$L$6*(LN($AC254))^2-$L$7*(LN($AC254))^3)+$L$8</f>
        <v>0.0179519365552372</v>
      </c>
      <c r="AE253" s="65" t="n">
        <f aca="false">AE252*(1+AD253)^(1/12)</f>
        <v>259.365800308133</v>
      </c>
      <c r="AG253" s="4"/>
      <c r="AI253" s="46" t="n">
        <v>0.0160280515452007</v>
      </c>
    </row>
    <row r="254" customFormat="false" ht="12.75" hidden="false" customHeight="false" outlineLevel="0" collapsed="false">
      <c r="Y254" s="18" t="n">
        <v>43101</v>
      </c>
      <c r="Z254" s="59"/>
      <c r="AA254" s="46"/>
      <c r="AB254" s="81"/>
      <c r="AC254" s="60" t="n">
        <f aca="false">($C$2-$C$1)/365+($Y252-$Y$38)/365</f>
        <v>17.8739726027397</v>
      </c>
      <c r="AD254" s="80" t="n">
        <f aca="false">$L$4*EXP(-$L$5*LN($AC255)+$L$6*(LN($AC255))^2-$L$7*(LN($AC255))^3)+$L$8</f>
        <v>0.0179464746978211</v>
      </c>
      <c r="AE254" s="65" t="n">
        <f aca="false">AE253*(1+AD254)^(1/12)</f>
        <v>259.750537641593</v>
      </c>
      <c r="AG254" s="4"/>
      <c r="AI254" s="46" t="n">
        <v>0.0159281474393738</v>
      </c>
    </row>
    <row r="255" customFormat="false" ht="12.75" hidden="false" customHeight="false" outlineLevel="0" collapsed="false">
      <c r="Y255" s="18" t="n">
        <v>43132</v>
      </c>
      <c r="Z255" s="59"/>
      <c r="AA255" s="46"/>
      <c r="AB255" s="78"/>
      <c r="AC255" s="60" t="n">
        <f aca="false">($C$2-$C$1)/365+($Y253-$Y$38)/365</f>
        <v>17.9561643835616</v>
      </c>
      <c r="AD255" s="80" t="n">
        <f aca="false">$L$4*EXP(-$L$5*LN($AC256)+$L$6*(LN($AC256))^2-$L$7*(LN($AC256))^3)+$L$8</f>
        <v>0.0179410139064819</v>
      </c>
      <c r="AE255" s="65" t="n">
        <f aca="false">AE254*(1+AD255)^(1/12)</f>
        <v>260.135729393449</v>
      </c>
      <c r="AG255" s="4"/>
      <c r="AI255" s="46" t="n">
        <v>0.0158285792458295</v>
      </c>
    </row>
    <row r="256" customFormat="false" ht="12.75" hidden="false" customHeight="false" outlineLevel="0" collapsed="false">
      <c r="Y256" s="18" t="n">
        <v>43160</v>
      </c>
      <c r="Z256" s="59"/>
      <c r="AA256" s="46"/>
      <c r="AB256" s="81"/>
      <c r="AC256" s="60" t="n">
        <f aca="false">($C$2-$C$1)/365+($Y254-$Y$38)/365</f>
        <v>18.041095890411</v>
      </c>
      <c r="AD256" s="80" t="n">
        <f aca="false">$L$4*EXP(-$L$5*LN($AC257)+$L$6*(LN($AC257))^2-$L$7*(LN($AC257))^3)+$L$8</f>
        <v>0.0179357330493713</v>
      </c>
      <c r="AE256" s="65" t="n">
        <f aca="false">AE255*(1+AD256)^(1/12)</f>
        <v>260.52137972986</v>
      </c>
      <c r="AG256" s="4"/>
      <c r="AI256" s="46" t="n">
        <v>0.0157293455878129</v>
      </c>
    </row>
    <row r="257" customFormat="false" ht="12.75" hidden="false" customHeight="false" outlineLevel="0" collapsed="false">
      <c r="Y257" s="18" t="n">
        <v>43191</v>
      </c>
      <c r="Z257" s="59"/>
      <c r="AA257" s="46"/>
      <c r="AB257" s="81"/>
      <c r="AC257" s="60" t="n">
        <f aca="false">($C$2-$C$1)/365+($Y255-$Y$38)/365</f>
        <v>18.1260273972603</v>
      </c>
      <c r="AD257" s="80" t="n">
        <f aca="false">$L$4*EXP(-$L$5*LN($AC258)+$L$6*(LN($AC258))^2-$L$7*(LN($AC258))^3)+$L$8</f>
        <v>0.0179311128622316</v>
      </c>
      <c r="AE257" s="65" t="n">
        <f aca="false">AE256*(1+AD257)^(1/12)</f>
        <v>260.907503107847</v>
      </c>
      <c r="AG257" s="4"/>
      <c r="AI257" s="46" t="n">
        <v>0.0156304451134082</v>
      </c>
    </row>
    <row r="258" customFormat="false" ht="12.75" hidden="false" customHeight="false" outlineLevel="0" collapsed="false">
      <c r="Y258" s="18" t="n">
        <v>43221</v>
      </c>
      <c r="Z258" s="59"/>
      <c r="AA258" s="46"/>
      <c r="AB258" s="81"/>
      <c r="AC258" s="60" t="n">
        <f aca="false">($C$2-$C$1)/365+($Y256-$Y$38)/365</f>
        <v>18.2027397260274</v>
      </c>
      <c r="AD258" s="80" t="n">
        <f aca="false">$L$4*EXP(-$L$5*LN($AC259)+$L$6*(LN($AC259))^2-$L$7*(LN($AC259))^3)+$L$8</f>
        <v>0.0179261579124657</v>
      </c>
      <c r="AE258" s="65" t="n">
        <f aca="false">AE257*(1+AD258)^(1/12)</f>
        <v>261.294092774837</v>
      </c>
      <c r="AG258" s="4"/>
      <c r="AI258" s="46" t="n">
        <v>0.0155318764944847</v>
      </c>
    </row>
    <row r="259" customFormat="false" ht="12.75" hidden="false" customHeight="false" outlineLevel="0" collapsed="false">
      <c r="Y259" s="18" t="n">
        <v>43252</v>
      </c>
      <c r="Z259" s="59"/>
      <c r="AA259" s="46"/>
      <c r="AB259" s="81"/>
      <c r="AC259" s="60" t="n">
        <f aca="false">($C$2-$C$1)/365+($Y257-$Y$38)/365</f>
        <v>18.2876712328767</v>
      </c>
      <c r="AD259" s="80" t="n">
        <f aca="false">$L$4*EXP(-$L$5*LN($AC260)+$L$6*(LN($AC260))^2-$L$7*(LN($AC260))^3)+$L$8</f>
        <v>0.017921517985162</v>
      </c>
      <c r="AE259" s="65" t="n">
        <f aca="false">AE258*(1+AD259)^(1/12)</f>
        <v>261.68115585603</v>
      </c>
      <c r="AG259" s="4"/>
      <c r="AI259" s="46" t="n">
        <v>0.0154336384258991</v>
      </c>
    </row>
    <row r="260" customFormat="false" ht="12.75" hidden="false" customHeight="false" outlineLevel="0" collapsed="false">
      <c r="Y260" s="18" t="n">
        <v>43282</v>
      </c>
      <c r="Z260" s="59"/>
      <c r="AA260" s="46"/>
      <c r="AB260" s="81"/>
      <c r="AC260" s="60" t="n">
        <f aca="false">($C$2-$C$1)/365+($Y258-$Y$38)/365</f>
        <v>18.3698630136986</v>
      </c>
      <c r="AD260" s="80" t="n">
        <f aca="false">$L$4*EXP(-$L$5*LN($AC261)+$L$6*(LN($AC261))^2-$L$7*(LN($AC261))^3)+$L$8</f>
        <v>0.0179168784220397</v>
      </c>
      <c r="AE260" s="65" t="n">
        <f aca="false">AE259*(1+AD260)^(1/12)</f>
        <v>262.068692765797</v>
      </c>
      <c r="AG260" s="4"/>
      <c r="AI260" s="46" t="n">
        <v>0.0153357296246475</v>
      </c>
    </row>
    <row r="261" customFormat="false" ht="12.75" hidden="false" customHeight="false" outlineLevel="0" collapsed="false">
      <c r="Y261" s="18" t="n">
        <v>43313</v>
      </c>
      <c r="Z261" s="59"/>
      <c r="AA261" s="46"/>
      <c r="AB261" s="81"/>
      <c r="AC261" s="60" t="n">
        <f aca="false">($C$2-$C$1)/365+($Y259-$Y$38)/365</f>
        <v>18.4547945205479</v>
      </c>
      <c r="AD261" s="80" t="n">
        <f aca="false">$L$4*EXP(-$L$5*LN($AC262)+$L$6*(LN($AC262))^2-$L$7*(LN($AC262))^3)+$L$8</f>
        <v>0.0179125336188452</v>
      </c>
      <c r="AE261" s="65" t="n">
        <f aca="false">AE260*(1+AD261)^(1/12)</f>
        <v>262.456710244154</v>
      </c>
      <c r="AG261" s="4"/>
      <c r="AI261" s="46" t="n">
        <v>0.015238148828965</v>
      </c>
    </row>
    <row r="262" customFormat="false" ht="12.75" hidden="false" customHeight="false" outlineLevel="0" collapsed="false">
      <c r="Y262" s="18" t="n">
        <v>43344</v>
      </c>
      <c r="Z262" s="59"/>
      <c r="AA262" s="46"/>
      <c r="AB262" s="81"/>
      <c r="AC262" s="60" t="n">
        <f aca="false">($C$2-$C$1)/365+($Y260-$Y$38)/365</f>
        <v>18.5369863013699</v>
      </c>
      <c r="AD262" s="80" t="n">
        <f aca="false">$L$4*EXP(-$L$5*LN($AC263)+$L$6*(LN($AC263))^2-$L$7*(LN($AC263))^3)+$L$8</f>
        <v>0.0179081889432995</v>
      </c>
      <c r="AE262" s="65" t="n">
        <f aca="false">AE261*(1+AD262)^(1/12)</f>
        <v>262.845208728742</v>
      </c>
      <c r="AG262" s="4"/>
      <c r="AI262" s="46" t="n">
        <v>0.0151408947976261</v>
      </c>
    </row>
    <row r="263" customFormat="false" ht="12.75" hidden="false" customHeight="false" outlineLevel="0" collapsed="false">
      <c r="Y263" s="18" t="n">
        <v>43374</v>
      </c>
      <c r="Z263" s="59"/>
      <c r="AA263" s="46"/>
      <c r="AB263" s="81"/>
      <c r="AC263" s="60" t="n">
        <f aca="false">($C$2-$C$1)/365+($Y261-$Y$38)/365</f>
        <v>18.6219178082192</v>
      </c>
      <c r="AD263" s="80" t="n">
        <f aca="false">$L$4*EXP(-$L$5*LN($AC264)+$L$6*(LN($AC264))^2-$L$7*(LN($AC264))^3)+$L$8</f>
        <v>0.0179039867089749</v>
      </c>
      <c r="AE263" s="65" t="n">
        <f aca="false">AE262*(1+AD263)^(1/12)</f>
        <v>263.23419172425</v>
      </c>
      <c r="AG263" s="4"/>
      <c r="AI263" s="46" t="n">
        <v>0.0150439663091466</v>
      </c>
    </row>
    <row r="264" customFormat="false" ht="12.75" hidden="false" customHeight="false" outlineLevel="0" collapsed="false">
      <c r="Y264" s="18" t="n">
        <v>43405</v>
      </c>
      <c r="Z264" s="59"/>
      <c r="AA264" s="46"/>
      <c r="AB264" s="81"/>
      <c r="AC264" s="60" t="n">
        <f aca="false">($C$2-$C$1)/365+($Y262-$Y$38)/365</f>
        <v>18.7068493150685</v>
      </c>
      <c r="AD264" s="80" t="n">
        <f aca="false">$L$4*EXP(-$L$5*LN($AC265)+$L$6*(LN($AC265))^2-$L$7*(LN($AC265))^3)+$L$8</f>
        <v>0.0179000511540684</v>
      </c>
      <c r="AE264" s="65" t="n">
        <f aca="false">AE263*(1+AD264)^(1/12)</f>
        <v>263.623665435051</v>
      </c>
      <c r="AG264" s="4"/>
      <c r="AI264" s="46" t="n">
        <v>0.0149473621610103</v>
      </c>
    </row>
    <row r="265" customFormat="false" ht="12.75" hidden="false" customHeight="false" outlineLevel="0" collapsed="false">
      <c r="Y265" s="77" t="n">
        <v>43435</v>
      </c>
      <c r="Z265" s="59"/>
      <c r="AA265" s="46"/>
      <c r="AB265" s="81"/>
      <c r="AC265" s="60" t="n">
        <f aca="false">($C$2-$C$1)/365+($Y263-$Y$38)/365</f>
        <v>18.7890410958904</v>
      </c>
      <c r="AD265" s="80" t="n">
        <f aca="false">$L$4*EXP(-$L$5*LN($AC266)+$L$6*(LN($AC266))^2-$L$7*(LN($AC266))^3)+$L$8</f>
        <v>0.0178961154156874</v>
      </c>
      <c r="AE265" s="65" t="n">
        <f aca="false">AE264*(1+AD265)^(1/12)</f>
        <v>264.013630331739</v>
      </c>
      <c r="AG265" s="4"/>
      <c r="AI265" s="46" t="n">
        <v>0.0148510811690077</v>
      </c>
    </row>
    <row r="266" customFormat="false" ht="12.75" hidden="false" customHeight="false" outlineLevel="0" collapsed="false">
      <c r="Y266" s="18" t="n">
        <v>43466</v>
      </c>
      <c r="Z266" s="59"/>
      <c r="AA266" s="46"/>
      <c r="AB266" s="81"/>
      <c r="AC266" s="60" t="n">
        <f aca="false">($C$2-$C$1)/365+($Y264-$Y$38)/365</f>
        <v>18.8739726027397</v>
      </c>
      <c r="AD266" s="80" t="n">
        <f aca="false">$L$4*EXP(-$L$5*LN($AC267)+$L$6*(LN($AC267))^2-$L$7*(LN($AC267))^3)+$L$8</f>
        <v>0.0178924292560524</v>
      </c>
      <c r="AE266" s="65" t="n">
        <f aca="false">AE265*(1+AD266)^(1/12)</f>
        <v>264.404092291557</v>
      </c>
      <c r="AG266" s="4"/>
      <c r="AI266" s="46" t="n">
        <v>0.0147551221665052</v>
      </c>
    </row>
    <row r="267" customFormat="false" ht="12.75" hidden="false" customHeight="false" outlineLevel="0" collapsed="false">
      <c r="Y267" s="18" t="n">
        <v>43497</v>
      </c>
      <c r="Z267" s="59"/>
      <c r="AA267" s="46"/>
      <c r="AB267" s="78"/>
      <c r="AC267" s="60" t="n">
        <f aca="false">($C$2-$C$1)/365+($Y265-$Y$38)/365</f>
        <v>18.9561643835616</v>
      </c>
      <c r="AD267" s="80" t="n">
        <f aca="false">$L$4*EXP(-$L$5*LN($AC268)+$L$6*(LN($AC268))^2-$L$7*(LN($AC268))^3)+$L$8</f>
        <v>0.0178887427344239</v>
      </c>
      <c r="AE267" s="65" t="n">
        <f aca="false">AE266*(1+AD267)^(1/12)</f>
        <v>264.795051805656</v>
      </c>
      <c r="AG267" s="4"/>
      <c r="AI267" s="46" t="n">
        <v>0.0146594840038221</v>
      </c>
    </row>
    <row r="268" customFormat="false" ht="12.75" hidden="false" customHeight="false" outlineLevel="0" collapsed="false">
      <c r="Y268" s="18" t="n">
        <v>43525</v>
      </c>
      <c r="Z268" s="59"/>
      <c r="AA268" s="46"/>
      <c r="AB268" s="81"/>
      <c r="AC268" s="60" t="n">
        <f aca="false">($C$2-$C$1)/365+($Y266-$Y$38)/365</f>
        <v>19.041095890411</v>
      </c>
      <c r="AD268" s="80" t="n">
        <f aca="false">$L$4*EXP(-$L$5*LN($AC269)+$L$6*(LN($AC269))^2-$L$7*(LN($AC269))^3)+$L$8</f>
        <v>0.017885176609519</v>
      </c>
      <c r="AE268" s="65" t="n">
        <f aca="false">AE267*(1+AD268)^(1/12)</f>
        <v>265.18651198717</v>
      </c>
      <c r="AG268" s="4"/>
      <c r="AI268" s="46" t="n">
        <v>0.0145641655475577</v>
      </c>
    </row>
    <row r="269" customFormat="false" ht="12.75" hidden="false" customHeight="false" outlineLevel="0" collapsed="false">
      <c r="Y269" s="18" t="n">
        <v>43556</v>
      </c>
      <c r="Z269" s="59"/>
      <c r="AA269" s="46"/>
      <c r="AB269" s="81"/>
      <c r="AC269" s="60" t="n">
        <f aca="false">($C$2-$C$1)/365+($Y267-$Y$38)/365</f>
        <v>19.1260273972603</v>
      </c>
      <c r="AD269" s="80" t="n">
        <f aca="false">$L$4*EXP(-$L$5*LN($AC270)+$L$6*(LN($AC270))^2-$L$7*(LN($AC270))^3)+$L$8</f>
        <v>0.0178820557255484</v>
      </c>
      <c r="AE269" s="65" t="n">
        <f aca="false">AE268*(1+AD269)^(1/12)</f>
        <v>265.578483027999</v>
      </c>
      <c r="AG269" s="4"/>
      <c r="AI269" s="46" t="n">
        <v>0.014469165679974</v>
      </c>
    </row>
    <row r="270" customFormat="false" ht="12.75" hidden="false" customHeight="false" outlineLevel="0" collapsed="false">
      <c r="Y270" s="18" t="n">
        <v>43586</v>
      </c>
      <c r="Z270" s="59"/>
      <c r="AA270" s="46"/>
      <c r="AB270" s="81"/>
      <c r="AC270" s="60" t="n">
        <f aca="false">($C$2-$C$1)/365+($Y268-$Y$38)/365</f>
        <v>19.2027397260274</v>
      </c>
      <c r="AD270" s="80" t="n">
        <f aca="false">$L$4*EXP(-$L$5*LN($AC271)+$L$6*(LN($AC271))^2-$L$7*(LN($AC271))^3)+$L$8</f>
        <v>0.0178787077342641</v>
      </c>
      <c r="AE270" s="65" t="n">
        <f aca="false">AE269*(1+AD270)^(1/12)</f>
        <v>265.970960537339</v>
      </c>
      <c r="AG270" s="4"/>
      <c r="AI270" s="46" t="n">
        <v>0.0143744832984363</v>
      </c>
    </row>
    <row r="271" customFormat="false" ht="12.75" hidden="false" customHeight="false" outlineLevel="0" collapsed="false">
      <c r="Y271" s="18" t="n">
        <v>43617</v>
      </c>
      <c r="Z271" s="59"/>
      <c r="AA271" s="46"/>
      <c r="AB271" s="81"/>
      <c r="AC271" s="60" t="n">
        <f aca="false">($C$2-$C$1)/365+($Y269-$Y$38)/365</f>
        <v>19.2876712328767</v>
      </c>
      <c r="AD271" s="80" t="n">
        <f aca="false">$L$4*EXP(-$L$5*LN($AC272)+$L$6*(LN($AC272))^2-$L$7*(LN($AC272))^3)+$L$8</f>
        <v>0.017875571641815</v>
      </c>
      <c r="AE271" s="65" t="n">
        <f aca="false">AE270*(1+AD271)^(1/12)</f>
        <v>266.363949669022</v>
      </c>
      <c r="AG271" s="4"/>
      <c r="AI271" s="46" t="n">
        <v>0.014280117314813</v>
      </c>
    </row>
    <row r="272" customFormat="false" ht="12.75" hidden="false" customHeight="false" outlineLevel="0" collapsed="false">
      <c r="Y272" s="18" t="n">
        <v>43647</v>
      </c>
      <c r="Z272" s="59"/>
      <c r="AA272" s="46"/>
      <c r="AB272" s="81"/>
      <c r="AC272" s="60" t="n">
        <f aca="false">($C$2-$C$1)/365+($Y270-$Y$38)/365</f>
        <v>19.3698630136986</v>
      </c>
      <c r="AD272" s="80" t="n">
        <f aca="false">$L$4*EXP(-$L$5*LN($AC273)+$L$6*(LN($AC273))^2-$L$7*(LN($AC273))^3)+$L$8</f>
        <v>0.0178724348293688</v>
      </c>
      <c r="AE272" s="65" t="n">
        <f aca="false">AE271*(1+AD272)^(1/12)</f>
        <v>266.757450961119</v>
      </c>
      <c r="AG272" s="4"/>
      <c r="AI272" s="46" t="n">
        <v>0.0141860666549023</v>
      </c>
    </row>
    <row r="273" customFormat="false" ht="12.75" hidden="false" customHeight="false" outlineLevel="0" collapsed="false">
      <c r="Y273" s="18" t="n">
        <v>43678</v>
      </c>
      <c r="Z273" s="59"/>
      <c r="AA273" s="46"/>
      <c r="AB273" s="81"/>
      <c r="AC273" s="60" t="n">
        <f aca="false">($C$2-$C$1)/365+($Y271-$Y$38)/365</f>
        <v>19.4547945205479</v>
      </c>
      <c r="AD273" s="80" t="n">
        <f aca="false">$L$4*EXP(-$L$5*LN($AC274)+$L$6*(LN($AC274))^2-$L$7*(LN($AC274))^3)+$L$8</f>
        <v>0.0178694963911101</v>
      </c>
      <c r="AE273" s="65" t="n">
        <f aca="false">AE272*(1+AD273)^(1/12)</f>
        <v>267.151469306572</v>
      </c>
      <c r="AG273" s="4"/>
      <c r="AI273" s="46" t="n">
        <v>0.0140923302579845</v>
      </c>
    </row>
    <row r="274" customFormat="false" ht="12.75" hidden="false" customHeight="false" outlineLevel="0" collapsed="false">
      <c r="Y274" s="18" t="n">
        <v>43709</v>
      </c>
      <c r="Z274" s="59"/>
      <c r="AA274" s="46"/>
      <c r="AB274" s="81"/>
      <c r="AC274" s="60" t="n">
        <f aca="false">($C$2-$C$1)/365+($Y272-$Y$38)/365</f>
        <v>19.5369863013699</v>
      </c>
      <c r="AD274" s="80" t="n">
        <f aca="false">$L$4*EXP(-$L$5*LN($AC275)+$L$6*(LN($AC275))^2-$L$7*(LN($AC275))^3)+$L$8</f>
        <v>0.0178665571182928</v>
      </c>
      <c r="AE274" s="65" t="n">
        <f aca="false">AE273*(1+AD274)^(1/12)</f>
        <v>267.54600526092</v>
      </c>
      <c r="AG274" s="4"/>
      <c r="AI274" s="46" t="n">
        <v>0.0139989070762316</v>
      </c>
    </row>
    <row r="275" customFormat="false" ht="12.75" hidden="false" customHeight="false" outlineLevel="0" collapsed="false">
      <c r="Y275" s="18" t="n">
        <v>43739</v>
      </c>
      <c r="Z275" s="59"/>
      <c r="AA275" s="46"/>
      <c r="AB275" s="81"/>
      <c r="AC275" s="60" t="n">
        <f aca="false">($C$2-$C$1)/365+($Y273-$Y$38)/365</f>
        <v>19.6219178082192</v>
      </c>
      <c r="AD275" s="80" t="n">
        <f aca="false">$L$4*EXP(-$L$5*LN($AC276)+$L$6*(LN($AC276))^2-$L$7*(LN($AC276))^3)+$L$8</f>
        <v>0.0178637132971374</v>
      </c>
      <c r="AE275" s="65" t="n">
        <f aca="false">AE274*(1+AD275)^(1/12)</f>
        <v>267.941061492253</v>
      </c>
      <c r="AG275" s="4"/>
      <c r="AI275" s="46" t="n">
        <v>0.0139057960741831</v>
      </c>
    </row>
    <row r="276" customFormat="false" ht="12.75" hidden="false" customHeight="false" outlineLevel="0" collapsed="false">
      <c r="Y276" s="18" t="n">
        <v>43770</v>
      </c>
      <c r="Z276" s="59"/>
      <c r="AA276" s="46"/>
      <c r="AB276" s="81"/>
      <c r="AC276" s="60" t="n">
        <f aca="false">($C$2-$C$1)/365+($Y274-$Y$38)/365</f>
        <v>19.7068493150685</v>
      </c>
      <c r="AD276" s="80" t="n">
        <f aca="false">$L$4*EXP(-$L$5*LN($AC277)+$L$6*(LN($AC277))^2-$L$7*(LN($AC277))^3)+$L$8</f>
        <v>0.0178610491003411</v>
      </c>
      <c r="AE276" s="65" t="n">
        <f aca="false">AE275*(1+AD276)^(1/12)</f>
        <v>268.336642530706</v>
      </c>
      <c r="AG276" s="4"/>
      <c r="AI276" s="46" t="n">
        <v>0.013812996228425</v>
      </c>
    </row>
    <row r="277" customFormat="false" ht="12.75" hidden="false" customHeight="false" outlineLevel="0" collapsed="false">
      <c r="Y277" s="77" t="n">
        <v>43800</v>
      </c>
      <c r="Z277" s="59"/>
      <c r="AA277" s="46"/>
      <c r="AB277" s="81"/>
      <c r="AC277" s="60" t="n">
        <f aca="false">($C$2-$C$1)/365+($Y275-$Y$38)/365</f>
        <v>19.7890410958904</v>
      </c>
      <c r="AD277" s="80" t="n">
        <f aca="false">$L$4*EXP(-$L$5*LN($AC278)+$L$6*(LN($AC278))^2-$L$7*(LN($AC278))^3)+$L$8</f>
        <v>0.0178583839246378</v>
      </c>
      <c r="AE277" s="65" t="n">
        <f aca="false">AE276*(1+AD277)^(1/12)</f>
        <v>268.732748956703</v>
      </c>
      <c r="AG277" s="4"/>
      <c r="AI277" s="46" t="n">
        <v>0.0137205065269783</v>
      </c>
    </row>
    <row r="278" customFormat="false" ht="12.75" hidden="false" customHeight="false" outlineLevel="0" collapsed="false">
      <c r="Y278" s="18" t="n">
        <v>43831</v>
      </c>
      <c r="Z278" s="59"/>
      <c r="AA278" s="46"/>
      <c r="AB278" s="81"/>
      <c r="AC278" s="60" t="n">
        <f aca="false">($C$2-$C$1)/365+($Y276-$Y$38)/365</f>
        <v>19.8739726027397</v>
      </c>
      <c r="AD278" s="80" t="n">
        <f aca="false">$L$4*EXP(-$L$5*LN($AC279)+$L$6*(LN($AC279))^2-$L$7*(LN($AC279))^3)+$L$8</f>
        <v>0.0178558869501683</v>
      </c>
      <c r="AE278" s="65" t="n">
        <f aca="false">AE277*(1+AD278)^(1/12)</f>
        <v>269.129385078804</v>
      </c>
      <c r="AG278" s="4"/>
      <c r="AI278" s="46" t="n">
        <v>0.0136283259689214</v>
      </c>
    </row>
    <row r="279" customFormat="false" ht="12.75" hidden="false" customHeight="false" outlineLevel="0" collapsed="false">
      <c r="Y279" s="18" t="n">
        <v>43862</v>
      </c>
      <c r="Z279" s="59"/>
      <c r="AA279" s="46"/>
      <c r="AB279" s="78"/>
      <c r="AC279" s="60" t="n">
        <f aca="false">($C$2-$C$1)/365+($Y277-$Y$38)/365</f>
        <v>19.9561643835616</v>
      </c>
      <c r="AD279" s="80" t="n">
        <f aca="false">$L$4*EXP(-$L$5*LN($AC280)+$L$6*(LN($AC280))^2-$L$7*(LN($AC280))^3)+$L$8</f>
        <v>0.0178533889181001</v>
      </c>
      <c r="AE279" s="65" t="n">
        <f aca="false">AE278*(1+AD279)^(1/12)</f>
        <v>269.526551493052</v>
      </c>
      <c r="AG279" s="4"/>
      <c r="AI279" s="46" t="n">
        <v>0.013536453563975</v>
      </c>
    </row>
    <row r="280" customFormat="false" ht="12.75" hidden="false" customHeight="false" outlineLevel="0" collapsed="false">
      <c r="Y280" s="18" t="n">
        <v>43891</v>
      </c>
      <c r="Z280" s="59"/>
      <c r="AA280" s="46"/>
      <c r="AB280" s="78"/>
      <c r="AC280" s="60" t="n">
        <f aca="false">($C$2-$C$1)/365+($Y278-$Y$38)/365</f>
        <v>20.041095890411</v>
      </c>
      <c r="AD280" s="80" t="n">
        <f aca="false">$L$4*EXP(-$L$5*LN($AC281)+$L$6*(LN($AC281))^2-$L$7*(LN($AC281))^3)+$L$8</f>
        <v>0.0178509716638644</v>
      </c>
      <c r="AE280" s="65" t="n">
        <f aca="false">AE279*(1+AD280)^(1/12)</f>
        <v>269.924250604436</v>
      </c>
      <c r="AG280" s="4"/>
      <c r="AI280" s="46" t="n">
        <v>0.0134448883320961</v>
      </c>
    </row>
    <row r="281" customFormat="false" ht="12.75" hidden="false" customHeight="false" outlineLevel="0" collapsed="false">
      <c r="Y281" s="18" t="n">
        <v>43922</v>
      </c>
      <c r="Z281" s="59"/>
      <c r="AA281" s="46"/>
      <c r="AB281" s="78"/>
      <c r="AC281" s="60" t="n">
        <f aca="false">($C$2-$C$1)/365+($Y279-$Y$38)/365</f>
        <v>20.1260273972603</v>
      </c>
      <c r="AD281" s="80" t="n">
        <f aca="false">$L$4*EXP(-$L$5*LN($AC282)+$L$6*(LN($AC282))^2-$L$7*(LN($AC282))^3)+$L$8</f>
        <v>0.0178487811142145</v>
      </c>
      <c r="AE281" s="65" t="n">
        <f aca="false">AE280*(1+AD281)^(1/12)</f>
        <v>270.322488058714</v>
      </c>
      <c r="AG281" s="4"/>
      <c r="AI281" s="46" t="n">
        <v>0.0133536293030772</v>
      </c>
    </row>
    <row r="282" customFormat="false" ht="12.75" hidden="false" customHeight="false" outlineLevel="0" collapsed="false">
      <c r="Y282" s="18" t="n">
        <v>43952</v>
      </c>
      <c r="Z282" s="59"/>
      <c r="AA282" s="46"/>
      <c r="AB282" s="78"/>
      <c r="AC282" s="60" t="n">
        <f aca="false">($C$2-$C$1)/365+($Y280-$Y$38)/365</f>
        <v>20.2054794520548</v>
      </c>
      <c r="AD282" s="80" t="n">
        <f aca="false">$L$4*EXP(-$L$5*LN($AC283)+$L$6*(LN($AC283))^2-$L$7*(LN($AC283))^3)+$L$8</f>
        <v>0.0178465126691356</v>
      </c>
      <c r="AE282" s="65" t="n">
        <f aca="false">AE281*(1+AD282)^(1/12)</f>
        <v>270.721262780568</v>
      </c>
      <c r="AG282" s="4"/>
      <c r="AI282" s="46" t="n">
        <v>0.0132626755161438</v>
      </c>
    </row>
    <row r="283" customFormat="false" ht="12.75" hidden="false" customHeight="false" outlineLevel="0" collapsed="false">
      <c r="Y283" s="18" t="n">
        <v>43983</v>
      </c>
      <c r="Z283" s="59"/>
      <c r="AA283" s="46"/>
      <c r="AB283" s="78"/>
      <c r="AC283" s="60" t="n">
        <f aca="false">($C$2-$C$1)/365+($Y281-$Y$38)/365</f>
        <v>20.2904109589041</v>
      </c>
      <c r="AD283" s="80" t="n">
        <f aca="false">$L$4*EXP(-$L$5*LN($AC284)+$L$6*(LN($AC284))^2-$L$7*(LN($AC284))^3)+$L$8</f>
        <v>0.0178443870862606</v>
      </c>
      <c r="AE283" s="65" t="n">
        <f aca="false">AE282*(1+AD283)^(1/12)</f>
        <v>271.120578585374</v>
      </c>
      <c r="AG283" s="4"/>
      <c r="AI283" s="46" t="n">
        <v>0.0131720260196677</v>
      </c>
    </row>
    <row r="284" customFormat="false" ht="12.75" hidden="false" customHeight="false" outlineLevel="0" collapsed="false">
      <c r="Y284" s="18" t="n">
        <v>44013</v>
      </c>
      <c r="Z284" s="59"/>
      <c r="AA284" s="46"/>
      <c r="AB284" s="78"/>
      <c r="AC284" s="60" t="n">
        <f aca="false">($C$2-$C$1)/365+($Y282-$Y$38)/365</f>
        <v>20.372602739726</v>
      </c>
      <c r="AD284" s="80" t="n">
        <f aca="false">$L$4*EXP(-$L$5*LN($AC285)+$L$6*(LN($AC285))^2-$L$7*(LN($AC285))^3)+$L$8</f>
        <v>0.0178422603004806</v>
      </c>
      <c r="AE284" s="65" t="n">
        <f aca="false">AE283*(1+AD284)^(1/12)</f>
        <v>271.520436105309</v>
      </c>
      <c r="AG284" s="4"/>
      <c r="AI284" s="46" t="n">
        <v>0.0130816798707905</v>
      </c>
    </row>
    <row r="285" customFormat="false" ht="12.75" hidden="false" customHeight="false" outlineLevel="0" collapsed="false">
      <c r="Y285" s="18" t="n">
        <v>44044</v>
      </c>
      <c r="Z285" s="59"/>
      <c r="AA285" s="46"/>
      <c r="AB285" s="78"/>
      <c r="AC285" s="60" t="n">
        <f aca="false">($C$2-$C$1)/365+($Y283-$Y$38)/365</f>
        <v>20.4575342465753</v>
      </c>
      <c r="AD285" s="80" t="n">
        <f aca="false">$L$4*EXP(-$L$5*LN($AC286)+$L$6*(LN($AC286))^2-$L$7*(LN($AC286))^3)+$L$8</f>
        <v>0.0178402673403222</v>
      </c>
      <c r="AE285" s="65" t="n">
        <f aca="false">AE284*(1+AD285)^(1/12)</f>
        <v>271.920838979206</v>
      </c>
      <c r="AG285" s="4"/>
      <c r="AI285" s="46" t="n">
        <v>0.0129916361350211</v>
      </c>
    </row>
    <row r="286" customFormat="false" ht="12.75" hidden="false" customHeight="false" outlineLevel="0" collapsed="false">
      <c r="Y286" s="18" t="n">
        <v>44075</v>
      </c>
      <c r="Z286" s="59"/>
      <c r="AA286" s="46"/>
      <c r="AB286" s="78"/>
      <c r="AC286" s="60" t="n">
        <f aca="false">($C$2-$C$1)/365+($Y284-$Y$38)/365</f>
        <v>20.5397260273973</v>
      </c>
      <c r="AD286" s="80" t="n">
        <f aca="false">$L$4*EXP(-$L$5*LN($AC287)+$L$6*(LN($AC287))^2-$L$7*(LN($AC287))^3)+$L$8</f>
        <v>0.0178382731366296</v>
      </c>
      <c r="AE286" s="65" t="n">
        <f aca="false">AE285*(1+AD286)^(1/12)</f>
        <v>272.321787852706</v>
      </c>
      <c r="AG286" s="4"/>
      <c r="AI286" s="46" t="n">
        <v>0.0129018938859717</v>
      </c>
    </row>
    <row r="287" customFormat="false" ht="12.75" hidden="false" customHeight="false" outlineLevel="0" collapsed="false">
      <c r="Y287" s="18" t="n">
        <v>44105</v>
      </c>
      <c r="Z287" s="59"/>
      <c r="AA287" s="46"/>
      <c r="AB287" s="78"/>
      <c r="AC287" s="60" t="n">
        <f aca="false">($C$2-$C$1)/365+($Y285-$Y$38)/365</f>
        <v>20.6246575342466</v>
      </c>
      <c r="AD287" s="80" t="n">
        <f aca="false">$L$4*EXP(-$L$5*LN($AC288)+$L$6*(LN($AC288))^2-$L$7*(LN($AC288))^3)+$L$8</f>
        <v>0.0178363430239107</v>
      </c>
      <c r="AE287" s="65" t="n">
        <f aca="false">AE286*(1+AD287)^(1/12)</f>
        <v>272.723284830845</v>
      </c>
      <c r="AG287" s="4"/>
      <c r="AI287" s="46" t="n">
        <v>0.0128124522051498</v>
      </c>
    </row>
    <row r="288" customFormat="false" ht="12.75" hidden="false" customHeight="false" outlineLevel="0" collapsed="false">
      <c r="Y288" s="18" t="n">
        <v>44136</v>
      </c>
      <c r="Z288" s="59"/>
      <c r="AA288" s="46"/>
      <c r="AB288" s="78"/>
      <c r="AC288" s="60" t="n">
        <f aca="false">($C$2-$C$1)/365+($Y286-$Y$38)/365</f>
        <v>20.7095890410959</v>
      </c>
      <c r="AD288" s="80" t="n">
        <f aca="false">$L$4*EXP(-$L$5*LN($AC289)+$L$6*(LN($AC289))^2-$L$7*(LN($AC289))^3)+$L$8</f>
        <v>0.0178345342021162</v>
      </c>
      <c r="AE288" s="65" t="n">
        <f aca="false">AE287*(1+AD288)^(1/12)</f>
        <v>273.125333306916</v>
      </c>
      <c r="AG288" s="4"/>
      <c r="AI288" s="46" t="n">
        <v>0.0127233101814488</v>
      </c>
    </row>
    <row r="289" customFormat="false" ht="12.75" hidden="false" customHeight="false" outlineLevel="0" collapsed="false">
      <c r="Y289" s="77" t="n">
        <v>44166</v>
      </c>
      <c r="Z289" s="59"/>
      <c r="AA289" s="46"/>
      <c r="AB289" s="78"/>
      <c r="AC289" s="60" t="n">
        <f aca="false">($C$2-$C$1)/365+($Y287-$Y$38)/365</f>
        <v>20.7917808219178</v>
      </c>
      <c r="AD289" s="80" t="n">
        <f aca="false">$L$4*EXP(-$L$5*LN($AC290)+$L$6*(LN($AC290))^2-$L$7*(LN($AC290))^3)+$L$8</f>
        <v>0.0178327240917461</v>
      </c>
      <c r="AE289" s="65" t="n">
        <f aca="false">AE288*(1+AD289)^(1/12)</f>
        <v>273.527933945838</v>
      </c>
      <c r="AG289" s="4"/>
      <c r="AI289" s="46" t="n">
        <v>0.0126344669110459</v>
      </c>
    </row>
    <row r="290" customFormat="false" ht="13.5" hidden="false" customHeight="false" outlineLevel="0" collapsed="false">
      <c r="Z290" s="59"/>
      <c r="AA290" s="46"/>
      <c r="AB290" s="78"/>
      <c r="AC290" s="60" t="n">
        <f aca="false">($C$2-$C$1)/365+($Y288-$Y$38)/365</f>
        <v>20.8767123287671</v>
      </c>
      <c r="AD290" s="80"/>
      <c r="AE290" s="83"/>
      <c r="AG290" s="4"/>
      <c r="AI290" s="46" t="n">
        <v>0.0125459214970727</v>
      </c>
    </row>
    <row r="291" customFormat="false" ht="12.75" hidden="false" customHeight="false" outlineLevel="0" collapsed="false">
      <c r="Z291" s="59"/>
      <c r="AA291" s="46"/>
      <c r="AB291" s="78"/>
      <c r="AC291" s="60"/>
      <c r="AD291" s="80"/>
      <c r="AE291" s="84"/>
      <c r="AF291" s="46"/>
      <c r="AG291" s="4"/>
      <c r="AI291" s="46" t="n">
        <v>0.0124576730493162</v>
      </c>
    </row>
    <row r="292" customFormat="false" ht="12.75" hidden="false" customHeight="false" outlineLevel="0" collapsed="false">
      <c r="AI292" s="46" t="n">
        <v>0.0123697206840452</v>
      </c>
    </row>
    <row r="293" customFormat="false" ht="12.75" hidden="false" customHeight="false" outlineLevel="0" collapsed="false">
      <c r="AI293" s="46" t="n">
        <v>0.012282063523644</v>
      </c>
    </row>
    <row r="294" customFormat="false" ht="12.75" hidden="false" customHeight="false" outlineLevel="0" collapsed="false">
      <c r="AI294" s="46" t="n">
        <v>0.0121947006966139</v>
      </c>
    </row>
    <row r="295" customFormat="false" ht="12.75" hidden="false" customHeight="false" outlineLevel="0" collapsed="false">
      <c r="AI295" s="46" t="n">
        <v>0.0121076313370394</v>
      </c>
    </row>
    <row r="296" customFormat="false" ht="12.75" hidden="false" customHeight="false" outlineLevel="0" collapsed="false">
      <c r="AI296" s="46" t="n">
        <v>0.0120208545846396</v>
      </c>
    </row>
    <row r="297" customFormat="false" ht="12.75" hidden="false" customHeight="false" outlineLevel="0" collapsed="false">
      <c r="AI297" s="46" t="n">
        <v>0.0119343695844629</v>
      </c>
    </row>
    <row r="298" customFormat="false" ht="12.75" hidden="false" customHeight="false" outlineLevel="0" collapsed="false">
      <c r="AI298" s="46" t="n">
        <v>0.0118481754866844</v>
      </c>
    </row>
    <row r="299" customFormat="false" ht="12.75" hidden="false" customHeight="false" outlineLevel="0" collapsed="false">
      <c r="AI299" s="46" t="n">
        <v>0.0117622714464032</v>
      </c>
    </row>
    <row r="300" customFormat="false" ht="12.75" hidden="false" customHeight="false" outlineLevel="0" collapsed="false">
      <c r="AI300" s="46" t="n">
        <v>0.0116766566235507</v>
      </c>
    </row>
    <row r="301" customFormat="false" ht="12.75" hidden="false" customHeight="false" outlineLevel="0" collapsed="false">
      <c r="AI301" s="46" t="n">
        <v>0.0115913301826136</v>
      </c>
    </row>
    <row r="302" customFormat="false" ht="12.75" hidden="false" customHeight="false" outlineLevel="0" collapsed="false">
      <c r="AI302" s="46" t="n">
        <v>0.0115062912925292</v>
      </c>
    </row>
    <row r="303" customFormat="false" ht="12.75" hidden="false" customHeight="false" outlineLevel="0" collapsed="false">
      <c r="AI303" s="46" t="n">
        <v>0.0114215391265513</v>
      </c>
    </row>
    <row r="304" customFormat="false" ht="12.75" hidden="false" customHeight="false" outlineLevel="0" collapsed="false">
      <c r="AI304" s="46" t="n">
        <v>0.0113370728620208</v>
      </c>
    </row>
    <row r="305" customFormat="false" ht="12.75" hidden="false" customHeight="false" outlineLevel="0" collapsed="false">
      <c r="AI305" s="46" t="n">
        <v>0.0112528916803427</v>
      </c>
    </row>
    <row r="306" customFormat="false" ht="12.75" hidden="false" customHeight="false" outlineLevel="0" collapsed="false">
      <c r="AI306" s="46" t="n">
        <v>0.0111689947666491</v>
      </c>
    </row>
    <row r="307" customFormat="false" ht="12.75" hidden="false" customHeight="false" outlineLevel="0" collapsed="false">
      <c r="AI307" s="46" t="n">
        <v>0.0110853813099299</v>
      </c>
    </row>
    <row r="308" customFormat="false" ht="12.75" hidden="false" customHeight="false" outlineLevel="0" collapsed="false">
      <c r="AI308" s="46" t="n">
        <v>0.011002050502694</v>
      </c>
    </row>
    <row r="309" customFormat="false" ht="12.75" hidden="false" customHeight="false" outlineLevel="0" collapsed="false">
      <c r="AI309" s="46" t="n">
        <v>0.0109190015409169</v>
      </c>
    </row>
    <row r="310" customFormat="false" ht="12.75" hidden="false" customHeight="false" outlineLevel="0" collapsed="false">
      <c r="AI310" s="46" t="n">
        <v>0.0108362336239634</v>
      </c>
    </row>
    <row r="311" customFormat="false" ht="12.75" hidden="false" customHeight="false" outlineLevel="0" collapsed="false">
      <c r="AI311" s="46" t="n">
        <v>0.0107537459544698</v>
      </c>
    </row>
    <row r="312" customFormat="false" ht="12.75" hidden="false" customHeight="false" outlineLevel="0" collapsed="false">
      <c r="AI312" s="46" t="n">
        <v>0.0106715377381355</v>
      </c>
    </row>
    <row r="313" customFormat="false" ht="12.75" hidden="false" customHeight="false" outlineLevel="0" collapsed="false">
      <c r="AI313" s="46" t="n">
        <v>0.0105896081838013</v>
      </c>
    </row>
    <row r="314" customFormat="false" ht="12.75" hidden="false" customHeight="false" outlineLevel="0" collapsed="false">
      <c r="AI314" s="46" t="n">
        <v>0.0105079565031914</v>
      </c>
    </row>
    <row r="315" customFormat="false" ht="12.75" hidden="false" customHeight="false" outlineLevel="0" collapsed="false">
      <c r="AI315" s="46" t="n">
        <v>0.0104265819109179</v>
      </c>
    </row>
    <row r="316" customFormat="false" ht="12.75" hidden="false" customHeight="false" outlineLevel="0" collapsed="false">
      <c r="AI316" s="46" t="n">
        <v>0.0103454836243329</v>
      </c>
    </row>
  </sheetData>
  <mergeCells count="1">
    <mergeCell ref="AC1:AC2"/>
  </mergeCells>
  <printOptions headings="false" gridLines="false" gridLinesSet="true" horizontalCentered="true" verticalCentered="false"/>
  <pageMargins left="0.429861111111111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9">
              <controlPr defaultSize="0" print="false" autoFill="0" autoPict="0" macro="Module1.FitRPICurve">
                <anchor moveWithCells="true" sizeWithCells="false">
                  <from>
                    <xdr:col>10</xdr:col>
                    <xdr:colOff>69840</xdr:colOff>
                    <xdr:row>9</xdr:row>
                    <xdr:rowOff>86040</xdr:rowOff>
                  </from>
                  <to>
                    <xdr:col>11</xdr:col>
                    <xdr:colOff>429120</xdr:colOff>
                    <xdr:row>13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A46" activeCellId="0" sqref="HA46"/>
    </sheetView>
  </sheetViews>
  <sheetFormatPr defaultColWidth="7.70703125" defaultRowHeight="12.75" customHeight="true" zeroHeight="false" outlineLevelRow="0" outlineLevelCol="0"/>
  <cols>
    <col collapsed="false" customWidth="true" hidden="false" outlineLevel="0" max="12" min="12" style="0" width="8.56"/>
    <col collapsed="false" customWidth="true" hidden="false" outlineLevel="0" max="13" min="13" style="0" width="8.7"/>
    <col collapsed="false" customWidth="true" hidden="false" outlineLevel="0" max="14" min="14" style="0" width="7.56"/>
    <col collapsed="false" customWidth="true" hidden="true" outlineLevel="0" max="16" min="15" style="0" width="0.28"/>
    <col collapsed="false" customWidth="false" hidden="true" outlineLevel="0" max="19" min="17" style="0" width="7.7"/>
    <col collapsed="false" customWidth="true" hidden="true" outlineLevel="0" max="20" min="20" style="0" width="10.28"/>
    <col collapsed="false" customWidth="false" hidden="true" outlineLevel="0" max="23" min="21" style="0" width="7.7"/>
    <col collapsed="false" customWidth="true" hidden="true" outlineLevel="0" max="24" min="24" style="0" width="9.56"/>
    <col collapsed="false" customWidth="true" hidden="true" outlineLevel="0" max="25" min="25" style="0" width="7.99"/>
    <col collapsed="false" customWidth="true" hidden="true" outlineLevel="0" max="26" min="26" style="0" width="0.56"/>
    <col collapsed="false" customWidth="true" hidden="true" outlineLevel="0" max="27" min="27" style="0" width="0.41"/>
    <col collapsed="false" customWidth="true" hidden="true" outlineLevel="0" max="28" min="28" style="0" width="9.14"/>
    <col collapsed="false" customWidth="false" hidden="true" outlineLevel="0" max="29" min="29" style="0" width="7.7"/>
    <col collapsed="false" customWidth="true" hidden="true" outlineLevel="0" max="30" min="30" style="0" width="8.56"/>
    <col collapsed="false" customWidth="true" hidden="true" outlineLevel="0" max="31" min="31" style="0" width="10.28"/>
    <col collapsed="false" customWidth="true" hidden="true" outlineLevel="0" max="32" min="32" style="0" width="8.99"/>
    <col collapsed="false" customWidth="true" hidden="true" outlineLevel="0" max="33" min="33" style="0" width="7.42"/>
    <col collapsed="false" customWidth="true" hidden="true" outlineLevel="0" max="34" min="34" style="0" width="7.99"/>
    <col collapsed="false" customWidth="true" hidden="true" outlineLevel="0" max="35" min="35" style="0" width="8.85"/>
    <col collapsed="false" customWidth="true" hidden="true" outlineLevel="0" max="36" min="36" style="0" width="0.13"/>
    <col collapsed="false" customWidth="true" hidden="false" outlineLevel="0" max="47" min="47" style="0" width="7.56"/>
    <col collapsed="false" customWidth="true" hidden="true" outlineLevel="0" max="48" min="48" style="0" width="0.41"/>
    <col collapsed="false" customWidth="true" hidden="true" outlineLevel="0" max="49" min="49" style="0" width="0.28"/>
    <col collapsed="false" customWidth="false" hidden="true" outlineLevel="0" max="57" min="50" style="0" width="7.7"/>
    <col collapsed="false" customWidth="true" hidden="true" outlineLevel="0" max="58" min="58" style="0" width="0.13"/>
    <col collapsed="false" customWidth="true" hidden="false" outlineLevel="0" max="69" min="69" style="0" width="7.28"/>
    <col collapsed="false" customWidth="true" hidden="true" outlineLevel="0" max="70" min="70" style="0" width="0.56"/>
    <col collapsed="false" customWidth="true" hidden="true" outlineLevel="0" max="71" min="71" style="0" width="0.13"/>
    <col collapsed="false" customWidth="false" hidden="true" outlineLevel="0" max="80" min="72" style="0" width="7.7"/>
    <col collapsed="false" customWidth="true" hidden="true" outlineLevel="0" max="81" min="81" style="0" width="0.56"/>
    <col collapsed="false" customWidth="false" hidden="true" outlineLevel="0" max="91" min="82" style="0" width="7.7"/>
    <col collapsed="false" customWidth="false" hidden="true" outlineLevel="0" max="113" min="103" style="0" width="7.7"/>
    <col collapsed="false" customWidth="true" hidden="true" outlineLevel="0" max="114" min="114" style="0" width="7.56"/>
    <col collapsed="false" customWidth="false" hidden="true" outlineLevel="0" max="147" min="115" style="0" width="7.7"/>
    <col collapsed="false" customWidth="true" hidden="true" outlineLevel="0" max="148" min="148" style="0" width="0.28"/>
    <col collapsed="false" customWidth="false" hidden="true" outlineLevel="0" max="156" min="149" style="0" width="7.7"/>
    <col collapsed="false" customWidth="true" hidden="true" outlineLevel="0" max="157" min="157" style="0" width="0.13"/>
    <col collapsed="false" customWidth="true" hidden="true" outlineLevel="0" max="158" min="158" style="0" width="7.42"/>
    <col collapsed="false" customWidth="false" hidden="true" outlineLevel="0" max="163" min="159" style="0" width="7.7"/>
    <col collapsed="false" customWidth="true" hidden="true" outlineLevel="0" max="164" min="164" style="0" width="8.28"/>
    <col collapsed="false" customWidth="false" hidden="true" outlineLevel="0" max="168" min="165" style="0" width="7.7"/>
    <col collapsed="false" customWidth="true" hidden="true" outlineLevel="0" max="169" min="169" style="0" width="7.28"/>
    <col collapsed="false" customWidth="false" hidden="true" outlineLevel="0" max="179" min="170" style="0" width="7.7"/>
    <col collapsed="false" customWidth="true" hidden="true" outlineLevel="0" max="180" min="180" style="0" width="7.14"/>
    <col collapsed="false" customWidth="false" hidden="true" outlineLevel="0" max="185" min="181" style="0" width="7.7"/>
    <col collapsed="false" customWidth="true" hidden="true" outlineLevel="0" max="186" min="186" style="0" width="8.7"/>
    <col collapsed="false" customWidth="false" hidden="true" outlineLevel="0" max="190" min="187" style="0" width="7.7"/>
    <col collapsed="false" customWidth="true" hidden="true" outlineLevel="0" max="191" min="191" style="0" width="7.14"/>
    <col collapsed="false" customWidth="false" hidden="true" outlineLevel="0" max="201" min="192" style="0" width="7.7"/>
  </cols>
  <sheetData>
    <row r="1" customFormat="false" ht="12.75" hidden="false" customHeight="false" outlineLevel="0" collapsed="false">
      <c r="C1" s="10"/>
      <c r="D1" s="10"/>
      <c r="E1" s="10"/>
      <c r="F1" s="10"/>
    </row>
    <row r="2" customFormat="false" ht="12.75" hidden="false" customHeight="false" outlineLevel="0" collapsed="false">
      <c r="D2" s="1"/>
      <c r="E2" s="1"/>
      <c r="F2" s="1"/>
    </row>
    <row r="4" customFormat="false" ht="12.75" hidden="false" customHeight="false" outlineLevel="0" collapsed="false">
      <c r="C4" s="46"/>
      <c r="D4" s="46"/>
      <c r="E4" s="46"/>
      <c r="F4" s="46"/>
      <c r="G4" s="46"/>
      <c r="H4" s="46"/>
      <c r="I4" s="46"/>
      <c r="J4" s="46"/>
    </row>
    <row r="5" customFormat="false" ht="12.75" hidden="false" customHeight="false" outlineLevel="0" collapsed="false">
      <c r="A5" s="1"/>
      <c r="B5" s="1"/>
      <c r="C5" s="1"/>
      <c r="D5" s="1" t="str">
        <f aca="false">IF(I10=M10,"Yes","Pls check")</f>
        <v>Yes</v>
      </c>
      <c r="E5" s="1"/>
      <c r="F5" s="1"/>
      <c r="G5" s="85"/>
      <c r="H5" s="85"/>
      <c r="I5" s="85"/>
      <c r="J5" s="85"/>
      <c r="K5" s="1"/>
      <c r="L5" s="1"/>
      <c r="M5" s="1"/>
      <c r="N5" s="1"/>
      <c r="O5" s="1" t="e">
        <f aca="false">IF(T9=X9,"Yes","Pls check")</f>
        <v>#VALUE!</v>
      </c>
      <c r="P5" s="1"/>
      <c r="Q5" s="1"/>
      <c r="R5" s="1"/>
      <c r="S5" s="1"/>
      <c r="T5" s="1"/>
      <c r="U5" s="1"/>
      <c r="V5" s="1"/>
      <c r="W5" s="1"/>
      <c r="X5" s="1"/>
      <c r="Y5" s="1"/>
      <c r="Z5" s="1" t="e">
        <f aca="false">IF(AE10=AI10,"Yes","Pls check")</f>
        <v>#VALUE!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 t="str">
        <f aca="false">IF(AP16=AT16,"Yes","Pls check")</f>
        <v>Yes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 t="e">
        <f aca="false">IF(BA12=BE12,"Yes","Pls check")</f>
        <v>#VALUE!</v>
      </c>
      <c r="AW5" s="1"/>
      <c r="AX5" s="1"/>
      <c r="AY5" s="1"/>
      <c r="AZ5" s="1"/>
      <c r="BA5" s="1"/>
      <c r="BB5" s="1"/>
      <c r="BC5" s="1"/>
      <c r="BD5" s="1"/>
      <c r="BE5" s="1"/>
      <c r="BF5" s="1"/>
      <c r="BG5" s="1" t="str">
        <f aca="false">IF(BL20=BP20,"Yes","Pls check")</f>
        <v>Yes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 t="e">
        <f aca="false">IF(BW14=CA14,"Yes","Pls check")</f>
        <v>#VALUE!</v>
      </c>
      <c r="BS5" s="1"/>
      <c r="BT5" s="1"/>
      <c r="BU5" s="1"/>
      <c r="BV5" s="1"/>
      <c r="BW5" s="1"/>
      <c r="BX5" s="1"/>
      <c r="BY5" s="1"/>
      <c r="BZ5" s="1"/>
      <c r="CA5" s="1"/>
      <c r="CB5" s="1"/>
      <c r="CC5" s="1" t="e">
        <f aca="false">IF(CH15=CL15,"Yes","Pls check")</f>
        <v>#VALUE!</v>
      </c>
      <c r="CD5" s="1"/>
      <c r="CE5" s="1"/>
      <c r="CF5" s="1"/>
      <c r="CG5" s="1"/>
      <c r="CH5" s="1"/>
      <c r="CI5" s="1"/>
      <c r="CJ5" s="1"/>
      <c r="CK5" s="1"/>
      <c r="CL5" s="1"/>
      <c r="CM5" s="1"/>
      <c r="CN5" s="1" t="str">
        <f aca="false">IF(CS26=CW26,"Yes","Pls check")</f>
        <v>Yes</v>
      </c>
      <c r="CO5" s="1"/>
      <c r="CP5" s="1"/>
      <c r="CQ5" s="1"/>
      <c r="CR5" s="1"/>
      <c r="CS5" s="1"/>
      <c r="CT5" s="1"/>
      <c r="CU5" s="1"/>
      <c r="CV5" s="1"/>
      <c r="CW5" s="1"/>
      <c r="CX5" s="1"/>
      <c r="CY5" s="1" t="e">
        <f aca="false">IF(DD17=DH17,"Yes","Pls check")</f>
        <v>#VALUE!</v>
      </c>
      <c r="CZ5" s="1"/>
      <c r="DA5" s="1"/>
      <c r="DB5" s="1"/>
      <c r="DC5" s="1"/>
      <c r="DD5" s="1"/>
      <c r="DE5" s="1"/>
      <c r="DF5" s="1"/>
      <c r="DG5" s="1"/>
      <c r="DH5" s="1"/>
      <c r="DI5" s="1"/>
      <c r="DJ5" s="1" t="e">
        <f aca="false">IF(DO18=DS18,"Yes","Pls check")</f>
        <v>#VALUE!</v>
      </c>
      <c r="DK5" s="1"/>
      <c r="DL5" s="1"/>
      <c r="DM5" s="1"/>
      <c r="DN5" s="1"/>
      <c r="DO5" s="1"/>
      <c r="DP5" s="1"/>
      <c r="DQ5" s="1"/>
      <c r="DR5" s="1"/>
      <c r="DS5" s="1"/>
      <c r="DT5" s="1"/>
      <c r="DU5" s="1" t="e">
        <f aca="false">IF(DZ19=ED19,"Yes","Pls check")</f>
        <v>#VALUE!</v>
      </c>
      <c r="DV5" s="1"/>
      <c r="DW5" s="1"/>
      <c r="DX5" s="1"/>
      <c r="DY5" s="1"/>
      <c r="DZ5" s="1"/>
      <c r="EA5" s="1"/>
      <c r="EB5" s="1"/>
      <c r="EC5" s="1"/>
      <c r="ED5" s="1"/>
      <c r="EE5" s="1"/>
      <c r="EF5" s="1" t="e">
        <f aca="false">IF(EK20=EO20,"Yes","Pls check")</f>
        <v>#VALUE!</v>
      </c>
      <c r="EG5" s="1"/>
      <c r="EH5" s="1"/>
      <c r="EI5" s="1"/>
      <c r="EJ5" s="1"/>
      <c r="EK5" s="1"/>
      <c r="EL5" s="1"/>
      <c r="EM5" s="1"/>
      <c r="EN5" s="1"/>
      <c r="EO5" s="1"/>
      <c r="EP5" s="1"/>
      <c r="EQ5" s="1" t="e">
        <f aca="false">IF(EV21=EZ21,"Yes","Pls check")</f>
        <v>#VALUE!</v>
      </c>
      <c r="ER5" s="1"/>
      <c r="ES5" s="1"/>
      <c r="ET5" s="1"/>
      <c r="EU5" s="1"/>
      <c r="EV5" s="1"/>
      <c r="EW5" s="1"/>
      <c r="EX5" s="1"/>
      <c r="EY5" s="1"/>
      <c r="EZ5" s="1"/>
      <c r="FA5" s="1"/>
      <c r="FB5" s="1" t="e">
        <f aca="false">IF(FG22=FK22,"Yes","Pls check")</f>
        <v>#VALUE!</v>
      </c>
      <c r="FC5" s="1"/>
      <c r="FD5" s="1"/>
      <c r="FE5" s="1"/>
      <c r="FF5" s="1"/>
      <c r="FG5" s="1"/>
      <c r="FH5" s="1"/>
      <c r="FI5" s="1"/>
      <c r="FJ5" s="1"/>
      <c r="FK5" s="1"/>
      <c r="FL5" s="1"/>
      <c r="FM5" s="1" t="e">
        <f aca="false">IF(FR23=FV23,"Yes","Pls check")</f>
        <v>#VALUE!</v>
      </c>
      <c r="FN5" s="1"/>
      <c r="FO5" s="1"/>
      <c r="FP5" s="1"/>
      <c r="FQ5" s="1"/>
      <c r="FR5" s="1"/>
      <c r="FS5" s="1"/>
      <c r="FT5" s="1"/>
      <c r="FU5" s="1"/>
      <c r="FV5" s="1"/>
      <c r="FW5" s="1"/>
      <c r="FX5" s="1" t="e">
        <f aca="false">IF(GC24=GG24,"Yes","Pls check")</f>
        <v>#VALUE!</v>
      </c>
      <c r="FY5" s="1"/>
      <c r="FZ5" s="1"/>
      <c r="GA5" s="1"/>
      <c r="GB5" s="1"/>
      <c r="GC5" s="1"/>
      <c r="GD5" s="1"/>
      <c r="GE5" s="1"/>
      <c r="GF5" s="1"/>
      <c r="GG5" s="1"/>
      <c r="GH5" s="1"/>
      <c r="GI5" s="1" t="e">
        <f aca="false">IF(GN25=GR25,"Yes","Pls check")</f>
        <v>#VALUE!</v>
      </c>
      <c r="GJ5" s="1"/>
      <c r="GK5" s="1"/>
      <c r="GL5" s="1"/>
      <c r="GM5" s="1"/>
      <c r="GN5" s="1"/>
      <c r="GO5" s="1"/>
      <c r="GP5" s="1"/>
      <c r="GQ5" s="1"/>
      <c r="GR5" s="1"/>
      <c r="GS5" s="1"/>
      <c r="GT5" s="1" t="str">
        <f aca="false">IF(GY46=HC46,"Yes","Pls check")</f>
        <v>Yes</v>
      </c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8.25" hidden="false" customHeight="true" outlineLevel="0" collapsed="false">
      <c r="A6" s="86" t="str">
        <f aca="false">'Inputs &amp; Curve'!B3</f>
        <v>Years</v>
      </c>
      <c r="B6" s="86" t="s">
        <v>26</v>
      </c>
      <c r="C6" s="87" t="s">
        <v>27</v>
      </c>
      <c r="D6" s="88" t="s">
        <v>28</v>
      </c>
      <c r="E6" s="89" t="s">
        <v>29</v>
      </c>
      <c r="F6" s="89" t="s">
        <v>30</v>
      </c>
      <c r="G6" s="86" t="s">
        <v>31</v>
      </c>
      <c r="H6" s="86" t="s">
        <v>32</v>
      </c>
      <c r="I6" s="86" t="s">
        <v>33</v>
      </c>
      <c r="J6" s="86" t="s">
        <v>34</v>
      </c>
      <c r="K6" s="86" t="s">
        <v>29</v>
      </c>
      <c r="L6" s="86" t="s">
        <v>32</v>
      </c>
      <c r="M6" s="86" t="s">
        <v>33</v>
      </c>
      <c r="N6" s="86"/>
      <c r="O6" s="88" t="s">
        <v>35</v>
      </c>
      <c r="P6" s="86" t="s">
        <v>29</v>
      </c>
      <c r="Q6" s="86" t="s">
        <v>30</v>
      </c>
      <c r="R6" s="86" t="s">
        <v>31</v>
      </c>
      <c r="S6" s="86" t="s">
        <v>32</v>
      </c>
      <c r="T6" s="86" t="s">
        <v>33</v>
      </c>
      <c r="U6" s="86" t="s">
        <v>34</v>
      </c>
      <c r="V6" s="86" t="s">
        <v>29</v>
      </c>
      <c r="W6" s="86" t="s">
        <v>32</v>
      </c>
      <c r="X6" s="86" t="s">
        <v>33</v>
      </c>
      <c r="Y6" s="86"/>
      <c r="Z6" s="88" t="s">
        <v>36</v>
      </c>
      <c r="AA6" s="86" t="s">
        <v>29</v>
      </c>
      <c r="AB6" s="86" t="s">
        <v>30</v>
      </c>
      <c r="AC6" s="86" t="s">
        <v>31</v>
      </c>
      <c r="AD6" s="86" t="s">
        <v>32</v>
      </c>
      <c r="AE6" s="86" t="s">
        <v>33</v>
      </c>
      <c r="AF6" s="86" t="s">
        <v>34</v>
      </c>
      <c r="AG6" s="86" t="s">
        <v>29</v>
      </c>
      <c r="AH6" s="86" t="s">
        <v>32</v>
      </c>
      <c r="AI6" s="86" t="s">
        <v>33</v>
      </c>
      <c r="AJ6" s="86"/>
      <c r="AK6" s="88" t="s">
        <v>37</v>
      </c>
      <c r="AL6" s="86" t="s">
        <v>29</v>
      </c>
      <c r="AM6" s="86" t="s">
        <v>30</v>
      </c>
      <c r="AN6" s="86" t="s">
        <v>31</v>
      </c>
      <c r="AO6" s="86" t="s">
        <v>32</v>
      </c>
      <c r="AP6" s="86" t="s">
        <v>33</v>
      </c>
      <c r="AQ6" s="86" t="s">
        <v>34</v>
      </c>
      <c r="AR6" s="86" t="s">
        <v>29</v>
      </c>
      <c r="AS6" s="86" t="s">
        <v>32</v>
      </c>
      <c r="AT6" s="86" t="s">
        <v>33</v>
      </c>
      <c r="AU6" s="86"/>
      <c r="AV6" s="88" t="s">
        <v>38</v>
      </c>
      <c r="AW6" s="86" t="s">
        <v>29</v>
      </c>
      <c r="AX6" s="86" t="s">
        <v>30</v>
      </c>
      <c r="AY6" s="86" t="s">
        <v>31</v>
      </c>
      <c r="AZ6" s="86" t="s">
        <v>32</v>
      </c>
      <c r="BA6" s="86" t="s">
        <v>33</v>
      </c>
      <c r="BB6" s="86" t="s">
        <v>34</v>
      </c>
      <c r="BC6" s="86" t="s">
        <v>29</v>
      </c>
      <c r="BD6" s="86" t="s">
        <v>32</v>
      </c>
      <c r="BE6" s="86" t="s">
        <v>33</v>
      </c>
      <c r="BF6" s="86"/>
      <c r="BG6" s="88" t="s">
        <v>39</v>
      </c>
      <c r="BH6" s="86" t="s">
        <v>29</v>
      </c>
      <c r="BI6" s="86" t="s">
        <v>30</v>
      </c>
      <c r="BJ6" s="86" t="s">
        <v>31</v>
      </c>
      <c r="BK6" s="86" t="s">
        <v>32</v>
      </c>
      <c r="BL6" s="86" t="s">
        <v>33</v>
      </c>
      <c r="BM6" s="86" t="s">
        <v>34</v>
      </c>
      <c r="BN6" s="86" t="s">
        <v>29</v>
      </c>
      <c r="BO6" s="86" t="s">
        <v>32</v>
      </c>
      <c r="BP6" s="86" t="s">
        <v>33</v>
      </c>
      <c r="BQ6" s="86"/>
      <c r="BR6" s="88" t="s">
        <v>40</v>
      </c>
      <c r="BS6" s="86" t="s">
        <v>29</v>
      </c>
      <c r="BT6" s="86" t="s">
        <v>30</v>
      </c>
      <c r="BU6" s="86" t="s">
        <v>31</v>
      </c>
      <c r="BV6" s="86" t="s">
        <v>32</v>
      </c>
      <c r="BW6" s="86" t="s">
        <v>33</v>
      </c>
      <c r="BX6" s="86" t="s">
        <v>34</v>
      </c>
      <c r="BY6" s="86" t="s">
        <v>29</v>
      </c>
      <c r="BZ6" s="86" t="s">
        <v>32</v>
      </c>
      <c r="CA6" s="86" t="s">
        <v>33</v>
      </c>
      <c r="CB6" s="86"/>
      <c r="CC6" s="88" t="s">
        <v>41</v>
      </c>
      <c r="CD6" s="86" t="s">
        <v>29</v>
      </c>
      <c r="CE6" s="86" t="s">
        <v>30</v>
      </c>
      <c r="CF6" s="86" t="s">
        <v>31</v>
      </c>
      <c r="CG6" s="86" t="s">
        <v>32</v>
      </c>
      <c r="CH6" s="86" t="s">
        <v>33</v>
      </c>
      <c r="CI6" s="86" t="s">
        <v>34</v>
      </c>
      <c r="CJ6" s="86" t="s">
        <v>29</v>
      </c>
      <c r="CK6" s="86" t="s">
        <v>32</v>
      </c>
      <c r="CL6" s="86" t="s">
        <v>33</v>
      </c>
      <c r="CM6" s="86"/>
      <c r="CN6" s="88" t="s">
        <v>42</v>
      </c>
      <c r="CO6" s="86" t="s">
        <v>29</v>
      </c>
      <c r="CP6" s="86" t="s">
        <v>30</v>
      </c>
      <c r="CQ6" s="86" t="s">
        <v>31</v>
      </c>
      <c r="CR6" s="86" t="s">
        <v>32</v>
      </c>
      <c r="CS6" s="86" t="s">
        <v>33</v>
      </c>
      <c r="CT6" s="86" t="s">
        <v>34</v>
      </c>
      <c r="CU6" s="86" t="s">
        <v>29</v>
      </c>
      <c r="CV6" s="86" t="s">
        <v>32</v>
      </c>
      <c r="CW6" s="86" t="s">
        <v>33</v>
      </c>
      <c r="CX6" s="86"/>
      <c r="CY6" s="88" t="s">
        <v>43</v>
      </c>
      <c r="CZ6" s="86" t="s">
        <v>29</v>
      </c>
      <c r="DA6" s="86" t="s">
        <v>30</v>
      </c>
      <c r="DB6" s="86" t="s">
        <v>31</v>
      </c>
      <c r="DC6" s="86" t="s">
        <v>32</v>
      </c>
      <c r="DD6" s="86" t="s">
        <v>33</v>
      </c>
      <c r="DE6" s="86" t="s">
        <v>34</v>
      </c>
      <c r="DF6" s="86" t="s">
        <v>29</v>
      </c>
      <c r="DG6" s="86" t="s">
        <v>32</v>
      </c>
      <c r="DH6" s="86" t="s">
        <v>33</v>
      </c>
      <c r="DI6" s="86"/>
      <c r="DJ6" s="88" t="s">
        <v>44</v>
      </c>
      <c r="DK6" s="86" t="s">
        <v>29</v>
      </c>
      <c r="DL6" s="86" t="s">
        <v>30</v>
      </c>
      <c r="DM6" s="86" t="s">
        <v>31</v>
      </c>
      <c r="DN6" s="86" t="s">
        <v>32</v>
      </c>
      <c r="DO6" s="86" t="s">
        <v>33</v>
      </c>
      <c r="DP6" s="86" t="s">
        <v>34</v>
      </c>
      <c r="DQ6" s="86" t="s">
        <v>29</v>
      </c>
      <c r="DR6" s="86" t="s">
        <v>32</v>
      </c>
      <c r="DS6" s="86" t="s">
        <v>33</v>
      </c>
      <c r="DT6" s="86"/>
      <c r="DU6" s="88" t="s">
        <v>45</v>
      </c>
      <c r="DV6" s="86" t="s">
        <v>29</v>
      </c>
      <c r="DW6" s="86" t="s">
        <v>30</v>
      </c>
      <c r="DX6" s="86" t="s">
        <v>31</v>
      </c>
      <c r="DY6" s="86" t="s">
        <v>32</v>
      </c>
      <c r="DZ6" s="86" t="s">
        <v>33</v>
      </c>
      <c r="EA6" s="86" t="s">
        <v>34</v>
      </c>
      <c r="EB6" s="86" t="s">
        <v>29</v>
      </c>
      <c r="EC6" s="86" t="s">
        <v>32</v>
      </c>
      <c r="ED6" s="86" t="s">
        <v>33</v>
      </c>
      <c r="EE6" s="86"/>
      <c r="EF6" s="88" t="s">
        <v>46</v>
      </c>
      <c r="EG6" s="86" t="s">
        <v>29</v>
      </c>
      <c r="EH6" s="86" t="s">
        <v>30</v>
      </c>
      <c r="EI6" s="86" t="s">
        <v>31</v>
      </c>
      <c r="EJ6" s="86" t="s">
        <v>32</v>
      </c>
      <c r="EK6" s="86" t="s">
        <v>33</v>
      </c>
      <c r="EL6" s="86" t="s">
        <v>34</v>
      </c>
      <c r="EM6" s="86" t="s">
        <v>29</v>
      </c>
      <c r="EN6" s="86" t="s">
        <v>32</v>
      </c>
      <c r="EO6" s="86" t="s">
        <v>33</v>
      </c>
      <c r="EP6" s="86"/>
      <c r="EQ6" s="88" t="s">
        <v>47</v>
      </c>
      <c r="ER6" s="86" t="s">
        <v>29</v>
      </c>
      <c r="ES6" s="86" t="s">
        <v>30</v>
      </c>
      <c r="ET6" s="86" t="s">
        <v>31</v>
      </c>
      <c r="EU6" s="86" t="s">
        <v>32</v>
      </c>
      <c r="EV6" s="86" t="s">
        <v>33</v>
      </c>
      <c r="EW6" s="86" t="s">
        <v>34</v>
      </c>
      <c r="EX6" s="86" t="s">
        <v>29</v>
      </c>
      <c r="EY6" s="86" t="s">
        <v>32</v>
      </c>
      <c r="EZ6" s="86" t="s">
        <v>33</v>
      </c>
      <c r="FA6" s="86"/>
      <c r="FB6" s="88" t="s">
        <v>48</v>
      </c>
      <c r="FC6" s="86" t="s">
        <v>29</v>
      </c>
      <c r="FD6" s="86" t="s">
        <v>30</v>
      </c>
      <c r="FE6" s="86" t="s">
        <v>31</v>
      </c>
      <c r="FF6" s="86" t="s">
        <v>32</v>
      </c>
      <c r="FG6" s="86" t="s">
        <v>33</v>
      </c>
      <c r="FH6" s="86" t="s">
        <v>34</v>
      </c>
      <c r="FI6" s="86" t="s">
        <v>29</v>
      </c>
      <c r="FJ6" s="86" t="s">
        <v>32</v>
      </c>
      <c r="FK6" s="86" t="s">
        <v>33</v>
      </c>
      <c r="FL6" s="86"/>
      <c r="FM6" s="88" t="s">
        <v>49</v>
      </c>
      <c r="FN6" s="86" t="s">
        <v>29</v>
      </c>
      <c r="FO6" s="86" t="s">
        <v>30</v>
      </c>
      <c r="FP6" s="86" t="s">
        <v>31</v>
      </c>
      <c r="FQ6" s="86" t="s">
        <v>32</v>
      </c>
      <c r="FR6" s="86" t="s">
        <v>33</v>
      </c>
      <c r="FS6" s="86" t="s">
        <v>34</v>
      </c>
      <c r="FT6" s="86" t="s">
        <v>29</v>
      </c>
      <c r="FU6" s="86" t="s">
        <v>32</v>
      </c>
      <c r="FV6" s="86" t="s">
        <v>33</v>
      </c>
      <c r="FW6" s="86"/>
      <c r="FX6" s="88" t="s">
        <v>50</v>
      </c>
      <c r="FY6" s="86" t="s">
        <v>29</v>
      </c>
      <c r="FZ6" s="86" t="s">
        <v>30</v>
      </c>
      <c r="GA6" s="86" t="s">
        <v>31</v>
      </c>
      <c r="GB6" s="86" t="s">
        <v>32</v>
      </c>
      <c r="GC6" s="86" t="s">
        <v>33</v>
      </c>
      <c r="GD6" s="86" t="s">
        <v>34</v>
      </c>
      <c r="GE6" s="86" t="s">
        <v>29</v>
      </c>
      <c r="GF6" s="86" t="s">
        <v>32</v>
      </c>
      <c r="GG6" s="86" t="s">
        <v>33</v>
      </c>
      <c r="GH6" s="86"/>
      <c r="GI6" s="88" t="s">
        <v>51</v>
      </c>
      <c r="GJ6" s="86" t="s">
        <v>29</v>
      </c>
      <c r="GK6" s="86" t="s">
        <v>30</v>
      </c>
      <c r="GL6" s="86" t="s">
        <v>31</v>
      </c>
      <c r="GM6" s="86" t="s">
        <v>32</v>
      </c>
      <c r="GN6" s="86" t="s">
        <v>33</v>
      </c>
      <c r="GO6" s="86" t="s">
        <v>34</v>
      </c>
      <c r="GP6" s="86" t="s">
        <v>29</v>
      </c>
      <c r="GQ6" s="86" t="s">
        <v>32</v>
      </c>
      <c r="GR6" s="86" t="s">
        <v>33</v>
      </c>
      <c r="GS6" s="86"/>
      <c r="GT6" s="88" t="s">
        <v>52</v>
      </c>
      <c r="GU6" s="86" t="s">
        <v>29</v>
      </c>
      <c r="GV6" s="86" t="s">
        <v>30</v>
      </c>
      <c r="GW6" s="86" t="s">
        <v>31</v>
      </c>
      <c r="GX6" s="86" t="s">
        <v>32</v>
      </c>
      <c r="GY6" s="86" t="s">
        <v>33</v>
      </c>
      <c r="GZ6" s="86" t="s">
        <v>34</v>
      </c>
      <c r="HA6" s="86" t="s">
        <v>29</v>
      </c>
      <c r="HB6" s="86" t="s">
        <v>32</v>
      </c>
      <c r="HC6" s="86" t="s">
        <v>33</v>
      </c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customFormat="false" ht="12.75" hidden="false" customHeight="false" outlineLevel="0" collapsed="false">
      <c r="A7" s="90" t="n">
        <f aca="false">'Inputs &amp; Curve'!B4</f>
        <v>0.027378507871321</v>
      </c>
      <c r="B7" s="91" t="n">
        <f aca="false">IF('Inputs &amp; Curve'!E4&lt;&gt;0,'Inputs &amp; Curve'!E4,"-")</f>
        <v>0.0232131948686622</v>
      </c>
      <c r="C7" s="92" t="n">
        <f aca="false">GZ7*2</f>
        <v>0.0232131948686622</v>
      </c>
      <c r="D7" s="46" t="n">
        <f aca="false">$B$10/2</f>
        <v>0.00945</v>
      </c>
      <c r="E7" s="0" t="n">
        <f aca="false">D7*100</f>
        <v>0.945</v>
      </c>
      <c r="F7" s="73" t="n">
        <f aca="false">'Inputs &amp; Curve'!F4</f>
        <v>0.0617759870950021</v>
      </c>
      <c r="G7" s="93" t="n">
        <f aca="false">1/(1+F7)^A7</f>
        <v>0.998360196992187</v>
      </c>
      <c r="H7" s="0" t="n">
        <f aca="false">G7*E7</f>
        <v>0.943450386157617</v>
      </c>
      <c r="J7" s="94" t="n">
        <f aca="false">B7/2</f>
        <v>0.0116065974343311</v>
      </c>
      <c r="K7" s="95" t="n">
        <f aca="false">J7*100</f>
        <v>1.16065974343311</v>
      </c>
      <c r="L7" s="0" t="n">
        <f aca="false">K7*G7</f>
        <v>1.15875649009478</v>
      </c>
      <c r="O7" s="46" t="str">
        <f aca="false">$B$9</f>
        <v>-</v>
      </c>
      <c r="P7" s="96" t="e">
        <f aca="false">O7*100</f>
        <v>#VALUE!</v>
      </c>
      <c r="Q7" s="97" t="n">
        <f aca="false">$F7</f>
        <v>0.0617759870950021</v>
      </c>
      <c r="R7" s="98" t="n">
        <f aca="false">1/(1+Q7)^$A7</f>
        <v>0.998360196992187</v>
      </c>
      <c r="S7" s="0" t="e">
        <f aca="false">R7*P7</f>
        <v>#VALUE!</v>
      </c>
      <c r="U7" s="94" t="n">
        <f aca="false">J7</f>
        <v>0.0116065974343311</v>
      </c>
      <c r="V7" s="0" t="n">
        <f aca="false">U7*100</f>
        <v>1.16065974343311</v>
      </c>
      <c r="W7" s="0" t="n">
        <f aca="false">V7*R7</f>
        <v>1.15875649009478</v>
      </c>
      <c r="Z7" s="46" t="n">
        <f aca="false">$B$10</f>
        <v>0.0189</v>
      </c>
      <c r="AA7" s="96" t="n">
        <f aca="false">Z7*100</f>
        <v>1.89</v>
      </c>
      <c r="AB7" s="97" t="n">
        <f aca="false">$F7</f>
        <v>0.0617759870950021</v>
      </c>
      <c r="AC7" s="98" t="n">
        <f aca="false">1/(1+AB7)^$A7</f>
        <v>0.998360196992187</v>
      </c>
      <c r="AD7" s="0" t="n">
        <f aca="false">AC7*AA7</f>
        <v>1.88690077231523</v>
      </c>
      <c r="AF7" s="94" t="n">
        <f aca="false">U7</f>
        <v>0.0116065974343311</v>
      </c>
      <c r="AG7" s="0" t="n">
        <f aca="false">AF7*100</f>
        <v>1.16065974343311</v>
      </c>
      <c r="AH7" s="0" t="n">
        <f aca="false">AG7*AC7</f>
        <v>1.15875649009478</v>
      </c>
      <c r="AK7" s="46" t="n">
        <f aca="false">$B$16/2</f>
        <v>0.0142</v>
      </c>
      <c r="AL7" s="96" t="n">
        <f aca="false">AK7*100</f>
        <v>1.42</v>
      </c>
      <c r="AM7" s="97" t="n">
        <f aca="false">$F7</f>
        <v>0.0617759870950021</v>
      </c>
      <c r="AN7" s="98" t="n">
        <f aca="false">1/(1+AM7)^$A7</f>
        <v>0.998360196992187</v>
      </c>
      <c r="AO7" s="0" t="n">
        <f aca="false">AN7*AL7</f>
        <v>1.41767147972891</v>
      </c>
      <c r="AQ7" s="94" t="n">
        <f aca="false">J7</f>
        <v>0.0116065974343311</v>
      </c>
      <c r="AR7" s="0" t="n">
        <f aca="false">AQ7*100</f>
        <v>1.16065974343311</v>
      </c>
      <c r="AS7" s="0" t="n">
        <f aca="false">AR7*AN7</f>
        <v>1.15875649009478</v>
      </c>
      <c r="AV7" s="46" t="str">
        <f aca="false">$B$12</f>
        <v>-</v>
      </c>
      <c r="AW7" s="96" t="e">
        <f aca="false">AV7*100</f>
        <v>#VALUE!</v>
      </c>
      <c r="AX7" s="97" t="n">
        <f aca="false">$F7</f>
        <v>0.0617759870950021</v>
      </c>
      <c r="AY7" s="98" t="n">
        <f aca="false">1/(1+AX7)^$A7</f>
        <v>0.998360196992187</v>
      </c>
      <c r="AZ7" s="0" t="e">
        <f aca="false">AY7*AW7</f>
        <v>#VALUE!</v>
      </c>
      <c r="BB7" s="94" t="n">
        <v>0.018</v>
      </c>
      <c r="BC7" s="0" t="n">
        <f aca="false">BB7*100</f>
        <v>1.8</v>
      </c>
      <c r="BD7" s="0" t="n">
        <f aca="false">BC7*AY7</f>
        <v>1.79704835458594</v>
      </c>
      <c r="BG7" s="46" t="n">
        <f aca="false">$B$20/2</f>
        <v>0.01525</v>
      </c>
      <c r="BH7" s="96" t="n">
        <f aca="false">BG7*100</f>
        <v>1.525</v>
      </c>
      <c r="BI7" s="97" t="n">
        <f aca="false">$F7</f>
        <v>0.0617759870950021</v>
      </c>
      <c r="BJ7" s="98" t="n">
        <f aca="false">1/(1+BI7)^$A7</f>
        <v>0.998360196992187</v>
      </c>
      <c r="BK7" s="0" t="n">
        <f aca="false">BJ7*BH7</f>
        <v>1.52249930041309</v>
      </c>
      <c r="BM7" s="94" t="n">
        <f aca="false">AQ7</f>
        <v>0.0116065974343311</v>
      </c>
      <c r="BN7" s="0" t="n">
        <f aca="false">BM7*100</f>
        <v>1.16065974343311</v>
      </c>
      <c r="BO7" s="0" t="n">
        <f aca="false">BN7*BJ7</f>
        <v>1.15875649009478</v>
      </c>
      <c r="BR7" s="46" t="str">
        <f aca="false">$B$14</f>
        <v>-</v>
      </c>
      <c r="BS7" s="96" t="e">
        <f aca="false">BR7*100</f>
        <v>#VALUE!</v>
      </c>
      <c r="BT7" s="97" t="n">
        <f aca="false">$F7</f>
        <v>0.0617759870950021</v>
      </c>
      <c r="BU7" s="98" t="n">
        <f aca="false">1/(1+BT7)^$A7</f>
        <v>0.998360196992187</v>
      </c>
      <c r="BV7" s="0" t="e">
        <f aca="false">BU7*BS7</f>
        <v>#VALUE!</v>
      </c>
      <c r="BX7" s="94" t="n">
        <v>0.018</v>
      </c>
      <c r="BY7" s="0" t="n">
        <f aca="false">BX7*100</f>
        <v>1.8</v>
      </c>
      <c r="BZ7" s="0" t="n">
        <f aca="false">BY7*BU7</f>
        <v>1.79704835458594</v>
      </c>
      <c r="CC7" s="46" t="str">
        <f aca="false">$B$15</f>
        <v>-</v>
      </c>
      <c r="CD7" s="96" t="e">
        <f aca="false">CC7*100</f>
        <v>#VALUE!</v>
      </c>
      <c r="CE7" s="97" t="n">
        <f aca="false">$F7</f>
        <v>0.0617759870950021</v>
      </c>
      <c r="CF7" s="98" t="n">
        <f aca="false">1/(1+CE7)^$A7</f>
        <v>0.998360196992187</v>
      </c>
      <c r="CG7" s="0" t="e">
        <f aca="false">CF7*CD7</f>
        <v>#VALUE!</v>
      </c>
      <c r="CI7" s="94" t="n">
        <v>0.018</v>
      </c>
      <c r="CJ7" s="0" t="n">
        <f aca="false">CI7*100</f>
        <v>1.8</v>
      </c>
      <c r="CK7" s="0" t="n">
        <f aca="false">CJ7*CF7</f>
        <v>1.79704835458594</v>
      </c>
      <c r="CN7" s="46" t="n">
        <f aca="false">$B$26/2</f>
        <v>0.0147</v>
      </c>
      <c r="CO7" s="96" t="n">
        <f aca="false">CN7*100</f>
        <v>1.47</v>
      </c>
      <c r="CP7" s="97" t="n">
        <f aca="false">$F7</f>
        <v>0.0617759870950021</v>
      </c>
      <c r="CQ7" s="98" t="n">
        <f aca="false">1/(1+CP7)^$A7</f>
        <v>0.998360196992187</v>
      </c>
      <c r="CR7" s="0" t="n">
        <f aca="false">CQ7*CO7</f>
        <v>1.46758948957852</v>
      </c>
      <c r="CT7" s="94" t="n">
        <f aca="false">BM7</f>
        <v>0.0116065974343311</v>
      </c>
      <c r="CU7" s="0" t="n">
        <f aca="false">CT7*100</f>
        <v>1.16065974343311</v>
      </c>
      <c r="CV7" s="0" t="n">
        <f aca="false">CU7*CQ7</f>
        <v>1.15875649009478</v>
      </c>
      <c r="CY7" s="46" t="str">
        <f aca="false">$B$17</f>
        <v>-</v>
      </c>
      <c r="CZ7" s="96" t="e">
        <f aca="false">CY7*100</f>
        <v>#VALUE!</v>
      </c>
      <c r="DA7" s="97" t="n">
        <f aca="false">$F7</f>
        <v>0.0617759870950021</v>
      </c>
      <c r="DB7" s="98" t="n">
        <f aca="false">1/(1+DA7)^$A7</f>
        <v>0.998360196992187</v>
      </c>
      <c r="DC7" s="0" t="e">
        <f aca="false">DB7*CZ7</f>
        <v>#VALUE!</v>
      </c>
      <c r="DE7" s="94" t="n">
        <v>0.018</v>
      </c>
      <c r="DF7" s="0" t="n">
        <f aca="false">DE7*100</f>
        <v>1.8</v>
      </c>
      <c r="DG7" s="0" t="n">
        <f aca="false">DF7*DB7</f>
        <v>1.79704835458594</v>
      </c>
      <c r="DJ7" s="46" t="str">
        <f aca="false">$B$18</f>
        <v>-</v>
      </c>
      <c r="DK7" s="96" t="e">
        <f aca="false">DJ7*100</f>
        <v>#VALUE!</v>
      </c>
      <c r="DL7" s="97" t="n">
        <f aca="false">$F7</f>
        <v>0.0617759870950021</v>
      </c>
      <c r="DM7" s="98" t="n">
        <f aca="false">1/(1+DL7)^$A7</f>
        <v>0.998360196992187</v>
      </c>
      <c r="DN7" s="0" t="e">
        <f aca="false">DM7*DK7</f>
        <v>#VALUE!</v>
      </c>
      <c r="DP7" s="94" t="n">
        <v>0.018</v>
      </c>
      <c r="DQ7" s="0" t="n">
        <f aca="false">DP7*100</f>
        <v>1.8</v>
      </c>
      <c r="DR7" s="0" t="n">
        <f aca="false">DQ7*DM7</f>
        <v>1.79704835458594</v>
      </c>
      <c r="DU7" s="46" t="str">
        <f aca="false">$B$19</f>
        <v>-</v>
      </c>
      <c r="DV7" s="96" t="e">
        <f aca="false">DU7*100</f>
        <v>#VALUE!</v>
      </c>
      <c r="DW7" s="97" t="n">
        <f aca="false">$F7</f>
        <v>0.0617759870950021</v>
      </c>
      <c r="DX7" s="98" t="n">
        <f aca="false">1/(1+DW7)^$A7</f>
        <v>0.998360196992187</v>
      </c>
      <c r="DY7" s="0" t="e">
        <f aca="false">DX7*DV7</f>
        <v>#VALUE!</v>
      </c>
      <c r="EA7" s="94" t="n">
        <v>0.018</v>
      </c>
      <c r="EB7" s="0" t="n">
        <f aca="false">EA7*100</f>
        <v>1.8</v>
      </c>
      <c r="EC7" s="0" t="n">
        <f aca="false">EB7*DX7</f>
        <v>1.79704835458594</v>
      </c>
      <c r="EF7" s="46" t="n">
        <f aca="false">$B$20</f>
        <v>0.0305</v>
      </c>
      <c r="EG7" s="96" t="n">
        <f aca="false">EF7*100</f>
        <v>3.05</v>
      </c>
      <c r="EH7" s="97" t="n">
        <f aca="false">$F7</f>
        <v>0.0617759870950021</v>
      </c>
      <c r="EI7" s="98" t="n">
        <f aca="false">1/(1+EH7)^$A7</f>
        <v>0.998360196992187</v>
      </c>
      <c r="EJ7" s="0" t="n">
        <f aca="false">EI7*EG7</f>
        <v>3.04499860082617</v>
      </c>
      <c r="EL7" s="94" t="n">
        <v>0.018</v>
      </c>
      <c r="EM7" s="0" t="n">
        <f aca="false">EL7*100</f>
        <v>1.8</v>
      </c>
      <c r="EN7" s="0" t="n">
        <f aca="false">EM7*EI7</f>
        <v>1.79704835458594</v>
      </c>
      <c r="EQ7" s="46" t="str">
        <f aca="false">$B$21</f>
        <v>-</v>
      </c>
      <c r="ER7" s="96" t="e">
        <f aca="false">EQ7*100</f>
        <v>#VALUE!</v>
      </c>
      <c r="ES7" s="97" t="n">
        <f aca="false">$F7</f>
        <v>0.0617759870950021</v>
      </c>
      <c r="ET7" s="98" t="n">
        <f aca="false">1/(1+ES7)^$A7</f>
        <v>0.998360196992187</v>
      </c>
      <c r="EU7" s="0" t="e">
        <f aca="false">ET7*ER7</f>
        <v>#VALUE!</v>
      </c>
      <c r="EW7" s="94" t="n">
        <f aca="false">CT7</f>
        <v>0.0116065974343311</v>
      </c>
      <c r="EX7" s="0" t="n">
        <f aca="false">EW7*100</f>
        <v>1.16065974343311</v>
      </c>
      <c r="EY7" s="0" t="n">
        <f aca="false">EX7*ET7</f>
        <v>1.15875649009478</v>
      </c>
      <c r="FB7" s="46" t="str">
        <f aca="false">$B$22</f>
        <v>-</v>
      </c>
      <c r="FC7" s="96" t="e">
        <f aca="false">FB7*100</f>
        <v>#VALUE!</v>
      </c>
      <c r="FD7" s="97" t="n">
        <f aca="false">$F7</f>
        <v>0.0617759870950021</v>
      </c>
      <c r="FE7" s="98" t="n">
        <f aca="false">1/(1+FD7)^$A7</f>
        <v>0.998360196992187</v>
      </c>
      <c r="FF7" s="0" t="e">
        <f aca="false">FE7*FC7</f>
        <v>#VALUE!</v>
      </c>
      <c r="FH7" s="94" t="n">
        <v>0.018</v>
      </c>
      <c r="FI7" s="0" t="n">
        <f aca="false">FH7*100</f>
        <v>1.8</v>
      </c>
      <c r="FJ7" s="0" t="n">
        <f aca="false">FI7*FE7</f>
        <v>1.79704835458594</v>
      </c>
      <c r="FM7" s="46" t="str">
        <f aca="false">$B$23</f>
        <v>-</v>
      </c>
      <c r="FN7" s="96" t="e">
        <f aca="false">FM7*100</f>
        <v>#VALUE!</v>
      </c>
      <c r="FO7" s="97" t="n">
        <f aca="false">$F7</f>
        <v>0.0617759870950021</v>
      </c>
      <c r="FP7" s="98" t="n">
        <f aca="false">1/(1+FO7)^$A7</f>
        <v>0.998360196992187</v>
      </c>
      <c r="FQ7" s="0" t="e">
        <f aca="false">FP7*FN7</f>
        <v>#VALUE!</v>
      </c>
      <c r="FS7" s="94" t="n">
        <v>0.018</v>
      </c>
      <c r="FT7" s="0" t="n">
        <f aca="false">FS7*100</f>
        <v>1.8</v>
      </c>
      <c r="FU7" s="0" t="n">
        <f aca="false">FT7*FP7</f>
        <v>1.79704835458594</v>
      </c>
      <c r="FX7" s="46" t="str">
        <f aca="false">$B$24</f>
        <v>-</v>
      </c>
      <c r="FY7" s="96" t="e">
        <f aca="false">FX7*100</f>
        <v>#VALUE!</v>
      </c>
      <c r="FZ7" s="97" t="n">
        <f aca="false">$F7</f>
        <v>0.0617759870950021</v>
      </c>
      <c r="GA7" s="98" t="n">
        <f aca="false">1/(1+FZ7)^$A7</f>
        <v>0.998360196992187</v>
      </c>
      <c r="GB7" s="0" t="e">
        <f aca="false">GA7*FY7</f>
        <v>#VALUE!</v>
      </c>
      <c r="GD7" s="94" t="n">
        <v>0.018</v>
      </c>
      <c r="GE7" s="0" t="n">
        <f aca="false">GD7*100</f>
        <v>1.8</v>
      </c>
      <c r="GF7" s="0" t="n">
        <f aca="false">GE7*GA7</f>
        <v>1.79704835458594</v>
      </c>
      <c r="GI7" s="46" t="str">
        <f aca="false">$B$25</f>
        <v>-</v>
      </c>
      <c r="GJ7" s="96" t="e">
        <f aca="false">GI7*100</f>
        <v>#VALUE!</v>
      </c>
      <c r="GK7" s="97" t="n">
        <f aca="false">$F7</f>
        <v>0.0617759870950021</v>
      </c>
      <c r="GL7" s="98" t="n">
        <f aca="false">1/(1+GK7)^$A7</f>
        <v>0.998360196992187</v>
      </c>
      <c r="GM7" s="0" t="e">
        <f aca="false">GL7*GJ7</f>
        <v>#VALUE!</v>
      </c>
      <c r="GO7" s="94" t="n">
        <v>0.018</v>
      </c>
      <c r="GP7" s="0" t="n">
        <f aca="false">GO7*100</f>
        <v>1.8</v>
      </c>
      <c r="GQ7" s="0" t="n">
        <f aca="false">GP7*GL7</f>
        <v>1.79704835458594</v>
      </c>
      <c r="GT7" s="46" t="n">
        <f aca="false">$B$46/2</f>
        <v>0.0126</v>
      </c>
      <c r="GU7" s="96" t="n">
        <f aca="false">GT7*100</f>
        <v>1.26</v>
      </c>
      <c r="GV7" s="97" t="n">
        <f aca="false">$F7</f>
        <v>0.0617759870950021</v>
      </c>
      <c r="GW7" s="98" t="n">
        <f aca="false">1/(1+GV7)^$A7</f>
        <v>0.998360196992187</v>
      </c>
      <c r="GX7" s="0" t="n">
        <f aca="false">GW7*GU7</f>
        <v>1.25793384821016</v>
      </c>
      <c r="GZ7" s="94" t="n">
        <f aca="false">CT7</f>
        <v>0.0116065974343311</v>
      </c>
      <c r="HA7" s="0" t="n">
        <f aca="false">GZ7*100</f>
        <v>1.16065974343311</v>
      </c>
      <c r="HB7" s="0" t="n">
        <f aca="false">HA7*GW7</f>
        <v>1.15875649009478</v>
      </c>
    </row>
    <row r="8" customFormat="false" ht="12.75" hidden="false" customHeight="false" outlineLevel="0" collapsed="false">
      <c r="A8" s="90" t="n">
        <f aca="false">'Inputs &amp; Curve'!B5</f>
        <v>0.527378507871321</v>
      </c>
      <c r="B8" s="80" t="str">
        <f aca="false">IF('Inputs &amp; Curve'!E5&lt;&gt;0,'Inputs &amp; Curve'!E5,"-")</f>
        <v>-</v>
      </c>
      <c r="C8" s="92" t="n">
        <f aca="false">GZ8*2</f>
        <v>0.0173651847530864</v>
      </c>
      <c r="D8" s="46" t="n">
        <f aca="false">D7</f>
        <v>0.00945</v>
      </c>
      <c r="E8" s="0" t="n">
        <f aca="false">D8*100</f>
        <v>0.945</v>
      </c>
      <c r="F8" s="73" t="n">
        <f aca="false">'Inputs &amp; Curve'!F5</f>
        <v>0.0660540597374952</v>
      </c>
      <c r="G8" s="93" t="n">
        <f aca="false">1/(1+F8)^A8</f>
        <v>0.966829363785602</v>
      </c>
      <c r="H8" s="0" t="n">
        <f aca="false">G8*E8</f>
        <v>0.913653748777394</v>
      </c>
      <c r="J8" s="94" t="n">
        <f aca="false">K8/100</f>
        <v>0.0086825923765432</v>
      </c>
      <c r="K8" s="95" t="n">
        <f aca="false">K9</f>
        <v>0.86825923765432</v>
      </c>
      <c r="L8" s="0" t="n">
        <f aca="false">K8*G8</f>
        <v>0.839458526342298</v>
      </c>
      <c r="O8" s="46" t="str">
        <f aca="false">O7</f>
        <v>-</v>
      </c>
      <c r="P8" s="96" t="e">
        <f aca="false">O8*100</f>
        <v>#VALUE!</v>
      </c>
      <c r="Q8" s="97" t="n">
        <f aca="false">$F8</f>
        <v>0.0660540597374952</v>
      </c>
      <c r="R8" s="98" t="n">
        <f aca="false">1/(1+Q8)^$A8</f>
        <v>0.966829363785602</v>
      </c>
      <c r="S8" s="0" t="e">
        <f aca="false">R8*P8</f>
        <v>#VALUE!</v>
      </c>
      <c r="U8" s="94" t="n">
        <f aca="false">J8</f>
        <v>0.0086825923765432</v>
      </c>
      <c r="V8" s="95" t="n">
        <f aca="false">U8*100</f>
        <v>0.86825923765432</v>
      </c>
      <c r="W8" s="0" t="n">
        <f aca="false">V8*R8</f>
        <v>0.839458526342298</v>
      </c>
      <c r="Z8" s="46" t="n">
        <f aca="false">Z7</f>
        <v>0.0189</v>
      </c>
      <c r="AA8" s="96" t="n">
        <f aca="false">Z8*100</f>
        <v>1.89</v>
      </c>
      <c r="AB8" s="97" t="n">
        <f aca="false">$F8</f>
        <v>0.0660540597374952</v>
      </c>
      <c r="AC8" s="98" t="n">
        <f aca="false">1/(1+AB8)^$A8</f>
        <v>0.966829363785602</v>
      </c>
      <c r="AD8" s="0" t="n">
        <f aca="false">AC8*AA8</f>
        <v>1.82730749755479</v>
      </c>
      <c r="AF8" s="94" t="n">
        <f aca="false">U8</f>
        <v>0.0086825923765432</v>
      </c>
      <c r="AG8" s="95" t="n">
        <f aca="false">AF8*100</f>
        <v>0.86825923765432</v>
      </c>
      <c r="AH8" s="0" t="n">
        <f aca="false">AG8*AC8</f>
        <v>0.839458526342298</v>
      </c>
      <c r="AK8" s="46" t="n">
        <f aca="false">AK7</f>
        <v>0.0142</v>
      </c>
      <c r="AL8" s="96" t="n">
        <f aca="false">AK8*100</f>
        <v>1.42</v>
      </c>
      <c r="AM8" s="97" t="n">
        <f aca="false">$F8</f>
        <v>0.0660540597374952</v>
      </c>
      <c r="AN8" s="98" t="n">
        <f aca="false">1/(1+AM8)^$A8</f>
        <v>0.966829363785602</v>
      </c>
      <c r="AO8" s="0" t="n">
        <f aca="false">AN8*AL8</f>
        <v>1.37289769657555</v>
      </c>
      <c r="AQ8" s="94" t="n">
        <f aca="false">J8</f>
        <v>0.0086825923765432</v>
      </c>
      <c r="AR8" s="0" t="n">
        <f aca="false">AQ8*100</f>
        <v>0.86825923765432</v>
      </c>
      <c r="AS8" s="0" t="n">
        <f aca="false">AR8*AN8</f>
        <v>0.839458526342298</v>
      </c>
      <c r="AV8" s="46" t="str">
        <f aca="false">AV7</f>
        <v>-</v>
      </c>
      <c r="AW8" s="96" t="e">
        <f aca="false">AV8*100</f>
        <v>#VALUE!</v>
      </c>
      <c r="AX8" s="97" t="n">
        <f aca="false">$F8</f>
        <v>0.0660540597374952</v>
      </c>
      <c r="AY8" s="98" t="n">
        <f aca="false">1/(1+AX8)^$A8</f>
        <v>0.966829363785602</v>
      </c>
      <c r="AZ8" s="0" t="e">
        <f aca="false">AY8*AW8</f>
        <v>#VALUE!</v>
      </c>
      <c r="BB8" s="94" t="n">
        <f aca="false">AQ8</f>
        <v>0.0086825923765432</v>
      </c>
      <c r="BC8" s="95" t="n">
        <f aca="false">BB8*100</f>
        <v>0.86825923765432</v>
      </c>
      <c r="BD8" s="0" t="n">
        <f aca="false">BC8*AY8</f>
        <v>0.839458526342298</v>
      </c>
      <c r="BG8" s="46" t="n">
        <f aca="false">$B$20/2</f>
        <v>0.01525</v>
      </c>
      <c r="BH8" s="96" t="n">
        <f aca="false">BG8*100</f>
        <v>1.525</v>
      </c>
      <c r="BI8" s="97" t="n">
        <f aca="false">$F8</f>
        <v>0.0660540597374952</v>
      </c>
      <c r="BJ8" s="98" t="n">
        <f aca="false">1/(1+BI8)^$A8</f>
        <v>0.966829363785602</v>
      </c>
      <c r="BK8" s="0" t="n">
        <f aca="false">BJ8*BH8</f>
        <v>1.47441477977304</v>
      </c>
      <c r="BM8" s="94" t="n">
        <f aca="false">AQ8</f>
        <v>0.0086825923765432</v>
      </c>
      <c r="BN8" s="95" t="n">
        <f aca="false">BM8*100</f>
        <v>0.86825923765432</v>
      </c>
      <c r="BO8" s="0" t="n">
        <f aca="false">BN8*BJ8</f>
        <v>0.839458526342298</v>
      </c>
      <c r="BR8" s="46" t="str">
        <f aca="false">BR7</f>
        <v>-</v>
      </c>
      <c r="BS8" s="96" t="e">
        <f aca="false">BR8*100</f>
        <v>#VALUE!</v>
      </c>
      <c r="BT8" s="97" t="n">
        <f aca="false">$F8</f>
        <v>0.0660540597374952</v>
      </c>
      <c r="BU8" s="98" t="n">
        <f aca="false">1/(1+BT8)^$A8</f>
        <v>0.966829363785602</v>
      </c>
      <c r="BV8" s="0" t="e">
        <f aca="false">BU8*BS8</f>
        <v>#VALUE!</v>
      </c>
      <c r="BX8" s="94" t="n">
        <f aca="false">BM8</f>
        <v>0.0086825923765432</v>
      </c>
      <c r="BY8" s="95" t="n">
        <f aca="false">BX8*100</f>
        <v>0.86825923765432</v>
      </c>
      <c r="BZ8" s="0" t="n">
        <f aca="false">BY8*BU8</f>
        <v>0.839458526342298</v>
      </c>
      <c r="CC8" s="46" t="str">
        <f aca="false">CC7</f>
        <v>-</v>
      </c>
      <c r="CD8" s="96" t="e">
        <f aca="false">CC8*100</f>
        <v>#VALUE!</v>
      </c>
      <c r="CE8" s="97" t="n">
        <f aca="false">$F8</f>
        <v>0.0660540597374952</v>
      </c>
      <c r="CF8" s="98" t="n">
        <f aca="false">1/(1+CE8)^$A8</f>
        <v>0.966829363785602</v>
      </c>
      <c r="CG8" s="0" t="e">
        <f aca="false">CF8*CD8</f>
        <v>#VALUE!</v>
      </c>
      <c r="CI8" s="94" t="n">
        <f aca="false">BX8</f>
        <v>0.0086825923765432</v>
      </c>
      <c r="CJ8" s="95" t="n">
        <f aca="false">CI8*100</f>
        <v>0.86825923765432</v>
      </c>
      <c r="CK8" s="0" t="n">
        <f aca="false">CJ8*CF8</f>
        <v>0.839458526342298</v>
      </c>
      <c r="CN8" s="46" t="n">
        <f aca="false">$B$26/2</f>
        <v>0.0147</v>
      </c>
      <c r="CO8" s="96" t="n">
        <f aca="false">CN8*100</f>
        <v>1.47</v>
      </c>
      <c r="CP8" s="97" t="n">
        <f aca="false">$F8</f>
        <v>0.0660540597374952</v>
      </c>
      <c r="CQ8" s="98" t="n">
        <f aca="false">1/(1+CP8)^$A8</f>
        <v>0.966829363785602</v>
      </c>
      <c r="CR8" s="0" t="n">
        <f aca="false">CQ8*CO8</f>
        <v>1.42123916476483</v>
      </c>
      <c r="CT8" s="94" t="n">
        <f aca="false">BM8</f>
        <v>0.0086825923765432</v>
      </c>
      <c r="CU8" s="95" t="n">
        <f aca="false">CT8*100</f>
        <v>0.86825923765432</v>
      </c>
      <c r="CV8" s="0" t="n">
        <f aca="false">CU8*CQ8</f>
        <v>0.839458526342298</v>
      </c>
      <c r="CY8" s="46" t="str">
        <f aca="false">CY7</f>
        <v>-</v>
      </c>
      <c r="CZ8" s="96" t="e">
        <f aca="false">CY8*100</f>
        <v>#VALUE!</v>
      </c>
      <c r="DA8" s="97" t="n">
        <f aca="false">$F8</f>
        <v>0.0660540597374952</v>
      </c>
      <c r="DB8" s="98" t="n">
        <f aca="false">1/(1+DA8)^$A8</f>
        <v>0.966829363785602</v>
      </c>
      <c r="DC8" s="0" t="e">
        <f aca="false">DB8*CZ8</f>
        <v>#VALUE!</v>
      </c>
      <c r="DE8" s="94" t="n">
        <f aca="false">CT8</f>
        <v>0.0086825923765432</v>
      </c>
      <c r="DF8" s="95" t="n">
        <f aca="false">DE8*100</f>
        <v>0.86825923765432</v>
      </c>
      <c r="DG8" s="0" t="n">
        <f aca="false">DF8*DB8</f>
        <v>0.839458526342298</v>
      </c>
      <c r="DJ8" s="46" t="str">
        <f aca="false">DJ7</f>
        <v>-</v>
      </c>
      <c r="DK8" s="96" t="e">
        <f aca="false">DJ8*100</f>
        <v>#VALUE!</v>
      </c>
      <c r="DL8" s="97" t="n">
        <f aca="false">$F8</f>
        <v>0.0660540597374952</v>
      </c>
      <c r="DM8" s="98" t="n">
        <f aca="false">1/(1+DL8)^$A8</f>
        <v>0.966829363785602</v>
      </c>
      <c r="DN8" s="0" t="e">
        <f aca="false">DM8*DK8</f>
        <v>#VALUE!</v>
      </c>
      <c r="DP8" s="94" t="n">
        <f aca="false">DE8</f>
        <v>0.0086825923765432</v>
      </c>
      <c r="DQ8" s="95" t="n">
        <f aca="false">DP8*100</f>
        <v>0.86825923765432</v>
      </c>
      <c r="DR8" s="0" t="n">
        <f aca="false">DQ8*DM8</f>
        <v>0.839458526342298</v>
      </c>
      <c r="DU8" s="46" t="str">
        <f aca="false">DU7</f>
        <v>-</v>
      </c>
      <c r="DV8" s="96" t="e">
        <f aca="false">DU8*100</f>
        <v>#VALUE!</v>
      </c>
      <c r="DW8" s="97" t="n">
        <f aca="false">$F8</f>
        <v>0.0660540597374952</v>
      </c>
      <c r="DX8" s="98" t="n">
        <f aca="false">1/(1+DW8)^$A8</f>
        <v>0.966829363785602</v>
      </c>
      <c r="DY8" s="0" t="e">
        <f aca="false">DX8*DV8</f>
        <v>#VALUE!</v>
      </c>
      <c r="EA8" s="94" t="n">
        <f aca="false">DP8</f>
        <v>0.0086825923765432</v>
      </c>
      <c r="EB8" s="95" t="n">
        <f aca="false">EA8*100</f>
        <v>0.86825923765432</v>
      </c>
      <c r="EC8" s="0" t="n">
        <f aca="false">EB8*DX8</f>
        <v>0.839458526342298</v>
      </c>
      <c r="EF8" s="46" t="n">
        <f aca="false">EF7</f>
        <v>0.0305</v>
      </c>
      <c r="EG8" s="96" t="n">
        <f aca="false">EF8*100</f>
        <v>3.05</v>
      </c>
      <c r="EH8" s="97" t="n">
        <f aca="false">$F8</f>
        <v>0.0660540597374952</v>
      </c>
      <c r="EI8" s="98" t="n">
        <f aca="false">1/(1+EH8)^$A8</f>
        <v>0.966829363785602</v>
      </c>
      <c r="EJ8" s="0" t="n">
        <f aca="false">EI8*EG8</f>
        <v>2.94882955954608</v>
      </c>
      <c r="EL8" s="94" t="n">
        <f aca="false">EA8</f>
        <v>0.0086825923765432</v>
      </c>
      <c r="EM8" s="95" t="n">
        <f aca="false">EL8*100</f>
        <v>0.86825923765432</v>
      </c>
      <c r="EN8" s="0" t="n">
        <f aca="false">EM8*EI8</f>
        <v>0.839458526342298</v>
      </c>
      <c r="EQ8" s="46" t="str">
        <f aca="false">EQ7</f>
        <v>-</v>
      </c>
      <c r="ER8" s="96" t="e">
        <f aca="false">EQ8*100</f>
        <v>#VALUE!</v>
      </c>
      <c r="ES8" s="97" t="n">
        <f aca="false">$F8</f>
        <v>0.0660540597374952</v>
      </c>
      <c r="ET8" s="98" t="n">
        <f aca="false">1/(1+ES8)^$A8</f>
        <v>0.966829363785602</v>
      </c>
      <c r="EU8" s="0" t="e">
        <f aca="false">ET8*ER8</f>
        <v>#VALUE!</v>
      </c>
      <c r="EW8" s="94" t="n">
        <f aca="false">CT8</f>
        <v>0.0086825923765432</v>
      </c>
      <c r="EX8" s="95" t="n">
        <f aca="false">EW8*100</f>
        <v>0.86825923765432</v>
      </c>
      <c r="EY8" s="0" t="n">
        <f aca="false">EX8*ET8</f>
        <v>0.839458526342298</v>
      </c>
      <c r="FB8" s="46" t="str">
        <f aca="false">FB7</f>
        <v>-</v>
      </c>
      <c r="FC8" s="96" t="e">
        <f aca="false">FB8*100</f>
        <v>#VALUE!</v>
      </c>
      <c r="FD8" s="97" t="n">
        <f aca="false">$F8</f>
        <v>0.0660540597374952</v>
      </c>
      <c r="FE8" s="98" t="n">
        <f aca="false">1/(1+FD8)^$A8</f>
        <v>0.966829363785602</v>
      </c>
      <c r="FF8" s="0" t="e">
        <f aca="false">FE8*FC8</f>
        <v>#VALUE!</v>
      </c>
      <c r="FH8" s="94" t="n">
        <f aca="false">EW8</f>
        <v>0.0086825923765432</v>
      </c>
      <c r="FI8" s="95" t="n">
        <f aca="false">FH8*100</f>
        <v>0.86825923765432</v>
      </c>
      <c r="FJ8" s="0" t="n">
        <f aca="false">FI8*FE8</f>
        <v>0.839458526342298</v>
      </c>
      <c r="FM8" s="46" t="str">
        <f aca="false">FM7</f>
        <v>-</v>
      </c>
      <c r="FN8" s="96" t="e">
        <f aca="false">FM8*100</f>
        <v>#VALUE!</v>
      </c>
      <c r="FO8" s="97" t="n">
        <f aca="false">$F8</f>
        <v>0.0660540597374952</v>
      </c>
      <c r="FP8" s="98" t="n">
        <f aca="false">1/(1+FO8)^$A8</f>
        <v>0.966829363785602</v>
      </c>
      <c r="FQ8" s="0" t="e">
        <f aca="false">FP8*FN8</f>
        <v>#VALUE!</v>
      </c>
      <c r="FS8" s="94" t="n">
        <f aca="false">FH8</f>
        <v>0.0086825923765432</v>
      </c>
      <c r="FT8" s="95" t="n">
        <f aca="false">FS8*100</f>
        <v>0.86825923765432</v>
      </c>
      <c r="FU8" s="0" t="n">
        <f aca="false">FT8*FP8</f>
        <v>0.839458526342298</v>
      </c>
      <c r="FX8" s="46" t="str">
        <f aca="false">FX7</f>
        <v>-</v>
      </c>
      <c r="FY8" s="96" t="e">
        <f aca="false">FX8*100</f>
        <v>#VALUE!</v>
      </c>
      <c r="FZ8" s="97" t="n">
        <f aca="false">$F8</f>
        <v>0.0660540597374952</v>
      </c>
      <c r="GA8" s="98" t="n">
        <f aca="false">1/(1+FZ8)^$A8</f>
        <v>0.966829363785602</v>
      </c>
      <c r="GB8" s="0" t="e">
        <f aca="false">GA8*FY8</f>
        <v>#VALUE!</v>
      </c>
      <c r="GD8" s="94" t="n">
        <f aca="false">FS8</f>
        <v>0.0086825923765432</v>
      </c>
      <c r="GE8" s="95" t="n">
        <f aca="false">GD8*100</f>
        <v>0.86825923765432</v>
      </c>
      <c r="GF8" s="0" t="n">
        <f aca="false">GE8*GA8</f>
        <v>0.839458526342298</v>
      </c>
      <c r="GI8" s="46" t="str">
        <f aca="false">GI7</f>
        <v>-</v>
      </c>
      <c r="GJ8" s="96" t="e">
        <f aca="false">GI8*100</f>
        <v>#VALUE!</v>
      </c>
      <c r="GK8" s="97" t="n">
        <f aca="false">$F8</f>
        <v>0.0660540597374952</v>
      </c>
      <c r="GL8" s="98" t="n">
        <f aca="false">1/(1+GK8)^$A8</f>
        <v>0.966829363785602</v>
      </c>
      <c r="GM8" s="0" t="e">
        <f aca="false">GL8*GJ8</f>
        <v>#VALUE!</v>
      </c>
      <c r="GO8" s="94" t="n">
        <f aca="false">GD8</f>
        <v>0.0086825923765432</v>
      </c>
      <c r="GP8" s="95" t="n">
        <f aca="false">GO8*100</f>
        <v>0.86825923765432</v>
      </c>
      <c r="GQ8" s="0" t="n">
        <f aca="false">GP8*GL8</f>
        <v>0.839458526342298</v>
      </c>
      <c r="GT8" s="46" t="n">
        <f aca="false">GT7</f>
        <v>0.0126</v>
      </c>
      <c r="GU8" s="96" t="n">
        <f aca="false">GT8*100</f>
        <v>1.26</v>
      </c>
      <c r="GV8" s="97" t="n">
        <f aca="false">$F8</f>
        <v>0.0660540597374952</v>
      </c>
      <c r="GW8" s="98" t="n">
        <f aca="false">1/(1+GV8)^$A8</f>
        <v>0.966829363785602</v>
      </c>
      <c r="GX8" s="0" t="n">
        <f aca="false">GW8*GU8</f>
        <v>1.21820499836986</v>
      </c>
      <c r="GZ8" s="94" t="n">
        <f aca="false">CT8</f>
        <v>0.0086825923765432</v>
      </c>
      <c r="HA8" s="95" t="n">
        <f aca="false">GZ8*100</f>
        <v>0.86825923765432</v>
      </c>
      <c r="HB8" s="0" t="n">
        <f aca="false">HA8*GW8</f>
        <v>0.839458526342298</v>
      </c>
    </row>
    <row r="9" customFormat="false" ht="12.75" hidden="false" customHeight="false" outlineLevel="0" collapsed="false">
      <c r="A9" s="90" t="n">
        <f aca="false">'Inputs &amp; Curve'!B6</f>
        <v>1.02737850787132</v>
      </c>
      <c r="B9" s="80" t="str">
        <f aca="false">IF('Inputs &amp; Curve'!E6&lt;&gt;0,'Inputs &amp; Curve'!E6,"-")</f>
        <v>-</v>
      </c>
      <c r="C9" s="92" t="n">
        <f aca="false">GZ9*2</f>
        <v>0.0173651847530864</v>
      </c>
      <c r="D9" s="46" t="n">
        <f aca="false">D8</f>
        <v>0.00945</v>
      </c>
      <c r="E9" s="0" t="n">
        <f aca="false">D9*100</f>
        <v>0.945</v>
      </c>
      <c r="F9" s="73" t="n">
        <f aca="false">'Inputs &amp; Curve'!F6</f>
        <v>0.0677238133195992</v>
      </c>
      <c r="G9" s="93" t="n">
        <f aca="false">1/(1+F9)^A9</f>
        <v>0.934893000265875</v>
      </c>
      <c r="H9" s="0" t="n">
        <f aca="false">G9*E9</f>
        <v>0.883473885251252</v>
      </c>
      <c r="J9" s="94" t="n">
        <f aca="false">K9/100</f>
        <v>0.0086825923765432</v>
      </c>
      <c r="K9" s="95" t="n">
        <f aca="false">K10</f>
        <v>0.86825923765432</v>
      </c>
      <c r="L9" s="0" t="n">
        <f aca="false">K9*G9</f>
        <v>0.811729483699209</v>
      </c>
      <c r="O9" s="46" t="str">
        <f aca="false">O8</f>
        <v>-</v>
      </c>
      <c r="P9" s="96" t="e">
        <f aca="false">O9*100</f>
        <v>#VALUE!</v>
      </c>
      <c r="Q9" s="97" t="n">
        <f aca="false">$F9</f>
        <v>0.0677238133195992</v>
      </c>
      <c r="R9" s="98" t="n">
        <f aca="false">1/(1+Q9)^$A9</f>
        <v>0.934893000265875</v>
      </c>
      <c r="S9" s="0" t="e">
        <f aca="false">R9*P9</f>
        <v>#VALUE!</v>
      </c>
      <c r="T9" s="57" t="e">
        <f aca="false">SUM(S7:S9)</f>
        <v>#VALUE!</v>
      </c>
      <c r="U9" s="94" t="e">
        <f aca="false">V9/100</f>
        <v>#VALUE!</v>
      </c>
      <c r="V9" s="99" t="e">
        <f aca="false">(T9-W7-W8)*(1+Q9)^$A9</f>
        <v>#VALUE!</v>
      </c>
      <c r="W9" s="0" t="e">
        <f aca="false">V9*R9</f>
        <v>#VALUE!</v>
      </c>
      <c r="X9" s="57" t="e">
        <f aca="false">SUM(W7:W9)</f>
        <v>#VALUE!</v>
      </c>
      <c r="Y9" s="100"/>
      <c r="Z9" s="46" t="n">
        <f aca="false">Z8</f>
        <v>0.0189</v>
      </c>
      <c r="AA9" s="96" t="n">
        <f aca="false">Z9*100</f>
        <v>1.89</v>
      </c>
      <c r="AB9" s="97" t="n">
        <f aca="false">$F9</f>
        <v>0.0677238133195992</v>
      </c>
      <c r="AC9" s="98" t="n">
        <f aca="false">1/(1+AB9)^$A9</f>
        <v>0.934893000265875</v>
      </c>
      <c r="AD9" s="0" t="n">
        <f aca="false">AC9*AA9</f>
        <v>1.7669477705025</v>
      </c>
      <c r="AF9" s="94" t="e">
        <f aca="false">U9</f>
        <v>#VALUE!</v>
      </c>
      <c r="AG9" s="95" t="e">
        <f aca="false">AF9*100</f>
        <v>#VALUE!</v>
      </c>
      <c r="AH9" s="0" t="e">
        <f aca="false">AG9*AC9</f>
        <v>#VALUE!</v>
      </c>
      <c r="AK9" s="46" t="n">
        <f aca="false">AK8</f>
        <v>0.0142</v>
      </c>
      <c r="AL9" s="96" t="n">
        <f aca="false">AK9*100</f>
        <v>1.42</v>
      </c>
      <c r="AM9" s="97" t="n">
        <f aca="false">$F9</f>
        <v>0.0677238133195992</v>
      </c>
      <c r="AN9" s="98" t="n">
        <f aca="false">1/(1+AM9)^$A9</f>
        <v>0.934893000265875</v>
      </c>
      <c r="AO9" s="0" t="n">
        <f aca="false">AN9*AL9</f>
        <v>1.32754806037754</v>
      </c>
      <c r="AQ9" s="94" t="n">
        <f aca="false">J9</f>
        <v>0.0086825923765432</v>
      </c>
      <c r="AR9" s="0" t="n">
        <f aca="false">AQ9*100</f>
        <v>0.86825923765432</v>
      </c>
      <c r="AS9" s="0" t="n">
        <f aca="false">AR9*AN9</f>
        <v>0.811729483699209</v>
      </c>
      <c r="AV9" s="46" t="str">
        <f aca="false">AV8</f>
        <v>-</v>
      </c>
      <c r="AW9" s="96" t="e">
        <f aca="false">AV9*100</f>
        <v>#VALUE!</v>
      </c>
      <c r="AX9" s="97" t="n">
        <f aca="false">$F9</f>
        <v>0.0677238133195992</v>
      </c>
      <c r="AY9" s="98" t="n">
        <f aca="false">1/(1+AX9)^$A9</f>
        <v>0.934893000265875</v>
      </c>
      <c r="AZ9" s="0" t="e">
        <f aca="false">AY9*AW9</f>
        <v>#VALUE!</v>
      </c>
      <c r="BB9" s="94" t="n">
        <f aca="false">AQ9</f>
        <v>0.0086825923765432</v>
      </c>
      <c r="BC9" s="95" t="n">
        <f aca="false">BB9*100</f>
        <v>0.86825923765432</v>
      </c>
      <c r="BD9" s="0" t="n">
        <f aca="false">BC9*AY9</f>
        <v>0.811729483699209</v>
      </c>
      <c r="BG9" s="46" t="n">
        <f aca="false">$B$20/2</f>
        <v>0.01525</v>
      </c>
      <c r="BH9" s="96" t="n">
        <f aca="false">BG9*100</f>
        <v>1.525</v>
      </c>
      <c r="BI9" s="97" t="n">
        <f aca="false">$F9</f>
        <v>0.0677238133195992</v>
      </c>
      <c r="BJ9" s="98" t="n">
        <f aca="false">1/(1+BI9)^$A9</f>
        <v>0.934893000265875</v>
      </c>
      <c r="BK9" s="0" t="n">
        <f aca="false">BJ9*BH9</f>
        <v>1.42571182540546</v>
      </c>
      <c r="BM9" s="94" t="n">
        <f aca="false">AQ9</f>
        <v>0.0086825923765432</v>
      </c>
      <c r="BN9" s="95" t="n">
        <f aca="false">BM9*100</f>
        <v>0.86825923765432</v>
      </c>
      <c r="BO9" s="0" t="n">
        <f aca="false">BN9*BJ9</f>
        <v>0.811729483699209</v>
      </c>
      <c r="BR9" s="46" t="str">
        <f aca="false">BR8</f>
        <v>-</v>
      </c>
      <c r="BS9" s="96" t="e">
        <f aca="false">BR9*100</f>
        <v>#VALUE!</v>
      </c>
      <c r="BT9" s="97" t="n">
        <f aca="false">$F9</f>
        <v>0.0677238133195992</v>
      </c>
      <c r="BU9" s="98" t="n">
        <f aca="false">1/(1+BT9)^$A9</f>
        <v>0.934893000265875</v>
      </c>
      <c r="BV9" s="0" t="e">
        <f aca="false">BU9*BS9</f>
        <v>#VALUE!</v>
      </c>
      <c r="BX9" s="94" t="n">
        <f aca="false">BM9</f>
        <v>0.0086825923765432</v>
      </c>
      <c r="BY9" s="95" t="n">
        <f aca="false">BX9*100</f>
        <v>0.86825923765432</v>
      </c>
      <c r="BZ9" s="0" t="n">
        <f aca="false">BY9*BU9</f>
        <v>0.811729483699209</v>
      </c>
      <c r="CC9" s="46" t="str">
        <f aca="false">CC8</f>
        <v>-</v>
      </c>
      <c r="CD9" s="96" t="e">
        <f aca="false">CC9*100</f>
        <v>#VALUE!</v>
      </c>
      <c r="CE9" s="97" t="n">
        <f aca="false">$F9</f>
        <v>0.0677238133195992</v>
      </c>
      <c r="CF9" s="98" t="n">
        <f aca="false">1/(1+CE9)^$A9</f>
        <v>0.934893000265875</v>
      </c>
      <c r="CG9" s="0" t="e">
        <f aca="false">CF9*CD9</f>
        <v>#VALUE!</v>
      </c>
      <c r="CI9" s="94" t="n">
        <f aca="false">BX9</f>
        <v>0.0086825923765432</v>
      </c>
      <c r="CJ9" s="95" t="n">
        <f aca="false">CI9*100</f>
        <v>0.86825923765432</v>
      </c>
      <c r="CK9" s="0" t="n">
        <f aca="false">CJ9*CF9</f>
        <v>0.811729483699209</v>
      </c>
      <c r="CN9" s="46" t="n">
        <f aca="false">$B$26/2</f>
        <v>0.0147</v>
      </c>
      <c r="CO9" s="96" t="n">
        <f aca="false">CN9*100</f>
        <v>1.47</v>
      </c>
      <c r="CP9" s="97" t="n">
        <f aca="false">$F9</f>
        <v>0.0677238133195992</v>
      </c>
      <c r="CQ9" s="98" t="n">
        <f aca="false">1/(1+CP9)^$A9</f>
        <v>0.934893000265875</v>
      </c>
      <c r="CR9" s="0" t="n">
        <f aca="false">CQ9*CO9</f>
        <v>1.37429271039084</v>
      </c>
      <c r="CT9" s="94" t="n">
        <f aca="false">BM9</f>
        <v>0.0086825923765432</v>
      </c>
      <c r="CU9" s="95" t="n">
        <f aca="false">CT9*100</f>
        <v>0.86825923765432</v>
      </c>
      <c r="CV9" s="0" t="n">
        <f aca="false">CU9*CQ9</f>
        <v>0.811729483699209</v>
      </c>
      <c r="CY9" s="46" t="str">
        <f aca="false">CY8</f>
        <v>-</v>
      </c>
      <c r="CZ9" s="96" t="e">
        <f aca="false">CY9*100</f>
        <v>#VALUE!</v>
      </c>
      <c r="DA9" s="97" t="n">
        <f aca="false">$F9</f>
        <v>0.0677238133195992</v>
      </c>
      <c r="DB9" s="98" t="n">
        <f aca="false">1/(1+DA9)^$A9</f>
        <v>0.934893000265875</v>
      </c>
      <c r="DC9" s="0" t="e">
        <f aca="false">DB9*CZ9</f>
        <v>#VALUE!</v>
      </c>
      <c r="DE9" s="94" t="n">
        <f aca="false">CT9</f>
        <v>0.0086825923765432</v>
      </c>
      <c r="DF9" s="95" t="n">
        <f aca="false">DE9*100</f>
        <v>0.86825923765432</v>
      </c>
      <c r="DG9" s="0" t="n">
        <f aca="false">DF9*DB9</f>
        <v>0.811729483699209</v>
      </c>
      <c r="DJ9" s="46" t="str">
        <f aca="false">DJ8</f>
        <v>-</v>
      </c>
      <c r="DK9" s="96" t="e">
        <f aca="false">DJ9*100</f>
        <v>#VALUE!</v>
      </c>
      <c r="DL9" s="97" t="n">
        <f aca="false">$F9</f>
        <v>0.0677238133195992</v>
      </c>
      <c r="DM9" s="98" t="n">
        <f aca="false">1/(1+DL9)^$A9</f>
        <v>0.934893000265875</v>
      </c>
      <c r="DN9" s="0" t="e">
        <f aca="false">DM9*DK9</f>
        <v>#VALUE!</v>
      </c>
      <c r="DP9" s="94" t="n">
        <f aca="false">DE9</f>
        <v>0.0086825923765432</v>
      </c>
      <c r="DQ9" s="95" t="n">
        <f aca="false">DP9*100</f>
        <v>0.86825923765432</v>
      </c>
      <c r="DR9" s="0" t="n">
        <f aca="false">DQ9*DM9</f>
        <v>0.811729483699209</v>
      </c>
      <c r="DU9" s="46" t="str">
        <f aca="false">DU8</f>
        <v>-</v>
      </c>
      <c r="DV9" s="96" t="e">
        <f aca="false">DU9*100</f>
        <v>#VALUE!</v>
      </c>
      <c r="DW9" s="97" t="n">
        <f aca="false">$F9</f>
        <v>0.0677238133195992</v>
      </c>
      <c r="DX9" s="98" t="n">
        <f aca="false">1/(1+DW9)^$A9</f>
        <v>0.934893000265875</v>
      </c>
      <c r="DY9" s="0" t="e">
        <f aca="false">DX9*DV9</f>
        <v>#VALUE!</v>
      </c>
      <c r="EA9" s="94" t="n">
        <f aca="false">DP9</f>
        <v>0.0086825923765432</v>
      </c>
      <c r="EB9" s="95" t="n">
        <f aca="false">EA9*100</f>
        <v>0.86825923765432</v>
      </c>
      <c r="EC9" s="0" t="n">
        <f aca="false">EB9*DX9</f>
        <v>0.811729483699209</v>
      </c>
      <c r="EF9" s="46" t="n">
        <f aca="false">EF8</f>
        <v>0.0305</v>
      </c>
      <c r="EG9" s="96" t="n">
        <f aca="false">EF9*100</f>
        <v>3.05</v>
      </c>
      <c r="EH9" s="97" t="n">
        <f aca="false">$F9</f>
        <v>0.0677238133195992</v>
      </c>
      <c r="EI9" s="98" t="n">
        <f aca="false">1/(1+EH9)^$A9</f>
        <v>0.934893000265875</v>
      </c>
      <c r="EJ9" s="0" t="n">
        <f aca="false">EI9*EG9</f>
        <v>2.85142365081092</v>
      </c>
      <c r="EL9" s="94" t="n">
        <f aca="false">EA9</f>
        <v>0.0086825923765432</v>
      </c>
      <c r="EM9" s="95" t="n">
        <f aca="false">EL9*100</f>
        <v>0.86825923765432</v>
      </c>
      <c r="EN9" s="0" t="n">
        <f aca="false">EM9*EI9</f>
        <v>0.811729483699209</v>
      </c>
      <c r="EQ9" s="46" t="str">
        <f aca="false">EQ8</f>
        <v>-</v>
      </c>
      <c r="ER9" s="96" t="e">
        <f aca="false">EQ9*100</f>
        <v>#VALUE!</v>
      </c>
      <c r="ES9" s="97" t="n">
        <f aca="false">$F9</f>
        <v>0.0677238133195992</v>
      </c>
      <c r="ET9" s="98" t="n">
        <f aca="false">1/(1+ES9)^$A9</f>
        <v>0.934893000265875</v>
      </c>
      <c r="EU9" s="0" t="e">
        <f aca="false">ET9*ER9</f>
        <v>#VALUE!</v>
      </c>
      <c r="EW9" s="94" t="n">
        <f aca="false">CT9</f>
        <v>0.0086825923765432</v>
      </c>
      <c r="EX9" s="95" t="n">
        <f aca="false">EW9*100</f>
        <v>0.86825923765432</v>
      </c>
      <c r="EY9" s="0" t="n">
        <f aca="false">EX9*ET9</f>
        <v>0.811729483699209</v>
      </c>
      <c r="FB9" s="46" t="str">
        <f aca="false">FB8</f>
        <v>-</v>
      </c>
      <c r="FC9" s="96" t="e">
        <f aca="false">FB9*100</f>
        <v>#VALUE!</v>
      </c>
      <c r="FD9" s="97" t="n">
        <f aca="false">$F9</f>
        <v>0.0677238133195992</v>
      </c>
      <c r="FE9" s="98" t="n">
        <f aca="false">1/(1+FD9)^$A9</f>
        <v>0.934893000265875</v>
      </c>
      <c r="FF9" s="0" t="e">
        <f aca="false">FE9*FC9</f>
        <v>#VALUE!</v>
      </c>
      <c r="FH9" s="94" t="n">
        <f aca="false">EW9</f>
        <v>0.0086825923765432</v>
      </c>
      <c r="FI9" s="95" t="n">
        <f aca="false">FH9*100</f>
        <v>0.86825923765432</v>
      </c>
      <c r="FJ9" s="0" t="n">
        <f aca="false">FI9*FE9</f>
        <v>0.811729483699209</v>
      </c>
      <c r="FM9" s="46" t="str">
        <f aca="false">FM8</f>
        <v>-</v>
      </c>
      <c r="FN9" s="96" t="e">
        <f aca="false">FM9*100</f>
        <v>#VALUE!</v>
      </c>
      <c r="FO9" s="97" t="n">
        <f aca="false">$F9</f>
        <v>0.0677238133195992</v>
      </c>
      <c r="FP9" s="98" t="n">
        <f aca="false">1/(1+FO9)^$A9</f>
        <v>0.934893000265875</v>
      </c>
      <c r="FQ9" s="0" t="e">
        <f aca="false">FP9*FN9</f>
        <v>#VALUE!</v>
      </c>
      <c r="FS9" s="94" t="n">
        <f aca="false">FH9</f>
        <v>0.0086825923765432</v>
      </c>
      <c r="FT9" s="95" t="n">
        <f aca="false">FS9*100</f>
        <v>0.86825923765432</v>
      </c>
      <c r="FU9" s="0" t="n">
        <f aca="false">FT9*FP9</f>
        <v>0.811729483699209</v>
      </c>
      <c r="FX9" s="46" t="str">
        <f aca="false">FX8</f>
        <v>-</v>
      </c>
      <c r="FY9" s="96" t="e">
        <f aca="false">FX9*100</f>
        <v>#VALUE!</v>
      </c>
      <c r="FZ9" s="97" t="n">
        <f aca="false">$F9</f>
        <v>0.0677238133195992</v>
      </c>
      <c r="GA9" s="98" t="n">
        <f aca="false">1/(1+FZ9)^$A9</f>
        <v>0.934893000265875</v>
      </c>
      <c r="GB9" s="0" t="e">
        <f aca="false">GA9*FY9</f>
        <v>#VALUE!</v>
      </c>
      <c r="GD9" s="94" t="n">
        <f aca="false">FS9</f>
        <v>0.0086825923765432</v>
      </c>
      <c r="GE9" s="95" t="n">
        <f aca="false">GD9*100</f>
        <v>0.86825923765432</v>
      </c>
      <c r="GF9" s="0" t="n">
        <f aca="false">GE9*GA9</f>
        <v>0.811729483699209</v>
      </c>
      <c r="GI9" s="46" t="str">
        <f aca="false">GI8</f>
        <v>-</v>
      </c>
      <c r="GJ9" s="96" t="e">
        <f aca="false">GI9*100</f>
        <v>#VALUE!</v>
      </c>
      <c r="GK9" s="97" t="n">
        <f aca="false">$F9</f>
        <v>0.0677238133195992</v>
      </c>
      <c r="GL9" s="98" t="n">
        <f aca="false">1/(1+GK9)^$A9</f>
        <v>0.934893000265875</v>
      </c>
      <c r="GM9" s="0" t="e">
        <f aca="false">GL9*GJ9</f>
        <v>#VALUE!</v>
      </c>
      <c r="GO9" s="94" t="n">
        <f aca="false">GD9</f>
        <v>0.0086825923765432</v>
      </c>
      <c r="GP9" s="95" t="n">
        <f aca="false">GO9*100</f>
        <v>0.86825923765432</v>
      </c>
      <c r="GQ9" s="0" t="n">
        <f aca="false">GP9*GL9</f>
        <v>0.811729483699209</v>
      </c>
      <c r="GT9" s="46" t="n">
        <f aca="false">GT8</f>
        <v>0.0126</v>
      </c>
      <c r="GU9" s="96" t="n">
        <f aca="false">GT9*100</f>
        <v>1.26</v>
      </c>
      <c r="GV9" s="97" t="n">
        <f aca="false">$F9</f>
        <v>0.0677238133195992</v>
      </c>
      <c r="GW9" s="98" t="n">
        <f aca="false">1/(1+GV9)^$A9</f>
        <v>0.934893000265875</v>
      </c>
      <c r="GX9" s="0" t="n">
        <f aca="false">GW9*GU9</f>
        <v>1.177965180335</v>
      </c>
      <c r="GZ9" s="94" t="n">
        <f aca="false">CT9</f>
        <v>0.0086825923765432</v>
      </c>
      <c r="HA9" s="95" t="n">
        <f aca="false">GZ9*100</f>
        <v>0.86825923765432</v>
      </c>
      <c r="HB9" s="0" t="n">
        <f aca="false">HA9*GW9</f>
        <v>0.811729483699209</v>
      </c>
    </row>
    <row r="10" customFormat="false" ht="12.75" hidden="false" customHeight="false" outlineLevel="0" collapsed="false">
      <c r="A10" s="90" t="n">
        <f aca="false">'Inputs &amp; Curve'!B7</f>
        <v>1.52737850787132</v>
      </c>
      <c r="B10" s="80" t="n">
        <f aca="false">IF('Inputs &amp; Curve'!E7&lt;&gt;0,'Inputs &amp; Curve'!E7,"-")</f>
        <v>0.0189</v>
      </c>
      <c r="C10" s="92" t="n">
        <f aca="false">GZ10*2</f>
        <v>0.0173651847530864</v>
      </c>
      <c r="D10" s="46" t="n">
        <f aca="false">D9</f>
        <v>0.00945</v>
      </c>
      <c r="E10" s="0" t="n">
        <f aca="false">D10*100</f>
        <v>0.945</v>
      </c>
      <c r="F10" s="73" t="n">
        <f aca="false">'Inputs &amp; Curve'!F7</f>
        <v>0.0683821910095985</v>
      </c>
      <c r="G10" s="93" t="n">
        <f aca="false">1/(1+F10)^A10</f>
        <v>0.903906578847439</v>
      </c>
      <c r="H10" s="0" t="n">
        <f aca="false">G10*E10</f>
        <v>0.85419171701083</v>
      </c>
      <c r="I10" s="57" t="n">
        <f aca="false">SUM(H7:H10)</f>
        <v>3.59476973719709</v>
      </c>
      <c r="J10" s="94" t="n">
        <f aca="false">K10/100</f>
        <v>0.0086825923765432</v>
      </c>
      <c r="K10" s="101" t="n">
        <f aca="false">(I10-L7)/SUM(G8:G10)</f>
        <v>0.86825923765432</v>
      </c>
      <c r="L10" s="0" t="n">
        <f aca="false">K10*G10</f>
        <v>0.784825237060802</v>
      </c>
      <c r="M10" s="57" t="n">
        <f aca="false">SUM(L7:L10)</f>
        <v>3.59476973719709</v>
      </c>
      <c r="O10" s="46"/>
      <c r="P10" s="96"/>
      <c r="Q10" s="97"/>
      <c r="R10" s="98"/>
      <c r="Z10" s="46" t="n">
        <f aca="false">Z9</f>
        <v>0.0189</v>
      </c>
      <c r="AA10" s="96" t="n">
        <f aca="false">Z10*100</f>
        <v>1.89</v>
      </c>
      <c r="AB10" s="97" t="n">
        <f aca="false">$F10</f>
        <v>0.0683821910095985</v>
      </c>
      <c r="AC10" s="98" t="n">
        <f aca="false">1/(1+AB10)^$A10</f>
        <v>0.903906578847439</v>
      </c>
      <c r="AD10" s="0" t="n">
        <f aca="false">AC10*AA10</f>
        <v>1.70838343402166</v>
      </c>
      <c r="AE10" s="0" t="n">
        <f aca="false">SUM(AD7:AD10)</f>
        <v>7.18953947439418</v>
      </c>
      <c r="AF10" s="94" t="e">
        <f aca="false">AG10/100</f>
        <v>#VALUE!</v>
      </c>
      <c r="AG10" s="99" t="e">
        <f aca="false">(AE10-AH8-AH9-AH7)*(1+AB10)^$A10</f>
        <v>#VALUE!</v>
      </c>
      <c r="AH10" s="0" t="e">
        <f aca="false">AG10*AC10</f>
        <v>#VALUE!</v>
      </c>
      <c r="AI10" s="0" t="e">
        <f aca="false">SUM(AH7:AH10)</f>
        <v>#VALUE!</v>
      </c>
      <c r="AK10" s="46" t="n">
        <f aca="false">AK9</f>
        <v>0.0142</v>
      </c>
      <c r="AL10" s="96" t="n">
        <f aca="false">AK10*100</f>
        <v>1.42</v>
      </c>
      <c r="AM10" s="97" t="n">
        <f aca="false">$F10</f>
        <v>0.0683821910095985</v>
      </c>
      <c r="AN10" s="98" t="n">
        <f aca="false">1/(1+AM10)^$A10</f>
        <v>0.903906578847439</v>
      </c>
      <c r="AO10" s="0" t="n">
        <f aca="false">AN10*AL10</f>
        <v>1.28354734196336</v>
      </c>
      <c r="AQ10" s="94" t="n">
        <f aca="false">J10</f>
        <v>0.0086825923765432</v>
      </c>
      <c r="AR10" s="0" t="n">
        <f aca="false">AQ10*100</f>
        <v>0.86825923765432</v>
      </c>
      <c r="AS10" s="0" t="n">
        <f aca="false">AR10*AN10</f>
        <v>0.784825237060802</v>
      </c>
      <c r="AV10" s="46" t="str">
        <f aca="false">AV9</f>
        <v>-</v>
      </c>
      <c r="AW10" s="96" t="e">
        <f aca="false">AV10*100</f>
        <v>#VALUE!</v>
      </c>
      <c r="AX10" s="97" t="n">
        <f aca="false">$F10</f>
        <v>0.0683821910095985</v>
      </c>
      <c r="AY10" s="98" t="n">
        <f aca="false">1/(1+AX10)^$A10</f>
        <v>0.903906578847439</v>
      </c>
      <c r="AZ10" s="0" t="e">
        <f aca="false">AY10*AW10</f>
        <v>#VALUE!</v>
      </c>
      <c r="BB10" s="94" t="n">
        <f aca="false">AQ10</f>
        <v>0.0086825923765432</v>
      </c>
      <c r="BC10" s="95" t="n">
        <f aca="false">BB10*100</f>
        <v>0.86825923765432</v>
      </c>
      <c r="BD10" s="0" t="n">
        <f aca="false">BC10*AY10</f>
        <v>0.784825237060802</v>
      </c>
      <c r="BG10" s="46" t="n">
        <f aca="false">$B$20/2</f>
        <v>0.01525</v>
      </c>
      <c r="BH10" s="96" t="n">
        <f aca="false">BG10*100</f>
        <v>1.525</v>
      </c>
      <c r="BI10" s="97" t="n">
        <f aca="false">$F10</f>
        <v>0.0683821910095985</v>
      </c>
      <c r="BJ10" s="98" t="n">
        <f aca="false">1/(1+BI10)^$A10</f>
        <v>0.903906578847439</v>
      </c>
      <c r="BK10" s="0" t="n">
        <f aca="false">BJ10*BH10</f>
        <v>1.37845753274234</v>
      </c>
      <c r="BM10" s="94" t="n">
        <f aca="false">AQ10</f>
        <v>0.0086825923765432</v>
      </c>
      <c r="BN10" s="95" t="n">
        <f aca="false">BM10*100</f>
        <v>0.86825923765432</v>
      </c>
      <c r="BO10" s="0" t="n">
        <f aca="false">BN10*BJ10</f>
        <v>0.784825237060802</v>
      </c>
      <c r="BR10" s="46" t="str">
        <f aca="false">BR9</f>
        <v>-</v>
      </c>
      <c r="BS10" s="96" t="e">
        <f aca="false">BR10*100</f>
        <v>#VALUE!</v>
      </c>
      <c r="BT10" s="97" t="n">
        <f aca="false">$F10</f>
        <v>0.0683821910095985</v>
      </c>
      <c r="BU10" s="98" t="n">
        <f aca="false">1/(1+BT10)^$A10</f>
        <v>0.903906578847439</v>
      </c>
      <c r="BV10" s="0" t="e">
        <f aca="false">BU10*BS10</f>
        <v>#VALUE!</v>
      </c>
      <c r="BX10" s="94" t="n">
        <f aca="false">BM10</f>
        <v>0.0086825923765432</v>
      </c>
      <c r="BY10" s="95" t="n">
        <f aca="false">BX10*100</f>
        <v>0.86825923765432</v>
      </c>
      <c r="BZ10" s="0" t="n">
        <f aca="false">BY10*BU10</f>
        <v>0.784825237060802</v>
      </c>
      <c r="CC10" s="46" t="str">
        <f aca="false">CC9</f>
        <v>-</v>
      </c>
      <c r="CD10" s="96" t="e">
        <f aca="false">CC10*100</f>
        <v>#VALUE!</v>
      </c>
      <c r="CE10" s="97" t="n">
        <f aca="false">$F10</f>
        <v>0.0683821910095985</v>
      </c>
      <c r="CF10" s="98" t="n">
        <f aca="false">1/(1+CE10)^$A10</f>
        <v>0.903906578847439</v>
      </c>
      <c r="CG10" s="0" t="e">
        <f aca="false">CF10*CD10</f>
        <v>#VALUE!</v>
      </c>
      <c r="CI10" s="94" t="n">
        <f aca="false">BX10</f>
        <v>0.0086825923765432</v>
      </c>
      <c r="CJ10" s="95" t="n">
        <f aca="false">CI10*100</f>
        <v>0.86825923765432</v>
      </c>
      <c r="CK10" s="0" t="n">
        <f aca="false">CJ10*CF10</f>
        <v>0.784825237060802</v>
      </c>
      <c r="CN10" s="46" t="n">
        <f aca="false">$B$26/2</f>
        <v>0.0147</v>
      </c>
      <c r="CO10" s="96" t="n">
        <f aca="false">CN10*100</f>
        <v>1.47</v>
      </c>
      <c r="CP10" s="97" t="n">
        <f aca="false">$F10</f>
        <v>0.0683821910095985</v>
      </c>
      <c r="CQ10" s="98" t="n">
        <f aca="false">1/(1+CP10)^$A10</f>
        <v>0.903906578847439</v>
      </c>
      <c r="CR10" s="0" t="n">
        <f aca="false">CQ10*CO10</f>
        <v>1.32874267090574</v>
      </c>
      <c r="CT10" s="94" t="n">
        <f aca="false">BM10</f>
        <v>0.0086825923765432</v>
      </c>
      <c r="CU10" s="95" t="n">
        <f aca="false">CT10*100</f>
        <v>0.86825923765432</v>
      </c>
      <c r="CV10" s="0" t="n">
        <f aca="false">CU10*CQ10</f>
        <v>0.784825237060802</v>
      </c>
      <c r="CY10" s="46" t="str">
        <f aca="false">CY9</f>
        <v>-</v>
      </c>
      <c r="CZ10" s="96" t="e">
        <f aca="false">CY10*100</f>
        <v>#VALUE!</v>
      </c>
      <c r="DA10" s="97" t="n">
        <f aca="false">$F10</f>
        <v>0.0683821910095985</v>
      </c>
      <c r="DB10" s="98" t="n">
        <f aca="false">1/(1+DA10)^$A10</f>
        <v>0.903906578847439</v>
      </c>
      <c r="DC10" s="0" t="e">
        <f aca="false">DB10*CZ10</f>
        <v>#VALUE!</v>
      </c>
      <c r="DE10" s="94" t="n">
        <f aca="false">CT10</f>
        <v>0.0086825923765432</v>
      </c>
      <c r="DF10" s="95" t="n">
        <f aca="false">DE10*100</f>
        <v>0.86825923765432</v>
      </c>
      <c r="DG10" s="0" t="n">
        <f aca="false">DF10*DB10</f>
        <v>0.784825237060802</v>
      </c>
      <c r="DJ10" s="46" t="str">
        <f aca="false">DJ9</f>
        <v>-</v>
      </c>
      <c r="DK10" s="96" t="e">
        <f aca="false">DJ10*100</f>
        <v>#VALUE!</v>
      </c>
      <c r="DL10" s="97" t="n">
        <f aca="false">$F10</f>
        <v>0.0683821910095985</v>
      </c>
      <c r="DM10" s="98" t="n">
        <f aca="false">1/(1+DL10)^$A10</f>
        <v>0.903906578847439</v>
      </c>
      <c r="DN10" s="0" t="e">
        <f aca="false">DM10*DK10</f>
        <v>#VALUE!</v>
      </c>
      <c r="DP10" s="94" t="n">
        <f aca="false">DE10</f>
        <v>0.0086825923765432</v>
      </c>
      <c r="DQ10" s="95" t="n">
        <f aca="false">DP10*100</f>
        <v>0.86825923765432</v>
      </c>
      <c r="DR10" s="0" t="n">
        <f aca="false">DQ10*DM10</f>
        <v>0.784825237060802</v>
      </c>
      <c r="DU10" s="46" t="str">
        <f aca="false">DU9</f>
        <v>-</v>
      </c>
      <c r="DV10" s="96" t="e">
        <f aca="false">DU10*100</f>
        <v>#VALUE!</v>
      </c>
      <c r="DW10" s="97" t="n">
        <f aca="false">$F10</f>
        <v>0.0683821910095985</v>
      </c>
      <c r="DX10" s="98" t="n">
        <f aca="false">1/(1+DW10)^$A10</f>
        <v>0.903906578847439</v>
      </c>
      <c r="DY10" s="0" t="e">
        <f aca="false">DX10*DV10</f>
        <v>#VALUE!</v>
      </c>
      <c r="EA10" s="94" t="n">
        <f aca="false">DP10</f>
        <v>0.0086825923765432</v>
      </c>
      <c r="EB10" s="95" t="n">
        <f aca="false">EA10*100</f>
        <v>0.86825923765432</v>
      </c>
      <c r="EC10" s="0" t="n">
        <f aca="false">EB10*DX10</f>
        <v>0.784825237060802</v>
      </c>
      <c r="EF10" s="46" t="n">
        <f aca="false">EF9</f>
        <v>0.0305</v>
      </c>
      <c r="EG10" s="96" t="n">
        <f aca="false">EF10*100</f>
        <v>3.05</v>
      </c>
      <c r="EH10" s="97" t="n">
        <f aca="false">$F10</f>
        <v>0.0683821910095985</v>
      </c>
      <c r="EI10" s="98" t="n">
        <f aca="false">1/(1+EH10)^$A10</f>
        <v>0.903906578847439</v>
      </c>
      <c r="EJ10" s="0" t="n">
        <f aca="false">EI10*EG10</f>
        <v>2.75691506548469</v>
      </c>
      <c r="EL10" s="94" t="n">
        <f aca="false">EA10</f>
        <v>0.0086825923765432</v>
      </c>
      <c r="EM10" s="95" t="n">
        <f aca="false">EL10*100</f>
        <v>0.86825923765432</v>
      </c>
      <c r="EN10" s="0" t="n">
        <f aca="false">EM10*EI10</f>
        <v>0.784825237060802</v>
      </c>
      <c r="EQ10" s="46" t="str">
        <f aca="false">EQ9</f>
        <v>-</v>
      </c>
      <c r="ER10" s="96" t="e">
        <f aca="false">EQ10*100</f>
        <v>#VALUE!</v>
      </c>
      <c r="ES10" s="97" t="n">
        <f aca="false">$F10</f>
        <v>0.0683821910095985</v>
      </c>
      <c r="ET10" s="98" t="n">
        <f aca="false">1/(1+ES10)^$A10</f>
        <v>0.903906578847439</v>
      </c>
      <c r="EU10" s="0" t="e">
        <f aca="false">ET10*ER10</f>
        <v>#VALUE!</v>
      </c>
      <c r="EW10" s="94" t="n">
        <f aca="false">CT10</f>
        <v>0.0086825923765432</v>
      </c>
      <c r="EX10" s="95" t="n">
        <f aca="false">EW10*100</f>
        <v>0.86825923765432</v>
      </c>
      <c r="EY10" s="0" t="n">
        <f aca="false">EX10*ET10</f>
        <v>0.784825237060802</v>
      </c>
      <c r="FB10" s="46" t="str">
        <f aca="false">FB9</f>
        <v>-</v>
      </c>
      <c r="FC10" s="96" t="e">
        <f aca="false">FB10*100</f>
        <v>#VALUE!</v>
      </c>
      <c r="FD10" s="97" t="n">
        <f aca="false">$F10</f>
        <v>0.0683821910095985</v>
      </c>
      <c r="FE10" s="98" t="n">
        <f aca="false">1/(1+FD10)^$A10</f>
        <v>0.903906578847439</v>
      </c>
      <c r="FF10" s="0" t="e">
        <f aca="false">FE10*FC10</f>
        <v>#VALUE!</v>
      </c>
      <c r="FH10" s="94" t="n">
        <f aca="false">EW10</f>
        <v>0.0086825923765432</v>
      </c>
      <c r="FI10" s="95" t="n">
        <f aca="false">FH10*100</f>
        <v>0.86825923765432</v>
      </c>
      <c r="FJ10" s="0" t="n">
        <f aca="false">FI10*FE10</f>
        <v>0.784825237060802</v>
      </c>
      <c r="FM10" s="46" t="str">
        <f aca="false">FM9</f>
        <v>-</v>
      </c>
      <c r="FN10" s="96" t="e">
        <f aca="false">FM10*100</f>
        <v>#VALUE!</v>
      </c>
      <c r="FO10" s="97" t="n">
        <f aca="false">$F10</f>
        <v>0.0683821910095985</v>
      </c>
      <c r="FP10" s="98" t="n">
        <f aca="false">1/(1+FO10)^$A10</f>
        <v>0.903906578847439</v>
      </c>
      <c r="FQ10" s="0" t="e">
        <f aca="false">FP10*FN10</f>
        <v>#VALUE!</v>
      </c>
      <c r="FS10" s="94" t="n">
        <f aca="false">FH10</f>
        <v>0.0086825923765432</v>
      </c>
      <c r="FT10" s="95" t="n">
        <f aca="false">FS10*100</f>
        <v>0.86825923765432</v>
      </c>
      <c r="FU10" s="0" t="n">
        <f aca="false">FT10*FP10</f>
        <v>0.784825237060802</v>
      </c>
      <c r="FX10" s="46" t="str">
        <f aca="false">FX9</f>
        <v>-</v>
      </c>
      <c r="FY10" s="96" t="e">
        <f aca="false">FX10*100</f>
        <v>#VALUE!</v>
      </c>
      <c r="FZ10" s="97" t="n">
        <f aca="false">$F10</f>
        <v>0.0683821910095985</v>
      </c>
      <c r="GA10" s="98" t="n">
        <f aca="false">1/(1+FZ10)^$A10</f>
        <v>0.903906578847439</v>
      </c>
      <c r="GB10" s="0" t="e">
        <f aca="false">GA10*FY10</f>
        <v>#VALUE!</v>
      </c>
      <c r="GD10" s="94" t="n">
        <f aca="false">FS10</f>
        <v>0.0086825923765432</v>
      </c>
      <c r="GE10" s="95" t="n">
        <f aca="false">GD10*100</f>
        <v>0.86825923765432</v>
      </c>
      <c r="GF10" s="0" t="n">
        <f aca="false">GE10*GA10</f>
        <v>0.784825237060802</v>
      </c>
      <c r="GI10" s="46" t="str">
        <f aca="false">GI9</f>
        <v>-</v>
      </c>
      <c r="GJ10" s="96" t="e">
        <f aca="false">GI10*100</f>
        <v>#VALUE!</v>
      </c>
      <c r="GK10" s="97" t="n">
        <f aca="false">$F10</f>
        <v>0.0683821910095985</v>
      </c>
      <c r="GL10" s="98" t="n">
        <f aca="false">1/(1+GK10)^$A10</f>
        <v>0.903906578847439</v>
      </c>
      <c r="GM10" s="0" t="e">
        <f aca="false">GL10*GJ10</f>
        <v>#VALUE!</v>
      </c>
      <c r="GO10" s="94" t="n">
        <f aca="false">GD10</f>
        <v>0.0086825923765432</v>
      </c>
      <c r="GP10" s="95" t="n">
        <f aca="false">GO10*100</f>
        <v>0.86825923765432</v>
      </c>
      <c r="GQ10" s="0" t="n">
        <f aca="false">GP10*GL10</f>
        <v>0.784825237060802</v>
      </c>
      <c r="GT10" s="46" t="n">
        <f aca="false">GT9</f>
        <v>0.0126</v>
      </c>
      <c r="GU10" s="96" t="n">
        <f aca="false">GT10*100</f>
        <v>1.26</v>
      </c>
      <c r="GV10" s="97" t="n">
        <f aca="false">$F10</f>
        <v>0.0683821910095985</v>
      </c>
      <c r="GW10" s="98" t="n">
        <f aca="false">1/(1+GV10)^$A10</f>
        <v>0.903906578847439</v>
      </c>
      <c r="GX10" s="0" t="n">
        <f aca="false">GW10*GU10</f>
        <v>1.13892228934777</v>
      </c>
      <c r="GZ10" s="94" t="n">
        <f aca="false">CT10</f>
        <v>0.0086825923765432</v>
      </c>
      <c r="HA10" s="95" t="n">
        <f aca="false">GZ10*100</f>
        <v>0.86825923765432</v>
      </c>
      <c r="HB10" s="0" t="n">
        <f aca="false">HA10*GW10</f>
        <v>0.784825237060802</v>
      </c>
    </row>
    <row r="11" customFormat="false" ht="12.75" hidden="false" customHeight="false" outlineLevel="0" collapsed="false">
      <c r="A11" s="90" t="n">
        <f aca="false">'Inputs &amp; Curve'!B8</f>
        <v>2.02737850787132</v>
      </c>
      <c r="B11" s="80" t="str">
        <f aca="false">IF('Inputs &amp; Curve'!E8&lt;&gt;0,'Inputs &amp; Curve'!E8,"-")</f>
        <v>-</v>
      </c>
      <c r="C11" s="92" t="n">
        <f aca="false">GZ11*2</f>
        <v>0.0358029074730203</v>
      </c>
      <c r="F11" s="73" t="n">
        <f aca="false">'Inputs &amp; Curve'!F8</f>
        <v>0.0680362170687237</v>
      </c>
      <c r="G11" s="93" t="n">
        <f aca="false">1/(1+F11)^A11</f>
        <v>0.875075246130486</v>
      </c>
      <c r="O11" s="46"/>
      <c r="P11" s="96"/>
      <c r="Q11" s="97"/>
      <c r="R11" s="98"/>
      <c r="Z11" s="46"/>
      <c r="AA11" s="96"/>
      <c r="AB11" s="97"/>
      <c r="AC11" s="98"/>
      <c r="AK11" s="46" t="n">
        <f aca="false">AK10</f>
        <v>0.0142</v>
      </c>
      <c r="AL11" s="96" t="n">
        <f aca="false">AK11*100</f>
        <v>1.42</v>
      </c>
      <c r="AM11" s="97" t="n">
        <f aca="false">$F11</f>
        <v>0.0680362170687237</v>
      </c>
      <c r="AN11" s="98" t="n">
        <f aca="false">1/(1+AM11)^$A11</f>
        <v>0.875075246130486</v>
      </c>
      <c r="AO11" s="0" t="n">
        <f aca="false">AN11*AL11</f>
        <v>1.24260684950529</v>
      </c>
      <c r="AQ11" s="94" t="n">
        <f aca="false">AR11/100</f>
        <v>0.0179014537365101</v>
      </c>
      <c r="AR11" s="102" t="n">
        <f aca="false">AR12</f>
        <v>1.79014537365101</v>
      </c>
      <c r="AS11" s="0" t="n">
        <f aca="false">AR11*AN11</f>
        <v>1.56651190345701</v>
      </c>
      <c r="AV11" s="46" t="str">
        <f aca="false">AV10</f>
        <v>-</v>
      </c>
      <c r="AW11" s="96" t="e">
        <f aca="false">AV11*100</f>
        <v>#VALUE!</v>
      </c>
      <c r="AX11" s="97" t="n">
        <f aca="false">$F11</f>
        <v>0.0680362170687237</v>
      </c>
      <c r="AY11" s="98" t="n">
        <f aca="false">1/(1+AX11)^$A11</f>
        <v>0.875075246130486</v>
      </c>
      <c r="AZ11" s="0" t="e">
        <f aca="false">AY11*AW11</f>
        <v>#VALUE!</v>
      </c>
      <c r="BB11" s="94" t="n">
        <f aca="false">AQ11</f>
        <v>0.0179014537365101</v>
      </c>
      <c r="BC11" s="95" t="n">
        <f aca="false">BB11*100</f>
        <v>1.79014537365101</v>
      </c>
      <c r="BD11" s="0" t="n">
        <f aca="false">BC11*AY11</f>
        <v>1.56651190345701</v>
      </c>
      <c r="BG11" s="46" t="n">
        <f aca="false">$B$20/2</f>
        <v>0.01525</v>
      </c>
      <c r="BH11" s="96" t="n">
        <f aca="false">BG11*100</f>
        <v>1.525</v>
      </c>
      <c r="BI11" s="97" t="n">
        <f aca="false">$F11</f>
        <v>0.0680362170687237</v>
      </c>
      <c r="BJ11" s="98" t="n">
        <f aca="false">1/(1+BI11)^$A11</f>
        <v>0.875075246130486</v>
      </c>
      <c r="BK11" s="0" t="n">
        <f aca="false">BJ11*BH11</f>
        <v>1.33448975034899</v>
      </c>
      <c r="BM11" s="94" t="n">
        <f aca="false">AQ11</f>
        <v>0.0179014537365101</v>
      </c>
      <c r="BN11" s="95" t="n">
        <f aca="false">BM11*100</f>
        <v>1.79014537365101</v>
      </c>
      <c r="BO11" s="0" t="n">
        <f aca="false">BN11*BJ11</f>
        <v>1.56651190345701</v>
      </c>
      <c r="BR11" s="46" t="str">
        <f aca="false">BR10</f>
        <v>-</v>
      </c>
      <c r="BS11" s="96" t="e">
        <f aca="false">BR11*100</f>
        <v>#VALUE!</v>
      </c>
      <c r="BT11" s="97" t="n">
        <f aca="false">$F11</f>
        <v>0.0680362170687237</v>
      </c>
      <c r="BU11" s="98" t="n">
        <f aca="false">1/(1+BT11)^$A11</f>
        <v>0.875075246130486</v>
      </c>
      <c r="BV11" s="0" t="e">
        <f aca="false">BU11*BS11</f>
        <v>#VALUE!</v>
      </c>
      <c r="BX11" s="94" t="n">
        <f aca="false">BM11</f>
        <v>0.0179014537365101</v>
      </c>
      <c r="BY11" s="95" t="n">
        <f aca="false">BX11*100</f>
        <v>1.79014537365101</v>
      </c>
      <c r="BZ11" s="0" t="n">
        <f aca="false">BY11*BU11</f>
        <v>1.56651190345701</v>
      </c>
      <c r="CC11" s="46" t="str">
        <f aca="false">CC10</f>
        <v>-</v>
      </c>
      <c r="CD11" s="96" t="e">
        <f aca="false">CC11*100</f>
        <v>#VALUE!</v>
      </c>
      <c r="CE11" s="97" t="n">
        <f aca="false">$F11</f>
        <v>0.0680362170687237</v>
      </c>
      <c r="CF11" s="98" t="n">
        <f aca="false">1/(1+CE11)^$A11</f>
        <v>0.875075246130486</v>
      </c>
      <c r="CG11" s="0" t="e">
        <f aca="false">CF11*CD11</f>
        <v>#VALUE!</v>
      </c>
      <c r="CI11" s="94" t="n">
        <f aca="false">BX11</f>
        <v>0.0179014537365101</v>
      </c>
      <c r="CJ11" s="95" t="n">
        <f aca="false">CI11*100</f>
        <v>1.79014537365101</v>
      </c>
      <c r="CK11" s="0" t="n">
        <f aca="false">CJ11*CF11</f>
        <v>1.56651190345701</v>
      </c>
      <c r="CN11" s="46" t="n">
        <f aca="false">$B$26/2</f>
        <v>0.0147</v>
      </c>
      <c r="CO11" s="96" t="n">
        <f aca="false">CN11*100</f>
        <v>1.47</v>
      </c>
      <c r="CP11" s="97" t="n">
        <f aca="false">$F11</f>
        <v>0.0680362170687237</v>
      </c>
      <c r="CQ11" s="98" t="n">
        <f aca="false">1/(1+CP11)^$A11</f>
        <v>0.875075246130486</v>
      </c>
      <c r="CR11" s="0" t="n">
        <f aca="false">CQ11*CO11</f>
        <v>1.28636061181181</v>
      </c>
      <c r="CT11" s="94" t="n">
        <f aca="false">BM11</f>
        <v>0.0179014537365101</v>
      </c>
      <c r="CU11" s="95" t="n">
        <f aca="false">CT11*100</f>
        <v>1.79014537365101</v>
      </c>
      <c r="CV11" s="0" t="n">
        <f aca="false">CU11*CQ11</f>
        <v>1.56651190345701</v>
      </c>
      <c r="CY11" s="46" t="str">
        <f aca="false">CY10</f>
        <v>-</v>
      </c>
      <c r="CZ11" s="96" t="e">
        <f aca="false">CY11*100</f>
        <v>#VALUE!</v>
      </c>
      <c r="DA11" s="97" t="n">
        <f aca="false">$F11</f>
        <v>0.0680362170687237</v>
      </c>
      <c r="DB11" s="98" t="n">
        <f aca="false">1/(1+DA11)^$A11</f>
        <v>0.875075246130486</v>
      </c>
      <c r="DC11" s="0" t="e">
        <f aca="false">DB11*CZ11</f>
        <v>#VALUE!</v>
      </c>
      <c r="DE11" s="94" t="n">
        <f aca="false">CT11</f>
        <v>0.0179014537365101</v>
      </c>
      <c r="DF11" s="95" t="n">
        <f aca="false">DE11*100</f>
        <v>1.79014537365101</v>
      </c>
      <c r="DG11" s="0" t="n">
        <f aca="false">DF11*DB11</f>
        <v>1.56651190345701</v>
      </c>
      <c r="DJ11" s="46" t="str">
        <f aca="false">DJ10</f>
        <v>-</v>
      </c>
      <c r="DK11" s="96" t="e">
        <f aca="false">DJ11*100</f>
        <v>#VALUE!</v>
      </c>
      <c r="DL11" s="97" t="n">
        <f aca="false">$F11</f>
        <v>0.0680362170687237</v>
      </c>
      <c r="DM11" s="98" t="n">
        <f aca="false">1/(1+DL11)^$A11</f>
        <v>0.875075246130486</v>
      </c>
      <c r="DN11" s="0" t="e">
        <f aca="false">DM11*DK11</f>
        <v>#VALUE!</v>
      </c>
      <c r="DP11" s="94" t="n">
        <f aca="false">DE11</f>
        <v>0.0179014537365101</v>
      </c>
      <c r="DQ11" s="95" t="n">
        <f aca="false">DP11*100</f>
        <v>1.79014537365101</v>
      </c>
      <c r="DR11" s="0" t="n">
        <f aca="false">DQ11*DM11</f>
        <v>1.56651190345701</v>
      </c>
      <c r="DU11" s="46" t="str">
        <f aca="false">DU10</f>
        <v>-</v>
      </c>
      <c r="DV11" s="96" t="e">
        <f aca="false">DU11*100</f>
        <v>#VALUE!</v>
      </c>
      <c r="DW11" s="97" t="n">
        <f aca="false">$F11</f>
        <v>0.0680362170687237</v>
      </c>
      <c r="DX11" s="98" t="n">
        <f aca="false">1/(1+DW11)^$A11</f>
        <v>0.875075246130486</v>
      </c>
      <c r="DY11" s="0" t="e">
        <f aca="false">DX11*DV11</f>
        <v>#VALUE!</v>
      </c>
      <c r="EA11" s="94" t="n">
        <f aca="false">DP11</f>
        <v>0.0179014537365101</v>
      </c>
      <c r="EB11" s="95" t="n">
        <f aca="false">EA11*100</f>
        <v>1.79014537365101</v>
      </c>
      <c r="EC11" s="0" t="n">
        <f aca="false">EB11*DX11</f>
        <v>1.56651190345701</v>
      </c>
      <c r="EF11" s="46" t="n">
        <f aca="false">EF10</f>
        <v>0.0305</v>
      </c>
      <c r="EG11" s="96" t="n">
        <f aca="false">EF11*100</f>
        <v>3.05</v>
      </c>
      <c r="EH11" s="97" t="n">
        <f aca="false">$F11</f>
        <v>0.0680362170687237</v>
      </c>
      <c r="EI11" s="98" t="n">
        <f aca="false">1/(1+EH11)^$A11</f>
        <v>0.875075246130486</v>
      </c>
      <c r="EJ11" s="0" t="n">
        <f aca="false">EI11*EG11</f>
        <v>2.66897950069798</v>
      </c>
      <c r="EL11" s="94" t="n">
        <f aca="false">EA11</f>
        <v>0.0179014537365101</v>
      </c>
      <c r="EM11" s="95" t="n">
        <f aca="false">EL11*100</f>
        <v>1.79014537365101</v>
      </c>
      <c r="EN11" s="0" t="n">
        <f aca="false">EM11*EI11</f>
        <v>1.56651190345701</v>
      </c>
      <c r="EQ11" s="46" t="str">
        <f aca="false">EQ10</f>
        <v>-</v>
      </c>
      <c r="ER11" s="96" t="e">
        <f aca="false">EQ11*100</f>
        <v>#VALUE!</v>
      </c>
      <c r="ES11" s="97" t="n">
        <f aca="false">$F11</f>
        <v>0.0680362170687237</v>
      </c>
      <c r="ET11" s="98" t="n">
        <f aca="false">1/(1+ES11)^$A11</f>
        <v>0.875075246130486</v>
      </c>
      <c r="EU11" s="0" t="e">
        <f aca="false">ET11*ER11</f>
        <v>#VALUE!</v>
      </c>
      <c r="EW11" s="94" t="n">
        <f aca="false">CT11</f>
        <v>0.0179014537365101</v>
      </c>
      <c r="EX11" s="95" t="n">
        <f aca="false">EW11*100</f>
        <v>1.79014537365101</v>
      </c>
      <c r="EY11" s="0" t="n">
        <f aca="false">EX11*ET11</f>
        <v>1.56651190345701</v>
      </c>
      <c r="FB11" s="46" t="str">
        <f aca="false">FB10</f>
        <v>-</v>
      </c>
      <c r="FC11" s="96" t="e">
        <f aca="false">FB11*100</f>
        <v>#VALUE!</v>
      </c>
      <c r="FD11" s="97" t="n">
        <f aca="false">$F11</f>
        <v>0.0680362170687237</v>
      </c>
      <c r="FE11" s="98" t="n">
        <f aca="false">1/(1+FD11)^$A11</f>
        <v>0.875075246130486</v>
      </c>
      <c r="FF11" s="0" t="e">
        <f aca="false">FE11*FC11</f>
        <v>#VALUE!</v>
      </c>
      <c r="FH11" s="94" t="n">
        <f aca="false">EW11</f>
        <v>0.0179014537365101</v>
      </c>
      <c r="FI11" s="95" t="n">
        <f aca="false">FH11*100</f>
        <v>1.79014537365101</v>
      </c>
      <c r="FJ11" s="0" t="n">
        <f aca="false">FI11*FE11</f>
        <v>1.56651190345701</v>
      </c>
      <c r="FM11" s="46" t="str">
        <f aca="false">FM10</f>
        <v>-</v>
      </c>
      <c r="FN11" s="96" t="e">
        <f aca="false">FM11*100</f>
        <v>#VALUE!</v>
      </c>
      <c r="FO11" s="97" t="n">
        <f aca="false">$F11</f>
        <v>0.0680362170687237</v>
      </c>
      <c r="FP11" s="98" t="n">
        <f aca="false">1/(1+FO11)^$A11</f>
        <v>0.875075246130486</v>
      </c>
      <c r="FQ11" s="0" t="e">
        <f aca="false">FP11*FN11</f>
        <v>#VALUE!</v>
      </c>
      <c r="FS11" s="94" t="n">
        <f aca="false">FH11</f>
        <v>0.0179014537365101</v>
      </c>
      <c r="FT11" s="95" t="n">
        <f aca="false">FS11*100</f>
        <v>1.79014537365101</v>
      </c>
      <c r="FU11" s="0" t="n">
        <f aca="false">FT11*FP11</f>
        <v>1.56651190345701</v>
      </c>
      <c r="FX11" s="46" t="str">
        <f aca="false">FX10</f>
        <v>-</v>
      </c>
      <c r="FY11" s="96" t="e">
        <f aca="false">FX11*100</f>
        <v>#VALUE!</v>
      </c>
      <c r="FZ11" s="97" t="n">
        <f aca="false">$F11</f>
        <v>0.0680362170687237</v>
      </c>
      <c r="GA11" s="98" t="n">
        <f aca="false">1/(1+FZ11)^$A11</f>
        <v>0.875075246130486</v>
      </c>
      <c r="GB11" s="0" t="e">
        <f aca="false">GA11*FY11</f>
        <v>#VALUE!</v>
      </c>
      <c r="GD11" s="94" t="n">
        <f aca="false">FS11</f>
        <v>0.0179014537365101</v>
      </c>
      <c r="GE11" s="95" t="n">
        <f aca="false">GD11*100</f>
        <v>1.79014537365101</v>
      </c>
      <c r="GF11" s="0" t="n">
        <f aca="false">GE11*GA11</f>
        <v>1.56651190345701</v>
      </c>
      <c r="GI11" s="46" t="str">
        <f aca="false">GI10</f>
        <v>-</v>
      </c>
      <c r="GJ11" s="96" t="e">
        <f aca="false">GI11*100</f>
        <v>#VALUE!</v>
      </c>
      <c r="GK11" s="97" t="n">
        <f aca="false">$F11</f>
        <v>0.0680362170687237</v>
      </c>
      <c r="GL11" s="98" t="n">
        <f aca="false">1/(1+GK11)^$A11</f>
        <v>0.875075246130486</v>
      </c>
      <c r="GM11" s="0" t="e">
        <f aca="false">GL11*GJ11</f>
        <v>#VALUE!</v>
      </c>
      <c r="GO11" s="94" t="n">
        <f aca="false">GD11</f>
        <v>0.0179014537365101</v>
      </c>
      <c r="GP11" s="95" t="n">
        <f aca="false">GO11*100</f>
        <v>1.79014537365101</v>
      </c>
      <c r="GQ11" s="0" t="n">
        <f aca="false">GP11*GL11</f>
        <v>1.56651190345701</v>
      </c>
      <c r="GT11" s="46" t="n">
        <f aca="false">GT10</f>
        <v>0.0126</v>
      </c>
      <c r="GU11" s="96" t="n">
        <f aca="false">GT11*100</f>
        <v>1.26</v>
      </c>
      <c r="GV11" s="97" t="n">
        <f aca="false">$F11</f>
        <v>0.0680362170687237</v>
      </c>
      <c r="GW11" s="98" t="n">
        <f aca="false">1/(1+GV11)^$A11</f>
        <v>0.875075246130486</v>
      </c>
      <c r="GX11" s="0" t="n">
        <f aca="false">GW11*GU11</f>
        <v>1.10259481012441</v>
      </c>
      <c r="GZ11" s="94" t="n">
        <f aca="false">CT11</f>
        <v>0.0179014537365101</v>
      </c>
      <c r="HA11" s="95" t="n">
        <f aca="false">GZ11*100</f>
        <v>1.79014537365101</v>
      </c>
      <c r="HB11" s="0" t="n">
        <f aca="false">HA11*GW11</f>
        <v>1.56651190345701</v>
      </c>
    </row>
    <row r="12" customFormat="false" ht="12.75" hidden="false" customHeight="false" outlineLevel="0" collapsed="false">
      <c r="A12" s="90" t="n">
        <f aca="false">'Inputs &amp; Curve'!B9</f>
        <v>2.52737850787132</v>
      </c>
      <c r="B12" s="80" t="str">
        <f aca="false">IF('Inputs &amp; Curve'!E9&lt;&gt;0,'Inputs &amp; Curve'!E9,"-")</f>
        <v>-</v>
      </c>
      <c r="C12" s="92" t="n">
        <f aca="false">GZ12*2</f>
        <v>0.0358029074730203</v>
      </c>
      <c r="F12" s="73" t="n">
        <f aca="false">'Inputs &amp; Curve'!F9</f>
        <v>0.0671138056104668</v>
      </c>
      <c r="G12" s="93" t="n">
        <f aca="false">1/(1+F12)^A12</f>
        <v>0.848595619695857</v>
      </c>
      <c r="Q12" s="97"/>
      <c r="R12" s="98"/>
      <c r="AB12" s="97"/>
      <c r="AC12" s="98"/>
      <c r="AK12" s="46" t="n">
        <f aca="false">AK11</f>
        <v>0.0142</v>
      </c>
      <c r="AL12" s="96" t="n">
        <f aca="false">AK12*100</f>
        <v>1.42</v>
      </c>
      <c r="AM12" s="97" t="n">
        <f aca="false">$F12</f>
        <v>0.0671138056104668</v>
      </c>
      <c r="AN12" s="98" t="n">
        <f aca="false">1/(1+AM12)^$A12</f>
        <v>0.848595619695857</v>
      </c>
      <c r="AO12" s="0" t="n">
        <f aca="false">AN12*AL12</f>
        <v>1.20500577996812</v>
      </c>
      <c r="AQ12" s="94" t="n">
        <f aca="false">AR12/100</f>
        <v>0.0179014537365101</v>
      </c>
      <c r="AR12" s="102" t="n">
        <f aca="false">AR13</f>
        <v>1.79014537365101</v>
      </c>
      <c r="AS12" s="0" t="n">
        <f aca="false">AR12*AN12</f>
        <v>1.51910952269905</v>
      </c>
      <c r="AV12" s="46" t="str">
        <f aca="false">AV11</f>
        <v>-</v>
      </c>
      <c r="AW12" s="96" t="e">
        <f aca="false">AV12*100</f>
        <v>#VALUE!</v>
      </c>
      <c r="AX12" s="97" t="n">
        <f aca="false">$F12</f>
        <v>0.0671138056104668</v>
      </c>
      <c r="AY12" s="98" t="n">
        <f aca="false">1/(1+AX12)^$A12</f>
        <v>0.848595619695857</v>
      </c>
      <c r="AZ12" s="0" t="e">
        <f aca="false">AY12*AW12</f>
        <v>#VALUE!</v>
      </c>
      <c r="BA12" s="0" t="e">
        <f aca="false">SUM(AZ7:AZ12)</f>
        <v>#VALUE!</v>
      </c>
      <c r="BB12" s="94" t="e">
        <f aca="false">BC12/100</f>
        <v>#VALUE!</v>
      </c>
      <c r="BC12" s="99" t="e">
        <f aca="false">(BA12-BD10-BD11-BD9-BD8-BD7)*(1+AX12)^$A12</f>
        <v>#VALUE!</v>
      </c>
      <c r="BD12" s="0" t="e">
        <f aca="false">BC12*AY12</f>
        <v>#VALUE!</v>
      </c>
      <c r="BE12" s="0" t="e">
        <f aca="false">SUM(BD7:BD12)</f>
        <v>#VALUE!</v>
      </c>
      <c r="BG12" s="46" t="n">
        <f aca="false">$B$20/2</f>
        <v>0.01525</v>
      </c>
      <c r="BH12" s="96" t="n">
        <f aca="false">BG12*100</f>
        <v>1.525</v>
      </c>
      <c r="BI12" s="97" t="n">
        <f aca="false">$F12</f>
        <v>0.0671138056104668</v>
      </c>
      <c r="BJ12" s="98" t="n">
        <f aca="false">1/(1+BI12)^$A12</f>
        <v>0.848595619695857</v>
      </c>
      <c r="BK12" s="0" t="n">
        <f aca="false">BJ12*BH12</f>
        <v>1.29410832003618</v>
      </c>
      <c r="BM12" s="94" t="n">
        <f aca="false">AQ12</f>
        <v>0.0179014537365101</v>
      </c>
      <c r="BN12" s="95" t="n">
        <f aca="false">BM12*100</f>
        <v>1.79014537365101</v>
      </c>
      <c r="BO12" s="0" t="n">
        <f aca="false">BN12*BJ12</f>
        <v>1.51910952269905</v>
      </c>
      <c r="BR12" s="46" t="str">
        <f aca="false">BR11</f>
        <v>-</v>
      </c>
      <c r="BS12" s="96" t="e">
        <f aca="false">BR12*100</f>
        <v>#VALUE!</v>
      </c>
      <c r="BT12" s="97" t="n">
        <f aca="false">$F12</f>
        <v>0.0671138056104668</v>
      </c>
      <c r="BU12" s="98" t="n">
        <f aca="false">1/(1+BT12)^$A12</f>
        <v>0.848595619695857</v>
      </c>
      <c r="BV12" s="0" t="e">
        <f aca="false">BU12*BS12</f>
        <v>#VALUE!</v>
      </c>
      <c r="BX12" s="94" t="n">
        <f aca="false">BM12</f>
        <v>0.0179014537365101</v>
      </c>
      <c r="BY12" s="95" t="n">
        <f aca="false">BX12*100</f>
        <v>1.79014537365101</v>
      </c>
      <c r="BZ12" s="0" t="n">
        <f aca="false">BY12*BU12</f>
        <v>1.51910952269905</v>
      </c>
      <c r="CC12" s="46" t="str">
        <f aca="false">CC11</f>
        <v>-</v>
      </c>
      <c r="CD12" s="96" t="e">
        <f aca="false">CC12*100</f>
        <v>#VALUE!</v>
      </c>
      <c r="CE12" s="97" t="n">
        <f aca="false">$F12</f>
        <v>0.0671138056104668</v>
      </c>
      <c r="CF12" s="98" t="n">
        <f aca="false">1/(1+CE12)^$A12</f>
        <v>0.848595619695857</v>
      </c>
      <c r="CG12" s="0" t="e">
        <f aca="false">CF12*CD12</f>
        <v>#VALUE!</v>
      </c>
      <c r="CI12" s="94" t="n">
        <f aca="false">BX12</f>
        <v>0.0179014537365101</v>
      </c>
      <c r="CJ12" s="95" t="n">
        <f aca="false">CI12*100</f>
        <v>1.79014537365101</v>
      </c>
      <c r="CK12" s="0" t="n">
        <f aca="false">CJ12*CF12</f>
        <v>1.51910952269905</v>
      </c>
      <c r="CN12" s="46" t="n">
        <f aca="false">$B$26/2</f>
        <v>0.0147</v>
      </c>
      <c r="CO12" s="96" t="n">
        <f aca="false">CN12*100</f>
        <v>1.47</v>
      </c>
      <c r="CP12" s="97" t="n">
        <f aca="false">$F12</f>
        <v>0.0671138056104668</v>
      </c>
      <c r="CQ12" s="98" t="n">
        <f aca="false">1/(1+CP12)^$A12</f>
        <v>0.848595619695857</v>
      </c>
      <c r="CR12" s="0" t="n">
        <f aca="false">CQ12*CO12</f>
        <v>1.24743556095291</v>
      </c>
      <c r="CT12" s="94" t="n">
        <f aca="false">BM12</f>
        <v>0.0179014537365101</v>
      </c>
      <c r="CU12" s="95" t="n">
        <f aca="false">CT12*100</f>
        <v>1.79014537365101</v>
      </c>
      <c r="CV12" s="0" t="n">
        <f aca="false">CU12*CQ12</f>
        <v>1.51910952269905</v>
      </c>
      <c r="CY12" s="46" t="str">
        <f aca="false">CY11</f>
        <v>-</v>
      </c>
      <c r="CZ12" s="96" t="e">
        <f aca="false">CY12*100</f>
        <v>#VALUE!</v>
      </c>
      <c r="DA12" s="97" t="n">
        <f aca="false">$F12</f>
        <v>0.0671138056104668</v>
      </c>
      <c r="DB12" s="98" t="n">
        <f aca="false">1/(1+DA12)^$A12</f>
        <v>0.848595619695857</v>
      </c>
      <c r="DC12" s="0" t="e">
        <f aca="false">DB12*CZ12</f>
        <v>#VALUE!</v>
      </c>
      <c r="DE12" s="94" t="n">
        <f aca="false">CT12</f>
        <v>0.0179014537365101</v>
      </c>
      <c r="DF12" s="95" t="n">
        <f aca="false">DE12*100</f>
        <v>1.79014537365101</v>
      </c>
      <c r="DG12" s="0" t="n">
        <f aca="false">DF12*DB12</f>
        <v>1.51910952269905</v>
      </c>
      <c r="DJ12" s="46" t="str">
        <f aca="false">DJ11</f>
        <v>-</v>
      </c>
      <c r="DK12" s="96" t="e">
        <f aca="false">DJ12*100</f>
        <v>#VALUE!</v>
      </c>
      <c r="DL12" s="97" t="n">
        <f aca="false">$F12</f>
        <v>0.0671138056104668</v>
      </c>
      <c r="DM12" s="98" t="n">
        <f aca="false">1/(1+DL12)^$A12</f>
        <v>0.848595619695857</v>
      </c>
      <c r="DN12" s="0" t="e">
        <f aca="false">DM12*DK12</f>
        <v>#VALUE!</v>
      </c>
      <c r="DP12" s="94" t="n">
        <f aca="false">DE12</f>
        <v>0.0179014537365101</v>
      </c>
      <c r="DQ12" s="95" t="n">
        <f aca="false">DP12*100</f>
        <v>1.79014537365101</v>
      </c>
      <c r="DR12" s="0" t="n">
        <f aca="false">DQ12*DM12</f>
        <v>1.51910952269905</v>
      </c>
      <c r="DU12" s="46" t="str">
        <f aca="false">DU11</f>
        <v>-</v>
      </c>
      <c r="DV12" s="96" t="e">
        <f aca="false">DU12*100</f>
        <v>#VALUE!</v>
      </c>
      <c r="DW12" s="97" t="n">
        <f aca="false">$F12</f>
        <v>0.0671138056104668</v>
      </c>
      <c r="DX12" s="98" t="n">
        <f aca="false">1/(1+DW12)^$A12</f>
        <v>0.848595619695857</v>
      </c>
      <c r="DY12" s="0" t="e">
        <f aca="false">DX12*DV12</f>
        <v>#VALUE!</v>
      </c>
      <c r="EA12" s="94" t="n">
        <f aca="false">DP12</f>
        <v>0.0179014537365101</v>
      </c>
      <c r="EB12" s="95" t="n">
        <f aca="false">EA12*100</f>
        <v>1.79014537365101</v>
      </c>
      <c r="EC12" s="0" t="n">
        <f aca="false">EB12*DX12</f>
        <v>1.51910952269905</v>
      </c>
      <c r="EF12" s="46" t="n">
        <f aca="false">EF11</f>
        <v>0.0305</v>
      </c>
      <c r="EG12" s="96" t="n">
        <f aca="false">EF12*100</f>
        <v>3.05</v>
      </c>
      <c r="EH12" s="97" t="n">
        <f aca="false">$F12</f>
        <v>0.0671138056104668</v>
      </c>
      <c r="EI12" s="98" t="n">
        <f aca="false">1/(1+EH12)^$A12</f>
        <v>0.848595619695857</v>
      </c>
      <c r="EJ12" s="0" t="n">
        <f aca="false">EI12*EG12</f>
        <v>2.58821664007236</v>
      </c>
      <c r="EL12" s="94" t="n">
        <f aca="false">EA12</f>
        <v>0.0179014537365101</v>
      </c>
      <c r="EM12" s="95" t="n">
        <f aca="false">EL12*100</f>
        <v>1.79014537365101</v>
      </c>
      <c r="EN12" s="0" t="n">
        <f aca="false">EM12*EI12</f>
        <v>1.51910952269905</v>
      </c>
      <c r="EQ12" s="46" t="str">
        <f aca="false">EQ11</f>
        <v>-</v>
      </c>
      <c r="ER12" s="96" t="e">
        <f aca="false">EQ12*100</f>
        <v>#VALUE!</v>
      </c>
      <c r="ES12" s="97" t="n">
        <f aca="false">$F12</f>
        <v>0.0671138056104668</v>
      </c>
      <c r="ET12" s="98" t="n">
        <f aca="false">1/(1+ES12)^$A12</f>
        <v>0.848595619695857</v>
      </c>
      <c r="EU12" s="0" t="e">
        <f aca="false">ET12*ER12</f>
        <v>#VALUE!</v>
      </c>
      <c r="EW12" s="94" t="n">
        <f aca="false">CT12</f>
        <v>0.0179014537365101</v>
      </c>
      <c r="EX12" s="95" t="n">
        <f aca="false">EW12*100</f>
        <v>1.79014537365101</v>
      </c>
      <c r="EY12" s="0" t="n">
        <f aca="false">EX12*ET12</f>
        <v>1.51910952269905</v>
      </c>
      <c r="FB12" s="46" t="str">
        <f aca="false">FB11</f>
        <v>-</v>
      </c>
      <c r="FC12" s="96" t="e">
        <f aca="false">FB12*100</f>
        <v>#VALUE!</v>
      </c>
      <c r="FD12" s="97" t="n">
        <f aca="false">$F12</f>
        <v>0.0671138056104668</v>
      </c>
      <c r="FE12" s="98" t="n">
        <f aca="false">1/(1+FD12)^$A12</f>
        <v>0.848595619695857</v>
      </c>
      <c r="FF12" s="0" t="e">
        <f aca="false">FE12*FC12</f>
        <v>#VALUE!</v>
      </c>
      <c r="FH12" s="94" t="n">
        <f aca="false">EW12</f>
        <v>0.0179014537365101</v>
      </c>
      <c r="FI12" s="95" t="n">
        <f aca="false">FH12*100</f>
        <v>1.79014537365101</v>
      </c>
      <c r="FJ12" s="0" t="n">
        <f aca="false">FI12*FE12</f>
        <v>1.51910952269905</v>
      </c>
      <c r="FM12" s="46" t="str">
        <f aca="false">FM11</f>
        <v>-</v>
      </c>
      <c r="FN12" s="96" t="e">
        <f aca="false">FM12*100</f>
        <v>#VALUE!</v>
      </c>
      <c r="FO12" s="97" t="n">
        <f aca="false">$F12</f>
        <v>0.0671138056104668</v>
      </c>
      <c r="FP12" s="98" t="n">
        <f aca="false">1/(1+FO12)^$A12</f>
        <v>0.848595619695857</v>
      </c>
      <c r="FQ12" s="0" t="e">
        <f aca="false">FP12*FN12</f>
        <v>#VALUE!</v>
      </c>
      <c r="FS12" s="94" t="n">
        <f aca="false">FH12</f>
        <v>0.0179014537365101</v>
      </c>
      <c r="FT12" s="95" t="n">
        <f aca="false">FS12*100</f>
        <v>1.79014537365101</v>
      </c>
      <c r="FU12" s="0" t="n">
        <f aca="false">FT12*FP12</f>
        <v>1.51910952269905</v>
      </c>
      <c r="FX12" s="46" t="str">
        <f aca="false">FX11</f>
        <v>-</v>
      </c>
      <c r="FY12" s="96" t="e">
        <f aca="false">FX12*100</f>
        <v>#VALUE!</v>
      </c>
      <c r="FZ12" s="97" t="n">
        <f aca="false">$F12</f>
        <v>0.0671138056104668</v>
      </c>
      <c r="GA12" s="98" t="n">
        <f aca="false">1/(1+FZ12)^$A12</f>
        <v>0.848595619695857</v>
      </c>
      <c r="GB12" s="0" t="e">
        <f aca="false">GA12*FY12</f>
        <v>#VALUE!</v>
      </c>
      <c r="GD12" s="94" t="n">
        <f aca="false">FS12</f>
        <v>0.0179014537365101</v>
      </c>
      <c r="GE12" s="95" t="n">
        <f aca="false">GD12*100</f>
        <v>1.79014537365101</v>
      </c>
      <c r="GF12" s="0" t="n">
        <f aca="false">GE12*GA12</f>
        <v>1.51910952269905</v>
      </c>
      <c r="GI12" s="46" t="str">
        <f aca="false">GI11</f>
        <v>-</v>
      </c>
      <c r="GJ12" s="96" t="e">
        <f aca="false">GI12*100</f>
        <v>#VALUE!</v>
      </c>
      <c r="GK12" s="97" t="n">
        <f aca="false">$F12</f>
        <v>0.0671138056104668</v>
      </c>
      <c r="GL12" s="98" t="n">
        <f aca="false">1/(1+GK12)^$A12</f>
        <v>0.848595619695857</v>
      </c>
      <c r="GM12" s="0" t="e">
        <f aca="false">GL12*GJ12</f>
        <v>#VALUE!</v>
      </c>
      <c r="GO12" s="94" t="n">
        <f aca="false">GD12</f>
        <v>0.0179014537365101</v>
      </c>
      <c r="GP12" s="95" t="n">
        <f aca="false">GO12*100</f>
        <v>1.79014537365101</v>
      </c>
      <c r="GQ12" s="0" t="n">
        <f aca="false">GP12*GL12</f>
        <v>1.51910952269905</v>
      </c>
      <c r="GT12" s="46" t="n">
        <f aca="false">GT11</f>
        <v>0.0126</v>
      </c>
      <c r="GU12" s="96" t="n">
        <f aca="false">GT12*100</f>
        <v>1.26</v>
      </c>
      <c r="GV12" s="97" t="n">
        <f aca="false">$F12</f>
        <v>0.0671138056104668</v>
      </c>
      <c r="GW12" s="98" t="n">
        <f aca="false">1/(1+GV12)^$A12</f>
        <v>0.848595619695857</v>
      </c>
      <c r="GX12" s="0" t="n">
        <f aca="false">GW12*GU12</f>
        <v>1.06923048081678</v>
      </c>
      <c r="GZ12" s="94" t="n">
        <f aca="false">CT12</f>
        <v>0.0179014537365101</v>
      </c>
      <c r="HA12" s="95" t="n">
        <f aca="false">GZ12*100</f>
        <v>1.79014537365101</v>
      </c>
      <c r="HB12" s="0" t="n">
        <f aca="false">HA12*GW12</f>
        <v>1.51910952269905</v>
      </c>
    </row>
    <row r="13" customFormat="false" ht="12.75" hidden="false" customHeight="false" outlineLevel="0" collapsed="false">
      <c r="A13" s="90" t="n">
        <f aca="false">'Inputs &amp; Curve'!B10</f>
        <v>3.02737850787132</v>
      </c>
      <c r="B13" s="80" t="str">
        <f aca="false">IF('Inputs &amp; Curve'!E10&lt;&gt;0,'Inputs &amp; Curve'!E10,"-")</f>
        <v>-</v>
      </c>
      <c r="C13" s="92" t="n">
        <f aca="false">GZ13*2</f>
        <v>0.0358029074730203</v>
      </c>
      <c r="F13" s="73" t="n">
        <f aca="false">'Inputs &amp; Curve'!F10</f>
        <v>0.0662881381664189</v>
      </c>
      <c r="G13" s="93" t="n">
        <f aca="false">1/(1+F13)^A13</f>
        <v>0.8234042452342</v>
      </c>
      <c r="Q13" s="97"/>
      <c r="R13" s="98"/>
      <c r="AB13" s="97"/>
      <c r="AC13" s="98"/>
      <c r="AK13" s="46" t="n">
        <f aca="false">AK12</f>
        <v>0.0142</v>
      </c>
      <c r="AL13" s="96" t="n">
        <f aca="false">AK13*100</f>
        <v>1.42</v>
      </c>
      <c r="AM13" s="97" t="n">
        <f aca="false">$F13</f>
        <v>0.0662881381664189</v>
      </c>
      <c r="AN13" s="98" t="n">
        <f aca="false">1/(1+AM13)^$A13</f>
        <v>0.8234042452342</v>
      </c>
      <c r="AO13" s="0" t="n">
        <f aca="false">AN13*AL13</f>
        <v>1.16923402823256</v>
      </c>
      <c r="AQ13" s="94" t="n">
        <f aca="false">AR13/100</f>
        <v>0.0179014537365101</v>
      </c>
      <c r="AR13" s="102" t="n">
        <f aca="false">AR14</f>
        <v>1.79014537365101</v>
      </c>
      <c r="AS13" s="0" t="n">
        <f aca="false">AR13*AN13</f>
        <v>1.47401330025061</v>
      </c>
      <c r="BG13" s="46" t="n">
        <f aca="false">$B$20/2</f>
        <v>0.01525</v>
      </c>
      <c r="BH13" s="96" t="n">
        <f aca="false">BG13*100</f>
        <v>1.525</v>
      </c>
      <c r="BI13" s="97" t="n">
        <f aca="false">$F13</f>
        <v>0.0662881381664189</v>
      </c>
      <c r="BJ13" s="98" t="n">
        <f aca="false">1/(1+BI13)^$A13</f>
        <v>0.8234042452342</v>
      </c>
      <c r="BK13" s="0" t="n">
        <f aca="false">BJ13*BH13</f>
        <v>1.25569147398216</v>
      </c>
      <c r="BM13" s="94" t="n">
        <f aca="false">AQ13</f>
        <v>0.0179014537365101</v>
      </c>
      <c r="BN13" s="95" t="n">
        <f aca="false">BM13*100</f>
        <v>1.79014537365101</v>
      </c>
      <c r="BO13" s="0" t="n">
        <f aca="false">BN13*BJ13</f>
        <v>1.47401330025061</v>
      </c>
      <c r="BR13" s="46" t="str">
        <f aca="false">BR12</f>
        <v>-</v>
      </c>
      <c r="BS13" s="96" t="e">
        <f aca="false">BR13*100</f>
        <v>#VALUE!</v>
      </c>
      <c r="BT13" s="97" t="n">
        <f aca="false">$F13</f>
        <v>0.0662881381664189</v>
      </c>
      <c r="BU13" s="98" t="n">
        <f aca="false">1/(1+BT13)^$A13</f>
        <v>0.8234042452342</v>
      </c>
      <c r="BV13" s="0" t="e">
        <f aca="false">BU13*BS13</f>
        <v>#VALUE!</v>
      </c>
      <c r="BX13" s="94" t="n">
        <f aca="false">BM13</f>
        <v>0.0179014537365101</v>
      </c>
      <c r="BY13" s="95" t="n">
        <f aca="false">BX13*100</f>
        <v>1.79014537365101</v>
      </c>
      <c r="BZ13" s="0" t="n">
        <f aca="false">BY13*BU13</f>
        <v>1.47401330025061</v>
      </c>
      <c r="CC13" s="46" t="str">
        <f aca="false">CC12</f>
        <v>-</v>
      </c>
      <c r="CD13" s="96" t="e">
        <f aca="false">CC13*100</f>
        <v>#VALUE!</v>
      </c>
      <c r="CE13" s="97" t="n">
        <f aca="false">$F13</f>
        <v>0.0662881381664189</v>
      </c>
      <c r="CF13" s="98" t="n">
        <f aca="false">1/(1+CE13)^$A13</f>
        <v>0.8234042452342</v>
      </c>
      <c r="CG13" s="0" t="e">
        <f aca="false">CF13*CD13</f>
        <v>#VALUE!</v>
      </c>
      <c r="CI13" s="94" t="n">
        <f aca="false">BX13</f>
        <v>0.0179014537365101</v>
      </c>
      <c r="CJ13" s="95" t="n">
        <f aca="false">CI13*100</f>
        <v>1.79014537365101</v>
      </c>
      <c r="CK13" s="0" t="n">
        <f aca="false">CJ13*CF13</f>
        <v>1.47401330025061</v>
      </c>
      <c r="CN13" s="46" t="n">
        <f aca="false">$B$26/2</f>
        <v>0.0147</v>
      </c>
      <c r="CO13" s="96" t="n">
        <f aca="false">CN13*100</f>
        <v>1.47</v>
      </c>
      <c r="CP13" s="97" t="n">
        <f aca="false">$F13</f>
        <v>0.0662881381664189</v>
      </c>
      <c r="CQ13" s="98" t="n">
        <f aca="false">1/(1+CP13)^$A13</f>
        <v>0.8234042452342</v>
      </c>
      <c r="CR13" s="0" t="n">
        <f aca="false">CQ13*CO13</f>
        <v>1.21040424049427</v>
      </c>
      <c r="CT13" s="94" t="n">
        <f aca="false">BM13</f>
        <v>0.0179014537365101</v>
      </c>
      <c r="CU13" s="95" t="n">
        <f aca="false">CT13*100</f>
        <v>1.79014537365101</v>
      </c>
      <c r="CV13" s="0" t="n">
        <f aca="false">CU13*CQ13</f>
        <v>1.47401330025061</v>
      </c>
      <c r="CY13" s="46" t="str">
        <f aca="false">CY12</f>
        <v>-</v>
      </c>
      <c r="CZ13" s="96" t="e">
        <f aca="false">CY13*100</f>
        <v>#VALUE!</v>
      </c>
      <c r="DA13" s="97" t="n">
        <f aca="false">$F13</f>
        <v>0.0662881381664189</v>
      </c>
      <c r="DB13" s="98" t="n">
        <f aca="false">1/(1+DA13)^$A13</f>
        <v>0.8234042452342</v>
      </c>
      <c r="DC13" s="0" t="e">
        <f aca="false">DB13*CZ13</f>
        <v>#VALUE!</v>
      </c>
      <c r="DE13" s="94" t="n">
        <f aca="false">CT13</f>
        <v>0.0179014537365101</v>
      </c>
      <c r="DF13" s="95" t="n">
        <f aca="false">DE13*100</f>
        <v>1.79014537365101</v>
      </c>
      <c r="DG13" s="0" t="n">
        <f aca="false">DF13*DB13</f>
        <v>1.47401330025061</v>
      </c>
      <c r="DJ13" s="46" t="str">
        <f aca="false">DJ12</f>
        <v>-</v>
      </c>
      <c r="DK13" s="96" t="e">
        <f aca="false">DJ13*100</f>
        <v>#VALUE!</v>
      </c>
      <c r="DL13" s="97" t="n">
        <f aca="false">$F13</f>
        <v>0.0662881381664189</v>
      </c>
      <c r="DM13" s="98" t="n">
        <f aca="false">1/(1+DL13)^$A13</f>
        <v>0.8234042452342</v>
      </c>
      <c r="DN13" s="0" t="e">
        <f aca="false">DM13*DK13</f>
        <v>#VALUE!</v>
      </c>
      <c r="DP13" s="94" t="n">
        <f aca="false">DE13</f>
        <v>0.0179014537365101</v>
      </c>
      <c r="DQ13" s="95" t="n">
        <f aca="false">DP13*100</f>
        <v>1.79014537365101</v>
      </c>
      <c r="DR13" s="0" t="n">
        <f aca="false">DQ13*DM13</f>
        <v>1.47401330025061</v>
      </c>
      <c r="DU13" s="46" t="str">
        <f aca="false">DU12</f>
        <v>-</v>
      </c>
      <c r="DV13" s="96" t="e">
        <f aca="false">DU13*100</f>
        <v>#VALUE!</v>
      </c>
      <c r="DW13" s="97" t="n">
        <f aca="false">$F13</f>
        <v>0.0662881381664189</v>
      </c>
      <c r="DX13" s="98" t="n">
        <f aca="false">1/(1+DW13)^$A13</f>
        <v>0.8234042452342</v>
      </c>
      <c r="DY13" s="0" t="e">
        <f aca="false">DX13*DV13</f>
        <v>#VALUE!</v>
      </c>
      <c r="EA13" s="94" t="n">
        <f aca="false">DP13</f>
        <v>0.0179014537365101</v>
      </c>
      <c r="EB13" s="95" t="n">
        <f aca="false">EA13*100</f>
        <v>1.79014537365101</v>
      </c>
      <c r="EC13" s="0" t="n">
        <f aca="false">EB13*DX13</f>
        <v>1.47401330025061</v>
      </c>
      <c r="EF13" s="46" t="n">
        <f aca="false">EF12</f>
        <v>0.0305</v>
      </c>
      <c r="EG13" s="96" t="n">
        <f aca="false">EF13*100</f>
        <v>3.05</v>
      </c>
      <c r="EH13" s="97" t="n">
        <f aca="false">$F13</f>
        <v>0.0662881381664189</v>
      </c>
      <c r="EI13" s="98" t="n">
        <f aca="false">1/(1+EH13)^$A13</f>
        <v>0.8234042452342</v>
      </c>
      <c r="EJ13" s="0" t="n">
        <f aca="false">EI13*EG13</f>
        <v>2.51138294796431</v>
      </c>
      <c r="EL13" s="94" t="n">
        <f aca="false">EA13</f>
        <v>0.0179014537365101</v>
      </c>
      <c r="EM13" s="95" t="n">
        <f aca="false">EL13*100</f>
        <v>1.79014537365101</v>
      </c>
      <c r="EN13" s="0" t="n">
        <f aca="false">EM13*EI13</f>
        <v>1.47401330025061</v>
      </c>
      <c r="EQ13" s="46" t="str">
        <f aca="false">EQ12</f>
        <v>-</v>
      </c>
      <c r="ER13" s="96" t="e">
        <f aca="false">EQ13*100</f>
        <v>#VALUE!</v>
      </c>
      <c r="ES13" s="97" t="n">
        <f aca="false">$F13</f>
        <v>0.0662881381664189</v>
      </c>
      <c r="ET13" s="98" t="n">
        <f aca="false">1/(1+ES13)^$A13</f>
        <v>0.8234042452342</v>
      </c>
      <c r="EU13" s="0" t="e">
        <f aca="false">ET13*ER13</f>
        <v>#VALUE!</v>
      </c>
      <c r="EW13" s="94" t="n">
        <f aca="false">CT13</f>
        <v>0.0179014537365101</v>
      </c>
      <c r="EX13" s="95" t="n">
        <f aca="false">EW13*100</f>
        <v>1.79014537365101</v>
      </c>
      <c r="EY13" s="0" t="n">
        <f aca="false">EX13*ET13</f>
        <v>1.47401330025061</v>
      </c>
      <c r="FB13" s="46" t="str">
        <f aca="false">FB12</f>
        <v>-</v>
      </c>
      <c r="FC13" s="96" t="e">
        <f aca="false">FB13*100</f>
        <v>#VALUE!</v>
      </c>
      <c r="FD13" s="97" t="n">
        <f aca="false">$F13</f>
        <v>0.0662881381664189</v>
      </c>
      <c r="FE13" s="98" t="n">
        <f aca="false">1/(1+FD13)^$A13</f>
        <v>0.8234042452342</v>
      </c>
      <c r="FF13" s="0" t="e">
        <f aca="false">FE13*FC13</f>
        <v>#VALUE!</v>
      </c>
      <c r="FH13" s="94" t="n">
        <f aca="false">EW13</f>
        <v>0.0179014537365101</v>
      </c>
      <c r="FI13" s="95" t="n">
        <f aca="false">FH13*100</f>
        <v>1.79014537365101</v>
      </c>
      <c r="FJ13" s="0" t="n">
        <f aca="false">FI13*FE13</f>
        <v>1.47401330025061</v>
      </c>
      <c r="FM13" s="46" t="str">
        <f aca="false">FM12</f>
        <v>-</v>
      </c>
      <c r="FN13" s="96" t="e">
        <f aca="false">FM13*100</f>
        <v>#VALUE!</v>
      </c>
      <c r="FO13" s="97" t="n">
        <f aca="false">$F13</f>
        <v>0.0662881381664189</v>
      </c>
      <c r="FP13" s="98" t="n">
        <f aca="false">1/(1+FO13)^$A13</f>
        <v>0.8234042452342</v>
      </c>
      <c r="FQ13" s="0" t="e">
        <f aca="false">FP13*FN13</f>
        <v>#VALUE!</v>
      </c>
      <c r="FS13" s="94" t="n">
        <f aca="false">FH13</f>
        <v>0.0179014537365101</v>
      </c>
      <c r="FT13" s="95" t="n">
        <f aca="false">FS13*100</f>
        <v>1.79014537365101</v>
      </c>
      <c r="FU13" s="0" t="n">
        <f aca="false">FT13*FP13</f>
        <v>1.47401330025061</v>
      </c>
      <c r="FX13" s="46" t="str">
        <f aca="false">FX12</f>
        <v>-</v>
      </c>
      <c r="FY13" s="96" t="e">
        <f aca="false">FX13*100</f>
        <v>#VALUE!</v>
      </c>
      <c r="FZ13" s="97" t="n">
        <f aca="false">$F13</f>
        <v>0.0662881381664189</v>
      </c>
      <c r="GA13" s="98" t="n">
        <f aca="false">1/(1+FZ13)^$A13</f>
        <v>0.8234042452342</v>
      </c>
      <c r="GB13" s="0" t="e">
        <f aca="false">GA13*FY13</f>
        <v>#VALUE!</v>
      </c>
      <c r="GD13" s="94" t="n">
        <f aca="false">FS13</f>
        <v>0.0179014537365101</v>
      </c>
      <c r="GE13" s="95" t="n">
        <f aca="false">GD13*100</f>
        <v>1.79014537365101</v>
      </c>
      <c r="GF13" s="0" t="n">
        <f aca="false">GE13*GA13</f>
        <v>1.47401330025061</v>
      </c>
      <c r="GI13" s="46" t="str">
        <f aca="false">GI12</f>
        <v>-</v>
      </c>
      <c r="GJ13" s="96" t="e">
        <f aca="false">GI13*100</f>
        <v>#VALUE!</v>
      </c>
      <c r="GK13" s="97" t="n">
        <f aca="false">$F13</f>
        <v>0.0662881381664189</v>
      </c>
      <c r="GL13" s="98" t="n">
        <f aca="false">1/(1+GK13)^$A13</f>
        <v>0.8234042452342</v>
      </c>
      <c r="GM13" s="0" t="e">
        <f aca="false">GL13*GJ13</f>
        <v>#VALUE!</v>
      </c>
      <c r="GO13" s="94" t="n">
        <f aca="false">GD13</f>
        <v>0.0179014537365101</v>
      </c>
      <c r="GP13" s="95" t="n">
        <f aca="false">GO13*100</f>
        <v>1.79014537365101</v>
      </c>
      <c r="GQ13" s="0" t="n">
        <f aca="false">GP13*GL13</f>
        <v>1.47401330025061</v>
      </c>
      <c r="GT13" s="46" t="n">
        <f aca="false">GT12</f>
        <v>0.0126</v>
      </c>
      <c r="GU13" s="96" t="n">
        <f aca="false">GT13*100</f>
        <v>1.26</v>
      </c>
      <c r="GV13" s="97" t="n">
        <f aca="false">$F13</f>
        <v>0.0662881381664189</v>
      </c>
      <c r="GW13" s="98" t="n">
        <f aca="false">1/(1+GV13)^$A13</f>
        <v>0.8234042452342</v>
      </c>
      <c r="GX13" s="0" t="n">
        <f aca="false">GW13*GU13</f>
        <v>1.03748934899509</v>
      </c>
      <c r="GZ13" s="94" t="n">
        <f aca="false">CT13</f>
        <v>0.0179014537365101</v>
      </c>
      <c r="HA13" s="95" t="n">
        <f aca="false">GZ13*100</f>
        <v>1.79014537365101</v>
      </c>
      <c r="HB13" s="0" t="n">
        <f aca="false">HA13*GW13</f>
        <v>1.47401330025061</v>
      </c>
    </row>
    <row r="14" customFormat="false" ht="12.75" hidden="false" customHeight="false" outlineLevel="0" collapsed="false">
      <c r="A14" s="90" t="n">
        <f aca="false">'Inputs &amp; Curve'!B11</f>
        <v>3.52737850787132</v>
      </c>
      <c r="B14" s="80" t="str">
        <f aca="false">IF('Inputs &amp; Curve'!E11&lt;&gt;0,'Inputs &amp; Curve'!E11,"-")</f>
        <v>-</v>
      </c>
      <c r="C14" s="92" t="n">
        <f aca="false">GZ14*2</f>
        <v>0.0358029074730203</v>
      </c>
      <c r="F14" s="73" t="n">
        <f aca="false">'Inputs &amp; Curve'!F11</f>
        <v>0.0653392723854767</v>
      </c>
      <c r="G14" s="93" t="n">
        <f aca="false">1/(1+F14)^A14</f>
        <v>0.799907265888158</v>
      </c>
      <c r="Q14" s="97"/>
      <c r="R14" s="98"/>
      <c r="AB14" s="97"/>
      <c r="AC14" s="98"/>
      <c r="AK14" s="46" t="n">
        <f aca="false">AK13</f>
        <v>0.0142</v>
      </c>
      <c r="AL14" s="96" t="n">
        <f aca="false">AK14*100</f>
        <v>1.42</v>
      </c>
      <c r="AM14" s="97" t="n">
        <f aca="false">$F14</f>
        <v>0.0653392723854767</v>
      </c>
      <c r="AN14" s="98" t="n">
        <f aca="false">1/(1+AM14)^$A14</f>
        <v>0.799907265888158</v>
      </c>
      <c r="AO14" s="0" t="n">
        <f aca="false">AN14*AL14</f>
        <v>1.13586831756118</v>
      </c>
      <c r="AQ14" s="94" t="n">
        <f aca="false">AR14/100</f>
        <v>0.0179014537365101</v>
      </c>
      <c r="AR14" s="102" t="n">
        <f aca="false">AR15</f>
        <v>1.79014537365101</v>
      </c>
      <c r="AS14" s="0" t="n">
        <f aca="false">AR14*AN14</f>
        <v>1.43195029137952</v>
      </c>
      <c r="BG14" s="46" t="n">
        <f aca="false">$B$20/2</f>
        <v>0.01525</v>
      </c>
      <c r="BH14" s="96" t="n">
        <f aca="false">BG14*100</f>
        <v>1.525</v>
      </c>
      <c r="BI14" s="97" t="n">
        <f aca="false">$F14</f>
        <v>0.0653392723854767</v>
      </c>
      <c r="BJ14" s="98" t="n">
        <f aca="false">1/(1+BI14)^$A14</f>
        <v>0.799907265888158</v>
      </c>
      <c r="BK14" s="0" t="n">
        <f aca="false">BJ14*BH14</f>
        <v>1.21985858047944</v>
      </c>
      <c r="BM14" s="94" t="n">
        <f aca="false">AQ14</f>
        <v>0.0179014537365101</v>
      </c>
      <c r="BN14" s="95" t="n">
        <f aca="false">BM14*100</f>
        <v>1.79014537365101</v>
      </c>
      <c r="BO14" s="0" t="n">
        <f aca="false">BN14*BJ14</f>
        <v>1.43195029137952</v>
      </c>
      <c r="BR14" s="46" t="str">
        <f aca="false">BR13</f>
        <v>-</v>
      </c>
      <c r="BS14" s="96" t="e">
        <f aca="false">BR14*100</f>
        <v>#VALUE!</v>
      </c>
      <c r="BT14" s="97" t="n">
        <f aca="false">$F14</f>
        <v>0.0653392723854767</v>
      </c>
      <c r="BU14" s="98" t="n">
        <f aca="false">1/(1+BT14)^$A14</f>
        <v>0.799907265888158</v>
      </c>
      <c r="BV14" s="0" t="e">
        <f aca="false">BU14*BS14</f>
        <v>#VALUE!</v>
      </c>
      <c r="BW14" s="0" t="e">
        <f aca="false">SUM(BV7:BV14)</f>
        <v>#VALUE!</v>
      </c>
      <c r="BX14" s="94" t="e">
        <f aca="false">BY14/100</f>
        <v>#VALUE!</v>
      </c>
      <c r="BY14" s="99" t="e">
        <f aca="false">(BW14-BZ12-BZ13-BZ11-BZ10-BZ9-BZ8-BZ7)*(1+BT14)^$A14</f>
        <v>#VALUE!</v>
      </c>
      <c r="BZ14" s="0" t="e">
        <f aca="false">BY14*BU14</f>
        <v>#VALUE!</v>
      </c>
      <c r="CA14" s="0" t="e">
        <f aca="false">SUM(BZ7:BZ14)</f>
        <v>#VALUE!</v>
      </c>
      <c r="CC14" s="46" t="str">
        <f aca="false">CC13</f>
        <v>-</v>
      </c>
      <c r="CD14" s="96" t="e">
        <f aca="false">CC14*100</f>
        <v>#VALUE!</v>
      </c>
      <c r="CE14" s="97" t="n">
        <f aca="false">$F14</f>
        <v>0.0653392723854767</v>
      </c>
      <c r="CF14" s="98" t="n">
        <f aca="false">1/(1+CE14)^$A14</f>
        <v>0.799907265888158</v>
      </c>
      <c r="CG14" s="0" t="e">
        <f aca="false">CF14*CD14</f>
        <v>#VALUE!</v>
      </c>
      <c r="CI14" s="94" t="e">
        <f aca="false">BX14</f>
        <v>#VALUE!</v>
      </c>
      <c r="CJ14" s="95" t="e">
        <f aca="false">CI14*100</f>
        <v>#VALUE!</v>
      </c>
      <c r="CK14" s="0" t="e">
        <f aca="false">CJ14*CF14</f>
        <v>#VALUE!</v>
      </c>
      <c r="CN14" s="46" t="n">
        <f aca="false">$B$26/2</f>
        <v>0.0147</v>
      </c>
      <c r="CO14" s="96" t="n">
        <f aca="false">CN14*100</f>
        <v>1.47</v>
      </c>
      <c r="CP14" s="97" t="n">
        <f aca="false">$F14</f>
        <v>0.0653392723854767</v>
      </c>
      <c r="CQ14" s="98" t="n">
        <f aca="false">1/(1+CP14)^$A14</f>
        <v>0.799907265888158</v>
      </c>
      <c r="CR14" s="0" t="n">
        <f aca="false">CQ14*CO14</f>
        <v>1.17586368085559</v>
      </c>
      <c r="CT14" s="94" t="n">
        <f aca="false">BM14</f>
        <v>0.0179014537365101</v>
      </c>
      <c r="CU14" s="95" t="n">
        <f aca="false">CT14*100</f>
        <v>1.79014537365101</v>
      </c>
      <c r="CV14" s="0" t="n">
        <f aca="false">CU14*CQ14</f>
        <v>1.43195029137952</v>
      </c>
      <c r="CY14" s="46" t="str">
        <f aca="false">CY13</f>
        <v>-</v>
      </c>
      <c r="CZ14" s="96" t="e">
        <f aca="false">CY14*100</f>
        <v>#VALUE!</v>
      </c>
      <c r="DA14" s="97" t="n">
        <f aca="false">$F14</f>
        <v>0.0653392723854767</v>
      </c>
      <c r="DB14" s="98" t="n">
        <f aca="false">1/(1+DA14)^$A14</f>
        <v>0.799907265888158</v>
      </c>
      <c r="DC14" s="0" t="e">
        <f aca="false">DB14*CZ14</f>
        <v>#VALUE!</v>
      </c>
      <c r="DE14" s="94" t="n">
        <f aca="false">CT14</f>
        <v>0.0179014537365101</v>
      </c>
      <c r="DF14" s="95" t="n">
        <f aca="false">DE14*100</f>
        <v>1.79014537365101</v>
      </c>
      <c r="DG14" s="0" t="n">
        <f aca="false">DF14*DB14</f>
        <v>1.43195029137952</v>
      </c>
      <c r="DJ14" s="46" t="str">
        <f aca="false">DJ13</f>
        <v>-</v>
      </c>
      <c r="DK14" s="96" t="e">
        <f aca="false">DJ14*100</f>
        <v>#VALUE!</v>
      </c>
      <c r="DL14" s="97" t="n">
        <f aca="false">$F14</f>
        <v>0.0653392723854767</v>
      </c>
      <c r="DM14" s="98" t="n">
        <f aca="false">1/(1+DL14)^$A14</f>
        <v>0.799907265888158</v>
      </c>
      <c r="DN14" s="0" t="e">
        <f aca="false">DM14*DK14</f>
        <v>#VALUE!</v>
      </c>
      <c r="DP14" s="94" t="n">
        <f aca="false">DE14</f>
        <v>0.0179014537365101</v>
      </c>
      <c r="DQ14" s="95" t="n">
        <f aca="false">DP14*100</f>
        <v>1.79014537365101</v>
      </c>
      <c r="DR14" s="0" t="n">
        <f aca="false">DQ14*DM14</f>
        <v>1.43195029137952</v>
      </c>
      <c r="DU14" s="46" t="str">
        <f aca="false">DU13</f>
        <v>-</v>
      </c>
      <c r="DV14" s="96" t="e">
        <f aca="false">DU14*100</f>
        <v>#VALUE!</v>
      </c>
      <c r="DW14" s="97" t="n">
        <f aca="false">$F14</f>
        <v>0.0653392723854767</v>
      </c>
      <c r="DX14" s="98" t="n">
        <f aca="false">1/(1+DW14)^$A14</f>
        <v>0.799907265888158</v>
      </c>
      <c r="DY14" s="0" t="e">
        <f aca="false">DX14*DV14</f>
        <v>#VALUE!</v>
      </c>
      <c r="EA14" s="94" t="n">
        <f aca="false">DP14</f>
        <v>0.0179014537365101</v>
      </c>
      <c r="EB14" s="95" t="n">
        <f aca="false">EA14*100</f>
        <v>1.79014537365101</v>
      </c>
      <c r="EC14" s="0" t="n">
        <f aca="false">EB14*DX14</f>
        <v>1.43195029137952</v>
      </c>
      <c r="EF14" s="46" t="n">
        <f aca="false">EF13</f>
        <v>0.0305</v>
      </c>
      <c r="EG14" s="96" t="n">
        <f aca="false">EF14*100</f>
        <v>3.05</v>
      </c>
      <c r="EH14" s="97" t="n">
        <f aca="false">$F14</f>
        <v>0.0653392723854767</v>
      </c>
      <c r="EI14" s="98" t="n">
        <f aca="false">1/(1+EH14)^$A14</f>
        <v>0.799907265888158</v>
      </c>
      <c r="EJ14" s="0" t="n">
        <f aca="false">EI14*EG14</f>
        <v>2.43971716095888</v>
      </c>
      <c r="EL14" s="94" t="n">
        <f aca="false">EA14</f>
        <v>0.0179014537365101</v>
      </c>
      <c r="EM14" s="95" t="n">
        <f aca="false">EL14*100</f>
        <v>1.79014537365101</v>
      </c>
      <c r="EN14" s="0" t="n">
        <f aca="false">EM14*EI14</f>
        <v>1.43195029137952</v>
      </c>
      <c r="EQ14" s="46" t="str">
        <f aca="false">EQ13</f>
        <v>-</v>
      </c>
      <c r="ER14" s="96" t="e">
        <f aca="false">EQ14*100</f>
        <v>#VALUE!</v>
      </c>
      <c r="ES14" s="97" t="n">
        <f aca="false">$F14</f>
        <v>0.0653392723854767</v>
      </c>
      <c r="ET14" s="98" t="n">
        <f aca="false">1/(1+ES14)^$A14</f>
        <v>0.799907265888158</v>
      </c>
      <c r="EU14" s="0" t="e">
        <f aca="false">ET14*ER14</f>
        <v>#VALUE!</v>
      </c>
      <c r="EW14" s="94" t="n">
        <f aca="false">CT14</f>
        <v>0.0179014537365101</v>
      </c>
      <c r="EX14" s="95" t="n">
        <f aca="false">EW14*100</f>
        <v>1.79014537365101</v>
      </c>
      <c r="EY14" s="0" t="n">
        <f aca="false">EX14*ET14</f>
        <v>1.43195029137952</v>
      </c>
      <c r="FB14" s="46" t="str">
        <f aca="false">FB13</f>
        <v>-</v>
      </c>
      <c r="FC14" s="96" t="e">
        <f aca="false">FB14*100</f>
        <v>#VALUE!</v>
      </c>
      <c r="FD14" s="97" t="n">
        <f aca="false">$F14</f>
        <v>0.0653392723854767</v>
      </c>
      <c r="FE14" s="98" t="n">
        <f aca="false">1/(1+FD14)^$A14</f>
        <v>0.799907265888158</v>
      </c>
      <c r="FF14" s="0" t="e">
        <f aca="false">FE14*FC14</f>
        <v>#VALUE!</v>
      </c>
      <c r="FH14" s="94" t="n">
        <f aca="false">EW14</f>
        <v>0.0179014537365101</v>
      </c>
      <c r="FI14" s="95" t="n">
        <f aca="false">FH14*100</f>
        <v>1.79014537365101</v>
      </c>
      <c r="FJ14" s="0" t="n">
        <f aca="false">FI14*FE14</f>
        <v>1.43195029137952</v>
      </c>
      <c r="FM14" s="46" t="str">
        <f aca="false">FM13</f>
        <v>-</v>
      </c>
      <c r="FN14" s="96" t="e">
        <f aca="false">FM14*100</f>
        <v>#VALUE!</v>
      </c>
      <c r="FO14" s="97" t="n">
        <f aca="false">$F14</f>
        <v>0.0653392723854767</v>
      </c>
      <c r="FP14" s="98" t="n">
        <f aca="false">1/(1+FO14)^$A14</f>
        <v>0.799907265888158</v>
      </c>
      <c r="FQ14" s="0" t="e">
        <f aca="false">FP14*FN14</f>
        <v>#VALUE!</v>
      </c>
      <c r="FS14" s="94" t="n">
        <f aca="false">FH14</f>
        <v>0.0179014537365101</v>
      </c>
      <c r="FT14" s="95" t="n">
        <f aca="false">FS14*100</f>
        <v>1.79014537365101</v>
      </c>
      <c r="FU14" s="0" t="n">
        <f aca="false">FT14*FP14</f>
        <v>1.43195029137952</v>
      </c>
      <c r="FX14" s="46" t="str">
        <f aca="false">FX13</f>
        <v>-</v>
      </c>
      <c r="FY14" s="96" t="e">
        <f aca="false">FX14*100</f>
        <v>#VALUE!</v>
      </c>
      <c r="FZ14" s="97" t="n">
        <f aca="false">$F14</f>
        <v>0.0653392723854767</v>
      </c>
      <c r="GA14" s="98" t="n">
        <f aca="false">1/(1+FZ14)^$A14</f>
        <v>0.799907265888158</v>
      </c>
      <c r="GB14" s="0" t="e">
        <f aca="false">GA14*FY14</f>
        <v>#VALUE!</v>
      </c>
      <c r="GD14" s="94" t="n">
        <f aca="false">FS14</f>
        <v>0.0179014537365101</v>
      </c>
      <c r="GE14" s="95" t="n">
        <f aca="false">GD14*100</f>
        <v>1.79014537365101</v>
      </c>
      <c r="GF14" s="0" t="n">
        <f aca="false">GE14*GA14</f>
        <v>1.43195029137952</v>
      </c>
      <c r="GI14" s="46" t="str">
        <f aca="false">GI13</f>
        <v>-</v>
      </c>
      <c r="GJ14" s="96" t="e">
        <f aca="false">GI14*100</f>
        <v>#VALUE!</v>
      </c>
      <c r="GK14" s="97" t="n">
        <f aca="false">$F14</f>
        <v>0.0653392723854767</v>
      </c>
      <c r="GL14" s="98" t="n">
        <f aca="false">1/(1+GK14)^$A14</f>
        <v>0.799907265888158</v>
      </c>
      <c r="GM14" s="0" t="e">
        <f aca="false">GL14*GJ14</f>
        <v>#VALUE!</v>
      </c>
      <c r="GO14" s="94" t="n">
        <f aca="false">GD14</f>
        <v>0.0179014537365101</v>
      </c>
      <c r="GP14" s="95" t="n">
        <f aca="false">GO14*100</f>
        <v>1.79014537365101</v>
      </c>
      <c r="GQ14" s="0" t="n">
        <f aca="false">GP14*GL14</f>
        <v>1.43195029137952</v>
      </c>
      <c r="GT14" s="46" t="n">
        <f aca="false">GT13</f>
        <v>0.0126</v>
      </c>
      <c r="GU14" s="96" t="n">
        <f aca="false">GT14*100</f>
        <v>1.26</v>
      </c>
      <c r="GV14" s="97" t="n">
        <f aca="false">$F14</f>
        <v>0.0653392723854767</v>
      </c>
      <c r="GW14" s="98" t="n">
        <f aca="false">1/(1+GV14)^$A14</f>
        <v>0.799907265888158</v>
      </c>
      <c r="GX14" s="0" t="n">
        <f aca="false">GW14*GU14</f>
        <v>1.00788315501908</v>
      </c>
      <c r="GZ14" s="94" t="n">
        <f aca="false">CT14</f>
        <v>0.0179014537365101</v>
      </c>
      <c r="HA14" s="95" t="n">
        <f aca="false">GZ14*100</f>
        <v>1.79014537365101</v>
      </c>
      <c r="HB14" s="0" t="n">
        <f aca="false">HA14*GW14</f>
        <v>1.43195029137952</v>
      </c>
    </row>
    <row r="15" customFormat="false" ht="12.75" hidden="false" customHeight="false" outlineLevel="0" collapsed="false">
      <c r="A15" s="90" t="n">
        <f aca="false">'Inputs &amp; Curve'!B12</f>
        <v>4.02737850787132</v>
      </c>
      <c r="B15" s="80" t="str">
        <f aca="false">IF('Inputs &amp; Curve'!E12&lt;&gt;0,'Inputs &amp; Curve'!E12,"-")</f>
        <v>-</v>
      </c>
      <c r="C15" s="92" t="n">
        <f aca="false">GZ15*2</f>
        <v>0.0358029074730203</v>
      </c>
      <c r="F15" s="73" t="n">
        <f aca="false">'Inputs &amp; Curve'!F12</f>
        <v>0.0644011363272261</v>
      </c>
      <c r="G15" s="93" t="n">
        <f aca="false">1/(1+F15)^A15</f>
        <v>0.777743837144691</v>
      </c>
      <c r="Q15" s="97"/>
      <c r="R15" s="98"/>
      <c r="AB15" s="97"/>
      <c r="AC15" s="98"/>
      <c r="AK15" s="46" t="n">
        <f aca="false">AK14</f>
        <v>0.0142</v>
      </c>
      <c r="AL15" s="96" t="n">
        <f aca="false">AK15*100</f>
        <v>1.42</v>
      </c>
      <c r="AM15" s="97" t="n">
        <f aca="false">$F15</f>
        <v>0.0644011363272261</v>
      </c>
      <c r="AN15" s="98" t="n">
        <f aca="false">1/(1+AM15)^$A15</f>
        <v>0.777743837144691</v>
      </c>
      <c r="AO15" s="0" t="n">
        <f aca="false">AN15*AL15</f>
        <v>1.10439624874546</v>
      </c>
      <c r="AQ15" s="94" t="n">
        <f aca="false">AR15/100</f>
        <v>0.0179014537365101</v>
      </c>
      <c r="AR15" s="102" t="n">
        <f aca="false">AR16</f>
        <v>1.79014537365101</v>
      </c>
      <c r="AS15" s="0" t="n">
        <f aca="false">AR15*AN15</f>
        <v>1.39227453195016</v>
      </c>
      <c r="BG15" s="46" t="n">
        <f aca="false">$B$20/2</f>
        <v>0.01525</v>
      </c>
      <c r="BH15" s="96" t="n">
        <f aca="false">BG15*100</f>
        <v>1.525</v>
      </c>
      <c r="BI15" s="97" t="n">
        <f aca="false">$F15</f>
        <v>0.0644011363272261</v>
      </c>
      <c r="BJ15" s="98" t="n">
        <f aca="false">1/(1+BI15)^$A15</f>
        <v>0.777743837144691</v>
      </c>
      <c r="BK15" s="0" t="n">
        <f aca="false">BJ15*BH15</f>
        <v>1.18605935164565</v>
      </c>
      <c r="BM15" s="94" t="n">
        <f aca="false">AQ15</f>
        <v>0.0179014537365101</v>
      </c>
      <c r="BN15" s="95" t="n">
        <f aca="false">BM15*100</f>
        <v>1.79014537365101</v>
      </c>
      <c r="BO15" s="0" t="n">
        <f aca="false">BN15*BJ15</f>
        <v>1.39227453195016</v>
      </c>
      <c r="CC15" s="46" t="str">
        <f aca="false">CC14</f>
        <v>-</v>
      </c>
      <c r="CD15" s="96" t="e">
        <f aca="false">CC15*100</f>
        <v>#VALUE!</v>
      </c>
      <c r="CE15" s="97" t="n">
        <f aca="false">$F15</f>
        <v>0.0644011363272261</v>
      </c>
      <c r="CF15" s="98" t="n">
        <f aca="false">1/(1+CE15)^$A15</f>
        <v>0.777743837144691</v>
      </c>
      <c r="CG15" s="0" t="e">
        <f aca="false">CF15*CD15</f>
        <v>#VALUE!</v>
      </c>
      <c r="CH15" s="0" t="e">
        <f aca="false">SUM(CG7:CG15)</f>
        <v>#VALUE!</v>
      </c>
      <c r="CI15" s="94" t="e">
        <f aca="false">CJ15/100</f>
        <v>#VALUE!</v>
      </c>
      <c r="CJ15" s="99" t="e">
        <f aca="false">(CH15-CK13-CK14-CK12-CK11-CK10-CK9-CK8-CK7)*(1+CE15)^$A15</f>
        <v>#VALUE!</v>
      </c>
      <c r="CK15" s="0" t="e">
        <f aca="false">CJ15*CF15</f>
        <v>#VALUE!</v>
      </c>
      <c r="CL15" s="0" t="e">
        <f aca="false">SUM(CK7:CK15)</f>
        <v>#VALUE!</v>
      </c>
      <c r="CN15" s="46" t="n">
        <f aca="false">$B$26/2</f>
        <v>0.0147</v>
      </c>
      <c r="CO15" s="96" t="n">
        <f aca="false">CN15*100</f>
        <v>1.47</v>
      </c>
      <c r="CP15" s="97" t="n">
        <f aca="false">$F15</f>
        <v>0.0644011363272261</v>
      </c>
      <c r="CQ15" s="98" t="n">
        <f aca="false">1/(1+CP15)^$A15</f>
        <v>0.777743837144691</v>
      </c>
      <c r="CR15" s="0" t="n">
        <f aca="false">CQ15*CO15</f>
        <v>1.1432834406027</v>
      </c>
      <c r="CT15" s="94" t="n">
        <f aca="false">BM15</f>
        <v>0.0179014537365101</v>
      </c>
      <c r="CU15" s="95" t="n">
        <f aca="false">CT15*100</f>
        <v>1.79014537365101</v>
      </c>
      <c r="CV15" s="0" t="n">
        <f aca="false">CU15*CQ15</f>
        <v>1.39227453195016</v>
      </c>
      <c r="CY15" s="46" t="str">
        <f aca="false">CY14</f>
        <v>-</v>
      </c>
      <c r="CZ15" s="96" t="e">
        <f aca="false">CY15*100</f>
        <v>#VALUE!</v>
      </c>
      <c r="DA15" s="97" t="n">
        <f aca="false">$F15</f>
        <v>0.0644011363272261</v>
      </c>
      <c r="DB15" s="98" t="n">
        <f aca="false">1/(1+DA15)^$A15</f>
        <v>0.777743837144691</v>
      </c>
      <c r="DC15" s="0" t="e">
        <f aca="false">DB15*CZ15</f>
        <v>#VALUE!</v>
      </c>
      <c r="DE15" s="94" t="n">
        <f aca="false">CT15</f>
        <v>0.0179014537365101</v>
      </c>
      <c r="DF15" s="95" t="n">
        <f aca="false">DE15*100</f>
        <v>1.79014537365101</v>
      </c>
      <c r="DG15" s="0" t="n">
        <f aca="false">DF15*DB15</f>
        <v>1.39227453195016</v>
      </c>
      <c r="DJ15" s="46" t="str">
        <f aca="false">DJ14</f>
        <v>-</v>
      </c>
      <c r="DK15" s="96" t="e">
        <f aca="false">DJ15*100</f>
        <v>#VALUE!</v>
      </c>
      <c r="DL15" s="97" t="n">
        <f aca="false">$F15</f>
        <v>0.0644011363272261</v>
      </c>
      <c r="DM15" s="98" t="n">
        <f aca="false">1/(1+DL15)^$A15</f>
        <v>0.777743837144691</v>
      </c>
      <c r="DN15" s="0" t="e">
        <f aca="false">DM15*DK15</f>
        <v>#VALUE!</v>
      </c>
      <c r="DP15" s="94" t="n">
        <f aca="false">DE15</f>
        <v>0.0179014537365101</v>
      </c>
      <c r="DQ15" s="95" t="n">
        <f aca="false">DP15*100</f>
        <v>1.79014537365101</v>
      </c>
      <c r="DR15" s="0" t="n">
        <f aca="false">DQ15*DM15</f>
        <v>1.39227453195016</v>
      </c>
      <c r="DU15" s="46" t="str">
        <f aca="false">DU14</f>
        <v>-</v>
      </c>
      <c r="DV15" s="96" t="e">
        <f aca="false">DU15*100</f>
        <v>#VALUE!</v>
      </c>
      <c r="DW15" s="97" t="n">
        <f aca="false">$F15</f>
        <v>0.0644011363272261</v>
      </c>
      <c r="DX15" s="98" t="n">
        <f aca="false">1/(1+DW15)^$A15</f>
        <v>0.777743837144691</v>
      </c>
      <c r="DY15" s="0" t="e">
        <f aca="false">DX15*DV15</f>
        <v>#VALUE!</v>
      </c>
      <c r="EA15" s="94" t="n">
        <f aca="false">DP15</f>
        <v>0.0179014537365101</v>
      </c>
      <c r="EB15" s="95" t="n">
        <f aca="false">EA15*100</f>
        <v>1.79014537365101</v>
      </c>
      <c r="EC15" s="0" t="n">
        <f aca="false">EB15*DX15</f>
        <v>1.39227453195016</v>
      </c>
      <c r="EF15" s="46" t="n">
        <f aca="false">EF14</f>
        <v>0.0305</v>
      </c>
      <c r="EG15" s="96" t="n">
        <f aca="false">EF15*100</f>
        <v>3.05</v>
      </c>
      <c r="EH15" s="97" t="n">
        <f aca="false">$F15</f>
        <v>0.0644011363272261</v>
      </c>
      <c r="EI15" s="98" t="n">
        <f aca="false">1/(1+EH15)^$A15</f>
        <v>0.777743837144691</v>
      </c>
      <c r="EJ15" s="0" t="n">
        <f aca="false">EI15*EG15</f>
        <v>2.37211870329131</v>
      </c>
      <c r="EL15" s="94" t="n">
        <f aca="false">EA15</f>
        <v>0.0179014537365101</v>
      </c>
      <c r="EM15" s="95" t="n">
        <f aca="false">EL15*100</f>
        <v>1.79014537365101</v>
      </c>
      <c r="EN15" s="0" t="n">
        <f aca="false">EM15*EI15</f>
        <v>1.39227453195016</v>
      </c>
      <c r="EQ15" s="46" t="str">
        <f aca="false">EQ14</f>
        <v>-</v>
      </c>
      <c r="ER15" s="96" t="e">
        <f aca="false">EQ15*100</f>
        <v>#VALUE!</v>
      </c>
      <c r="ES15" s="97" t="n">
        <f aca="false">$F15</f>
        <v>0.0644011363272261</v>
      </c>
      <c r="ET15" s="98" t="n">
        <f aca="false">1/(1+ES15)^$A15</f>
        <v>0.777743837144691</v>
      </c>
      <c r="EU15" s="0" t="e">
        <f aca="false">ET15*ER15</f>
        <v>#VALUE!</v>
      </c>
      <c r="EW15" s="94" t="n">
        <f aca="false">CT15</f>
        <v>0.0179014537365101</v>
      </c>
      <c r="EX15" s="95" t="n">
        <f aca="false">EW15*100</f>
        <v>1.79014537365101</v>
      </c>
      <c r="EY15" s="0" t="n">
        <f aca="false">EX15*ET15</f>
        <v>1.39227453195016</v>
      </c>
      <c r="FB15" s="46" t="str">
        <f aca="false">FB14</f>
        <v>-</v>
      </c>
      <c r="FC15" s="96" t="e">
        <f aca="false">FB15*100</f>
        <v>#VALUE!</v>
      </c>
      <c r="FD15" s="97" t="n">
        <f aca="false">$F15</f>
        <v>0.0644011363272261</v>
      </c>
      <c r="FE15" s="98" t="n">
        <f aca="false">1/(1+FD15)^$A15</f>
        <v>0.777743837144691</v>
      </c>
      <c r="FF15" s="0" t="e">
        <f aca="false">FE15*FC15</f>
        <v>#VALUE!</v>
      </c>
      <c r="FH15" s="94" t="n">
        <f aca="false">EW15</f>
        <v>0.0179014537365101</v>
      </c>
      <c r="FI15" s="95" t="n">
        <f aca="false">FH15*100</f>
        <v>1.79014537365101</v>
      </c>
      <c r="FJ15" s="0" t="n">
        <f aca="false">FI15*FE15</f>
        <v>1.39227453195016</v>
      </c>
      <c r="FM15" s="46" t="str">
        <f aca="false">FM14</f>
        <v>-</v>
      </c>
      <c r="FN15" s="96" t="e">
        <f aca="false">FM15*100</f>
        <v>#VALUE!</v>
      </c>
      <c r="FO15" s="97" t="n">
        <f aca="false">$F15</f>
        <v>0.0644011363272261</v>
      </c>
      <c r="FP15" s="98" t="n">
        <f aca="false">1/(1+FO15)^$A15</f>
        <v>0.777743837144691</v>
      </c>
      <c r="FQ15" s="0" t="e">
        <f aca="false">FP15*FN15</f>
        <v>#VALUE!</v>
      </c>
      <c r="FS15" s="94" t="n">
        <f aca="false">FH15</f>
        <v>0.0179014537365101</v>
      </c>
      <c r="FT15" s="95" t="n">
        <f aca="false">FS15*100</f>
        <v>1.79014537365101</v>
      </c>
      <c r="FU15" s="0" t="n">
        <f aca="false">FT15*FP15</f>
        <v>1.39227453195016</v>
      </c>
      <c r="FX15" s="46" t="str">
        <f aca="false">FX14</f>
        <v>-</v>
      </c>
      <c r="FY15" s="96" t="e">
        <f aca="false">FX15*100</f>
        <v>#VALUE!</v>
      </c>
      <c r="FZ15" s="97" t="n">
        <f aca="false">$F15</f>
        <v>0.0644011363272261</v>
      </c>
      <c r="GA15" s="98" t="n">
        <f aca="false">1/(1+FZ15)^$A15</f>
        <v>0.777743837144691</v>
      </c>
      <c r="GB15" s="0" t="e">
        <f aca="false">GA15*FY15</f>
        <v>#VALUE!</v>
      </c>
      <c r="GD15" s="94" t="n">
        <f aca="false">FS15</f>
        <v>0.0179014537365101</v>
      </c>
      <c r="GE15" s="95" t="n">
        <f aca="false">GD15*100</f>
        <v>1.79014537365101</v>
      </c>
      <c r="GF15" s="0" t="n">
        <f aca="false">GE15*GA15</f>
        <v>1.39227453195016</v>
      </c>
      <c r="GI15" s="46" t="str">
        <f aca="false">GI14</f>
        <v>-</v>
      </c>
      <c r="GJ15" s="96" t="e">
        <f aca="false">GI15*100</f>
        <v>#VALUE!</v>
      </c>
      <c r="GK15" s="97" t="n">
        <f aca="false">$F15</f>
        <v>0.0644011363272261</v>
      </c>
      <c r="GL15" s="98" t="n">
        <f aca="false">1/(1+GK15)^$A15</f>
        <v>0.777743837144691</v>
      </c>
      <c r="GM15" s="0" t="e">
        <f aca="false">GL15*GJ15</f>
        <v>#VALUE!</v>
      </c>
      <c r="GO15" s="94" t="n">
        <f aca="false">GD15</f>
        <v>0.0179014537365101</v>
      </c>
      <c r="GP15" s="95" t="n">
        <f aca="false">GO15*100</f>
        <v>1.79014537365101</v>
      </c>
      <c r="GQ15" s="0" t="n">
        <f aca="false">GP15*GL15</f>
        <v>1.39227453195016</v>
      </c>
      <c r="GT15" s="46" t="n">
        <f aca="false">GT14</f>
        <v>0.0126</v>
      </c>
      <c r="GU15" s="96" t="n">
        <f aca="false">GT15*100</f>
        <v>1.26</v>
      </c>
      <c r="GV15" s="97" t="n">
        <f aca="false">$F15</f>
        <v>0.0644011363272261</v>
      </c>
      <c r="GW15" s="98" t="n">
        <f aca="false">1/(1+GV15)^$A15</f>
        <v>0.777743837144691</v>
      </c>
      <c r="GX15" s="0" t="n">
        <f aca="false">GW15*GU15</f>
        <v>0.979957234802311</v>
      </c>
      <c r="GZ15" s="94" t="n">
        <f aca="false">CT15</f>
        <v>0.0179014537365101</v>
      </c>
      <c r="HA15" s="95" t="n">
        <f aca="false">GZ15*100</f>
        <v>1.79014537365101</v>
      </c>
      <c r="HB15" s="0" t="n">
        <f aca="false">HA15*GW15</f>
        <v>1.39227453195016</v>
      </c>
    </row>
    <row r="16" customFormat="false" ht="12.75" hidden="false" customHeight="false" outlineLevel="0" collapsed="false">
      <c r="A16" s="90" t="n">
        <f aca="false">'Inputs &amp; Curve'!B13</f>
        <v>4.52737850787132</v>
      </c>
      <c r="B16" s="80" t="n">
        <f aca="false">IF('Inputs &amp; Curve'!E13&lt;&gt;0,'Inputs &amp; Curve'!E13,"-")</f>
        <v>0.0284</v>
      </c>
      <c r="C16" s="92" t="n">
        <f aca="false">GZ16*2</f>
        <v>0.0358029074730203</v>
      </c>
      <c r="F16" s="73" t="n">
        <f aca="false">'Inputs &amp; Curve'!F13</f>
        <v>0.0634655695849458</v>
      </c>
      <c r="G16" s="93" t="n">
        <f aca="false">1/(1+F16)^A16</f>
        <v>0.756855375392788</v>
      </c>
      <c r="Q16" s="97"/>
      <c r="R16" s="98"/>
      <c r="AB16" s="97"/>
      <c r="AC16" s="98"/>
      <c r="AK16" s="46" t="n">
        <f aca="false">AK15</f>
        <v>0.0142</v>
      </c>
      <c r="AL16" s="96" t="n">
        <f aca="false">AK16*100</f>
        <v>1.42</v>
      </c>
      <c r="AM16" s="97" t="n">
        <f aca="false">$F16</f>
        <v>0.0634655695849458</v>
      </c>
      <c r="AN16" s="98" t="n">
        <f aca="false">1/(1+AM16)^$A16</f>
        <v>0.756855375392788</v>
      </c>
      <c r="AO16" s="0" t="n">
        <f aca="false">AN16*AL16</f>
        <v>1.07473463305776</v>
      </c>
      <c r="AP16" s="0" t="n">
        <f aca="false">SUM(AO7:AO16)</f>
        <v>12.3335104357157</v>
      </c>
      <c r="AQ16" s="94" t="n">
        <f aca="false">AR16/100</f>
        <v>0.0179014537365101</v>
      </c>
      <c r="AR16" s="101" t="n">
        <f aca="false">(AP16-SUM(AS7:AS10))/SUM(G11:G16)</f>
        <v>1.79014537365101</v>
      </c>
      <c r="AS16" s="0" t="n">
        <f aca="false">AR16*AN16</f>
        <v>1.3548811487823</v>
      </c>
      <c r="AT16" s="0" t="n">
        <f aca="false">SUM(AS7:AS16)</f>
        <v>12.3335104357157</v>
      </c>
      <c r="BG16" s="46" t="n">
        <f aca="false">$B$20/2</f>
        <v>0.01525</v>
      </c>
      <c r="BH16" s="96" t="n">
        <f aca="false">BG16*100</f>
        <v>1.525</v>
      </c>
      <c r="BI16" s="97" t="n">
        <f aca="false">$F16</f>
        <v>0.0634655695849458</v>
      </c>
      <c r="BJ16" s="98" t="n">
        <f aca="false">1/(1+BI16)^$A16</f>
        <v>0.756855375392788</v>
      </c>
      <c r="BK16" s="0" t="n">
        <f aca="false">BJ16*BH16</f>
        <v>1.154204447474</v>
      </c>
      <c r="BM16" s="94" t="n">
        <f aca="false">AQ16</f>
        <v>0.0179014537365101</v>
      </c>
      <c r="BN16" s="95" t="n">
        <f aca="false">BM16*100</f>
        <v>1.79014537365101</v>
      </c>
      <c r="BO16" s="0" t="n">
        <f aca="false">BN16*BJ16</f>
        <v>1.3548811487823</v>
      </c>
      <c r="CN16" s="46" t="n">
        <f aca="false">$B$26/2</f>
        <v>0.0147</v>
      </c>
      <c r="CO16" s="96" t="n">
        <f aca="false">CN16*100</f>
        <v>1.47</v>
      </c>
      <c r="CP16" s="97" t="n">
        <f aca="false">$F16</f>
        <v>0.0634655695849458</v>
      </c>
      <c r="CQ16" s="98" t="n">
        <f aca="false">1/(1+CP16)^$A16</f>
        <v>0.756855375392788</v>
      </c>
      <c r="CR16" s="0" t="n">
        <f aca="false">CQ16*CO16</f>
        <v>1.1125774018274</v>
      </c>
      <c r="CT16" s="94" t="n">
        <f aca="false">BM16</f>
        <v>0.0179014537365101</v>
      </c>
      <c r="CU16" s="95" t="n">
        <f aca="false">CT16*100</f>
        <v>1.79014537365101</v>
      </c>
      <c r="CV16" s="0" t="n">
        <f aca="false">CU16*CQ16</f>
        <v>1.3548811487823</v>
      </c>
      <c r="CY16" s="46" t="str">
        <f aca="false">CY15</f>
        <v>-</v>
      </c>
      <c r="CZ16" s="96" t="e">
        <f aca="false">CY16*100</f>
        <v>#VALUE!</v>
      </c>
      <c r="DA16" s="97" t="n">
        <f aca="false">$F16</f>
        <v>0.0634655695849458</v>
      </c>
      <c r="DB16" s="98" t="n">
        <f aca="false">1/(1+DA16)^$A16</f>
        <v>0.756855375392788</v>
      </c>
      <c r="DC16" s="0" t="e">
        <f aca="false">DB16*CZ16</f>
        <v>#VALUE!</v>
      </c>
      <c r="DE16" s="94" t="n">
        <f aca="false">CT16</f>
        <v>0.0179014537365101</v>
      </c>
      <c r="DF16" s="95" t="n">
        <f aca="false">DE16*100</f>
        <v>1.79014537365101</v>
      </c>
      <c r="DG16" s="0" t="n">
        <f aca="false">DF16*DB16</f>
        <v>1.3548811487823</v>
      </c>
      <c r="DJ16" s="46" t="str">
        <f aca="false">DJ15</f>
        <v>-</v>
      </c>
      <c r="DK16" s="96" t="e">
        <f aca="false">DJ16*100</f>
        <v>#VALUE!</v>
      </c>
      <c r="DL16" s="97" t="n">
        <f aca="false">$F16</f>
        <v>0.0634655695849458</v>
      </c>
      <c r="DM16" s="98" t="n">
        <f aca="false">1/(1+DL16)^$A16</f>
        <v>0.756855375392788</v>
      </c>
      <c r="DN16" s="0" t="e">
        <f aca="false">DM16*DK16</f>
        <v>#VALUE!</v>
      </c>
      <c r="DP16" s="94" t="n">
        <f aca="false">DE16</f>
        <v>0.0179014537365101</v>
      </c>
      <c r="DQ16" s="95" t="n">
        <f aca="false">DP16*100</f>
        <v>1.79014537365101</v>
      </c>
      <c r="DR16" s="0" t="n">
        <f aca="false">DQ16*DM16</f>
        <v>1.3548811487823</v>
      </c>
      <c r="DU16" s="46" t="str">
        <f aca="false">DU15</f>
        <v>-</v>
      </c>
      <c r="DV16" s="96" t="e">
        <f aca="false">DU16*100</f>
        <v>#VALUE!</v>
      </c>
      <c r="DW16" s="97" t="n">
        <f aca="false">$F16</f>
        <v>0.0634655695849458</v>
      </c>
      <c r="DX16" s="98" t="n">
        <f aca="false">1/(1+DW16)^$A16</f>
        <v>0.756855375392788</v>
      </c>
      <c r="DY16" s="0" t="e">
        <f aca="false">DX16*DV16</f>
        <v>#VALUE!</v>
      </c>
      <c r="EA16" s="94" t="n">
        <f aca="false">DP16</f>
        <v>0.0179014537365101</v>
      </c>
      <c r="EB16" s="95" t="n">
        <f aca="false">EA16*100</f>
        <v>1.79014537365101</v>
      </c>
      <c r="EC16" s="0" t="n">
        <f aca="false">EB16*DX16</f>
        <v>1.3548811487823</v>
      </c>
      <c r="EF16" s="46" t="n">
        <f aca="false">EF15</f>
        <v>0.0305</v>
      </c>
      <c r="EG16" s="96" t="n">
        <f aca="false">EF16*100</f>
        <v>3.05</v>
      </c>
      <c r="EH16" s="97" t="n">
        <f aca="false">$F16</f>
        <v>0.0634655695849458</v>
      </c>
      <c r="EI16" s="98" t="n">
        <f aca="false">1/(1+EH16)^$A16</f>
        <v>0.756855375392788</v>
      </c>
      <c r="EJ16" s="0" t="n">
        <f aca="false">EI16*EG16</f>
        <v>2.308408894948</v>
      </c>
      <c r="EL16" s="94" t="n">
        <f aca="false">EA16</f>
        <v>0.0179014537365101</v>
      </c>
      <c r="EM16" s="95" t="n">
        <f aca="false">EL16*100</f>
        <v>1.79014537365101</v>
      </c>
      <c r="EN16" s="0" t="n">
        <f aca="false">EM16*EI16</f>
        <v>1.3548811487823</v>
      </c>
      <c r="EQ16" s="46" t="str">
        <f aca="false">EQ15</f>
        <v>-</v>
      </c>
      <c r="ER16" s="96" t="e">
        <f aca="false">EQ16*100</f>
        <v>#VALUE!</v>
      </c>
      <c r="ES16" s="97" t="n">
        <f aca="false">$F16</f>
        <v>0.0634655695849458</v>
      </c>
      <c r="ET16" s="98" t="n">
        <f aca="false">1/(1+ES16)^$A16</f>
        <v>0.756855375392788</v>
      </c>
      <c r="EU16" s="0" t="e">
        <f aca="false">ET16*ER16</f>
        <v>#VALUE!</v>
      </c>
      <c r="EW16" s="94" t="n">
        <f aca="false">CT16</f>
        <v>0.0179014537365101</v>
      </c>
      <c r="EX16" s="95" t="n">
        <f aca="false">EW16*100</f>
        <v>1.79014537365101</v>
      </c>
      <c r="EY16" s="0" t="n">
        <f aca="false">EX16*ET16</f>
        <v>1.3548811487823</v>
      </c>
      <c r="FB16" s="46" t="str">
        <f aca="false">FB15</f>
        <v>-</v>
      </c>
      <c r="FC16" s="96" t="e">
        <f aca="false">FB16*100</f>
        <v>#VALUE!</v>
      </c>
      <c r="FD16" s="97" t="n">
        <f aca="false">$F16</f>
        <v>0.0634655695849458</v>
      </c>
      <c r="FE16" s="98" t="n">
        <f aca="false">1/(1+FD16)^$A16</f>
        <v>0.756855375392788</v>
      </c>
      <c r="FF16" s="0" t="e">
        <f aca="false">FE16*FC16</f>
        <v>#VALUE!</v>
      </c>
      <c r="FH16" s="94" t="n">
        <f aca="false">EW16</f>
        <v>0.0179014537365101</v>
      </c>
      <c r="FI16" s="95" t="n">
        <f aca="false">FH16*100</f>
        <v>1.79014537365101</v>
      </c>
      <c r="FJ16" s="0" t="n">
        <f aca="false">FI16*FE16</f>
        <v>1.3548811487823</v>
      </c>
      <c r="FM16" s="46" t="str">
        <f aca="false">FM15</f>
        <v>-</v>
      </c>
      <c r="FN16" s="96" t="e">
        <f aca="false">FM16*100</f>
        <v>#VALUE!</v>
      </c>
      <c r="FO16" s="97" t="n">
        <f aca="false">$F16</f>
        <v>0.0634655695849458</v>
      </c>
      <c r="FP16" s="98" t="n">
        <f aca="false">1/(1+FO16)^$A16</f>
        <v>0.756855375392788</v>
      </c>
      <c r="FQ16" s="0" t="e">
        <f aca="false">FP16*FN16</f>
        <v>#VALUE!</v>
      </c>
      <c r="FS16" s="94" t="n">
        <f aca="false">FH16</f>
        <v>0.0179014537365101</v>
      </c>
      <c r="FT16" s="95" t="n">
        <f aca="false">FS16*100</f>
        <v>1.79014537365101</v>
      </c>
      <c r="FU16" s="0" t="n">
        <f aca="false">FT16*FP16</f>
        <v>1.3548811487823</v>
      </c>
      <c r="FX16" s="46" t="str">
        <f aca="false">FX15</f>
        <v>-</v>
      </c>
      <c r="FY16" s="96" t="e">
        <f aca="false">FX16*100</f>
        <v>#VALUE!</v>
      </c>
      <c r="FZ16" s="97" t="n">
        <f aca="false">$F16</f>
        <v>0.0634655695849458</v>
      </c>
      <c r="GA16" s="98" t="n">
        <f aca="false">1/(1+FZ16)^$A16</f>
        <v>0.756855375392788</v>
      </c>
      <c r="GB16" s="0" t="e">
        <f aca="false">GA16*FY16</f>
        <v>#VALUE!</v>
      </c>
      <c r="GD16" s="94" t="n">
        <f aca="false">FS16</f>
        <v>0.0179014537365101</v>
      </c>
      <c r="GE16" s="95" t="n">
        <f aca="false">GD16*100</f>
        <v>1.79014537365101</v>
      </c>
      <c r="GF16" s="0" t="n">
        <f aca="false">GE16*GA16</f>
        <v>1.3548811487823</v>
      </c>
      <c r="GI16" s="46" t="str">
        <f aca="false">GI15</f>
        <v>-</v>
      </c>
      <c r="GJ16" s="96" t="e">
        <f aca="false">GI16*100</f>
        <v>#VALUE!</v>
      </c>
      <c r="GK16" s="97" t="n">
        <f aca="false">$F16</f>
        <v>0.0634655695849458</v>
      </c>
      <c r="GL16" s="98" t="n">
        <f aca="false">1/(1+GK16)^$A16</f>
        <v>0.756855375392788</v>
      </c>
      <c r="GM16" s="0" t="e">
        <f aca="false">GL16*GJ16</f>
        <v>#VALUE!</v>
      </c>
      <c r="GO16" s="94" t="n">
        <f aca="false">GD16</f>
        <v>0.0179014537365101</v>
      </c>
      <c r="GP16" s="95" t="n">
        <f aca="false">GO16*100</f>
        <v>1.79014537365101</v>
      </c>
      <c r="GQ16" s="0" t="n">
        <f aca="false">GP16*GL16</f>
        <v>1.3548811487823</v>
      </c>
      <c r="GT16" s="46" t="n">
        <f aca="false">GT15</f>
        <v>0.0126</v>
      </c>
      <c r="GU16" s="96" t="n">
        <f aca="false">GT16*100</f>
        <v>1.26</v>
      </c>
      <c r="GV16" s="97" t="n">
        <f aca="false">$F16</f>
        <v>0.0634655695849458</v>
      </c>
      <c r="GW16" s="98" t="n">
        <f aca="false">1/(1+GV16)^$A16</f>
        <v>0.756855375392788</v>
      </c>
      <c r="GX16" s="0" t="n">
        <f aca="false">GW16*GU16</f>
        <v>0.953637772994913</v>
      </c>
      <c r="GZ16" s="94" t="n">
        <f aca="false">CT16</f>
        <v>0.0179014537365101</v>
      </c>
      <c r="HA16" s="95" t="n">
        <f aca="false">GZ16*100</f>
        <v>1.79014537365101</v>
      </c>
      <c r="HB16" s="0" t="n">
        <f aca="false">HA16*GW16</f>
        <v>1.3548811487823</v>
      </c>
    </row>
    <row r="17" customFormat="false" ht="12.75" hidden="false" customHeight="false" outlineLevel="0" collapsed="false">
      <c r="A17" s="90" t="n">
        <f aca="false">'Inputs &amp; Curve'!B14</f>
        <v>5.02737850787132</v>
      </c>
      <c r="B17" s="80" t="str">
        <f aca="false">IF('Inputs &amp; Curve'!E14&lt;&gt;0,'Inputs &amp; Curve'!E14,"-")</f>
        <v>-</v>
      </c>
      <c r="C17" s="92" t="n">
        <f aca="false">GZ17*2</f>
        <v>0.0369338402243939</v>
      </c>
      <c r="F17" s="73" t="n">
        <f aca="false">'Inputs &amp; Curve'!F14</f>
        <v>0.0625478672371047</v>
      </c>
      <c r="G17" s="93" t="n">
        <f aca="false">1/(1+F17)^A17</f>
        <v>0.737116440528936</v>
      </c>
      <c r="Q17" s="97"/>
      <c r="R17" s="98"/>
      <c r="AB17" s="97"/>
      <c r="AC17" s="98"/>
      <c r="BG17" s="46" t="n">
        <f aca="false">$B$20/2</f>
        <v>0.01525</v>
      </c>
      <c r="BH17" s="96" t="n">
        <f aca="false">BG17*100</f>
        <v>1.525</v>
      </c>
      <c r="BI17" s="97" t="n">
        <f aca="false">$F17</f>
        <v>0.0625478672371047</v>
      </c>
      <c r="BJ17" s="98" t="n">
        <f aca="false">1/(1+BI17)^$A17</f>
        <v>0.737116440528936</v>
      </c>
      <c r="BK17" s="0" t="n">
        <f aca="false">BJ17*BH17</f>
        <v>1.12410257180663</v>
      </c>
      <c r="BM17" s="94" t="n">
        <f aca="false">BN17/100</f>
        <v>0.0184669201121969</v>
      </c>
      <c r="BN17" s="102" t="n">
        <f aca="false">BN18</f>
        <v>1.84669201121969</v>
      </c>
      <c r="BO17" s="0" t="n">
        <f aca="false">BN17*BJ17</f>
        <v>1.36122704206348</v>
      </c>
      <c r="CN17" s="46" t="n">
        <f aca="false">$B$26/2</f>
        <v>0.0147</v>
      </c>
      <c r="CO17" s="96" t="n">
        <f aca="false">CN17*100</f>
        <v>1.47</v>
      </c>
      <c r="CP17" s="97" t="n">
        <f aca="false">$F17</f>
        <v>0.0625478672371047</v>
      </c>
      <c r="CQ17" s="98" t="n">
        <f aca="false">1/(1+CP17)^$A17</f>
        <v>0.737116440528936</v>
      </c>
      <c r="CR17" s="0" t="n">
        <f aca="false">CQ17*CO17</f>
        <v>1.08356116757754</v>
      </c>
      <c r="CT17" s="94" t="n">
        <f aca="false">BM17</f>
        <v>0.0184669201121969</v>
      </c>
      <c r="CU17" s="95" t="n">
        <f aca="false">CT17*100</f>
        <v>1.84669201121969</v>
      </c>
      <c r="CV17" s="0" t="n">
        <f aca="false">CU17*CQ17</f>
        <v>1.36122704206348</v>
      </c>
      <c r="CY17" s="46" t="str">
        <f aca="false">CY16</f>
        <v>-</v>
      </c>
      <c r="CZ17" s="96" t="e">
        <f aca="false">CY17*100</f>
        <v>#VALUE!</v>
      </c>
      <c r="DA17" s="97" t="n">
        <f aca="false">$F17</f>
        <v>0.0625478672371047</v>
      </c>
      <c r="DB17" s="98" t="n">
        <f aca="false">1/(1+DA17)^$A17</f>
        <v>0.737116440528936</v>
      </c>
      <c r="DC17" s="0" t="e">
        <f aca="false">DB17*CZ17</f>
        <v>#VALUE!</v>
      </c>
      <c r="DD17" s="0" t="e">
        <f aca="false">SUM(DC7:DC17)</f>
        <v>#VALUE!</v>
      </c>
      <c r="DE17" s="94" t="e">
        <f aca="false">DF17/100</f>
        <v>#VALUE!</v>
      </c>
      <c r="DF17" s="99" t="e">
        <f aca="false">(DD17-DG15-DG16-DG14-DG13-DG12-DG11-DG10-DG9-DG8-DG7)*(1+DA17)^$A17</f>
        <v>#VALUE!</v>
      </c>
      <c r="DG17" s="0" t="e">
        <f aca="false">DF17*DB17</f>
        <v>#VALUE!</v>
      </c>
      <c r="DH17" s="0" t="e">
        <f aca="false">SUM(DG7:DG17)</f>
        <v>#VALUE!</v>
      </c>
      <c r="DJ17" s="46" t="str">
        <f aca="false">DJ16</f>
        <v>-</v>
      </c>
      <c r="DK17" s="96" t="e">
        <f aca="false">DJ17*100</f>
        <v>#VALUE!</v>
      </c>
      <c r="DL17" s="97" t="n">
        <f aca="false">$F17</f>
        <v>0.0625478672371047</v>
      </c>
      <c r="DM17" s="98" t="n">
        <f aca="false">1/(1+DL17)^$A17</f>
        <v>0.737116440528936</v>
      </c>
      <c r="DN17" s="0" t="e">
        <f aca="false">DM17*DK17</f>
        <v>#VALUE!</v>
      </c>
      <c r="DP17" s="94" t="e">
        <f aca="false">DE17</f>
        <v>#VALUE!</v>
      </c>
      <c r="DQ17" s="95" t="e">
        <f aca="false">DP17*100</f>
        <v>#VALUE!</v>
      </c>
      <c r="DR17" s="0" t="e">
        <f aca="false">DQ17*DM17</f>
        <v>#VALUE!</v>
      </c>
      <c r="DU17" s="46" t="str">
        <f aca="false">DU16</f>
        <v>-</v>
      </c>
      <c r="DV17" s="96" t="e">
        <f aca="false">DU17*100</f>
        <v>#VALUE!</v>
      </c>
      <c r="DW17" s="97" t="n">
        <f aca="false">$F17</f>
        <v>0.0625478672371047</v>
      </c>
      <c r="DX17" s="98" t="n">
        <f aca="false">1/(1+DW17)^$A17</f>
        <v>0.737116440528936</v>
      </c>
      <c r="DY17" s="0" t="e">
        <f aca="false">DX17*DV17</f>
        <v>#VALUE!</v>
      </c>
      <c r="EA17" s="94" t="e">
        <f aca="false">DP17</f>
        <v>#VALUE!</v>
      </c>
      <c r="EB17" s="95" t="e">
        <f aca="false">EA17*100</f>
        <v>#VALUE!</v>
      </c>
      <c r="EC17" s="0" t="e">
        <f aca="false">EB17*DX17</f>
        <v>#VALUE!</v>
      </c>
      <c r="EF17" s="46" t="n">
        <f aca="false">EF16</f>
        <v>0.0305</v>
      </c>
      <c r="EG17" s="96" t="n">
        <f aca="false">EF17*100</f>
        <v>3.05</v>
      </c>
      <c r="EH17" s="97" t="n">
        <f aca="false">$F17</f>
        <v>0.0625478672371047</v>
      </c>
      <c r="EI17" s="98" t="n">
        <f aca="false">1/(1+EH17)^$A17</f>
        <v>0.737116440528936</v>
      </c>
      <c r="EJ17" s="0" t="n">
        <f aca="false">EI17*EG17</f>
        <v>2.24820514361326</v>
      </c>
      <c r="EL17" s="94" t="e">
        <f aca="false">EA17</f>
        <v>#VALUE!</v>
      </c>
      <c r="EM17" s="95" t="e">
        <f aca="false">EL17*100</f>
        <v>#VALUE!</v>
      </c>
      <c r="EN17" s="0" t="e">
        <f aca="false">EM17*EI17</f>
        <v>#VALUE!</v>
      </c>
      <c r="EQ17" s="46" t="str">
        <f aca="false">EQ16</f>
        <v>-</v>
      </c>
      <c r="ER17" s="96" t="e">
        <f aca="false">EQ17*100</f>
        <v>#VALUE!</v>
      </c>
      <c r="ES17" s="97" t="n">
        <f aca="false">$F17</f>
        <v>0.0625478672371047</v>
      </c>
      <c r="ET17" s="98" t="n">
        <f aca="false">1/(1+ES17)^$A17</f>
        <v>0.737116440528936</v>
      </c>
      <c r="EU17" s="0" t="e">
        <f aca="false">ET17*ER17</f>
        <v>#VALUE!</v>
      </c>
      <c r="EW17" s="94" t="e">
        <f aca="false">EX17/100</f>
        <v>#VALUE!</v>
      </c>
      <c r="EX17" s="95" t="e">
        <f aca="false">EX18</f>
        <v>#VALUE!</v>
      </c>
      <c r="EY17" s="0" t="e">
        <f aca="false">EX17*ET17</f>
        <v>#VALUE!</v>
      </c>
      <c r="FB17" s="46" t="str">
        <f aca="false">FB16</f>
        <v>-</v>
      </c>
      <c r="FC17" s="96" t="e">
        <f aca="false">FB17*100</f>
        <v>#VALUE!</v>
      </c>
      <c r="FD17" s="97" t="n">
        <f aca="false">$F17</f>
        <v>0.0625478672371047</v>
      </c>
      <c r="FE17" s="98" t="n">
        <f aca="false">1/(1+FD17)^$A17</f>
        <v>0.737116440528936</v>
      </c>
      <c r="FF17" s="0" t="e">
        <f aca="false">FE17*FC17</f>
        <v>#VALUE!</v>
      </c>
      <c r="FH17" s="94" t="e">
        <f aca="false">EW17</f>
        <v>#VALUE!</v>
      </c>
      <c r="FI17" s="95" t="e">
        <f aca="false">FH17*100</f>
        <v>#VALUE!</v>
      </c>
      <c r="FJ17" s="0" t="e">
        <f aca="false">FI17*FE17</f>
        <v>#VALUE!</v>
      </c>
      <c r="FM17" s="46" t="str">
        <f aca="false">FM16</f>
        <v>-</v>
      </c>
      <c r="FN17" s="96" t="e">
        <f aca="false">FM17*100</f>
        <v>#VALUE!</v>
      </c>
      <c r="FO17" s="97" t="n">
        <f aca="false">$F17</f>
        <v>0.0625478672371047</v>
      </c>
      <c r="FP17" s="98" t="n">
        <f aca="false">1/(1+FO17)^$A17</f>
        <v>0.737116440528936</v>
      </c>
      <c r="FQ17" s="0" t="e">
        <f aca="false">FP17*FN17</f>
        <v>#VALUE!</v>
      </c>
      <c r="FS17" s="94" t="e">
        <f aca="false">FH17</f>
        <v>#VALUE!</v>
      </c>
      <c r="FT17" s="95" t="e">
        <f aca="false">FS17*100</f>
        <v>#VALUE!</v>
      </c>
      <c r="FU17" s="0" t="e">
        <f aca="false">FT17*FP17</f>
        <v>#VALUE!</v>
      </c>
      <c r="FX17" s="46" t="str">
        <f aca="false">FX16</f>
        <v>-</v>
      </c>
      <c r="FY17" s="96" t="e">
        <f aca="false">FX17*100</f>
        <v>#VALUE!</v>
      </c>
      <c r="FZ17" s="97" t="n">
        <f aca="false">$F17</f>
        <v>0.0625478672371047</v>
      </c>
      <c r="GA17" s="98" t="n">
        <f aca="false">1/(1+FZ17)^$A17</f>
        <v>0.737116440528936</v>
      </c>
      <c r="GB17" s="0" t="e">
        <f aca="false">GA17*FY17</f>
        <v>#VALUE!</v>
      </c>
      <c r="GD17" s="94" t="e">
        <f aca="false">FS17</f>
        <v>#VALUE!</v>
      </c>
      <c r="GE17" s="95" t="e">
        <f aca="false">GD17*100</f>
        <v>#VALUE!</v>
      </c>
      <c r="GF17" s="0" t="e">
        <f aca="false">GE17*GA17</f>
        <v>#VALUE!</v>
      </c>
      <c r="GI17" s="46" t="str">
        <f aca="false">GI16</f>
        <v>-</v>
      </c>
      <c r="GJ17" s="96" t="e">
        <f aca="false">GI17*100</f>
        <v>#VALUE!</v>
      </c>
      <c r="GK17" s="97" t="n">
        <f aca="false">$F17</f>
        <v>0.0625478672371047</v>
      </c>
      <c r="GL17" s="98" t="n">
        <f aca="false">1/(1+GK17)^$A17</f>
        <v>0.737116440528936</v>
      </c>
      <c r="GM17" s="0" t="e">
        <f aca="false">GL17*GJ17</f>
        <v>#VALUE!</v>
      </c>
      <c r="GO17" s="94" t="e">
        <f aca="false">GD17</f>
        <v>#VALUE!</v>
      </c>
      <c r="GP17" s="95" t="e">
        <f aca="false">GO17*100</f>
        <v>#VALUE!</v>
      </c>
      <c r="GQ17" s="0" t="e">
        <f aca="false">GP17*GL17</f>
        <v>#VALUE!</v>
      </c>
      <c r="GT17" s="46" t="n">
        <f aca="false">GT16</f>
        <v>0.0126</v>
      </c>
      <c r="GU17" s="96" t="n">
        <f aca="false">GT17*100</f>
        <v>1.26</v>
      </c>
      <c r="GV17" s="97" t="n">
        <f aca="false">$F17</f>
        <v>0.0625478672371047</v>
      </c>
      <c r="GW17" s="98" t="n">
        <f aca="false">1/(1+GV17)^$A17</f>
        <v>0.737116440528936</v>
      </c>
      <c r="GX17" s="0" t="n">
        <f aca="false">GW17*GU17</f>
        <v>0.92876671506646</v>
      </c>
      <c r="GZ17" s="94" t="n">
        <f aca="false">CT17</f>
        <v>0.0184669201121969</v>
      </c>
      <c r="HA17" s="95" t="n">
        <f aca="false">GZ17*100</f>
        <v>1.84669201121969</v>
      </c>
      <c r="HB17" s="0" t="n">
        <f aca="false">HA17*GW17</f>
        <v>1.36122704206348</v>
      </c>
    </row>
    <row r="18" customFormat="false" ht="12.75" hidden="false" customHeight="false" outlineLevel="0" collapsed="false">
      <c r="A18" s="90" t="n">
        <f aca="false">'Inputs &amp; Curve'!B15</f>
        <v>5.52737850787132</v>
      </c>
      <c r="B18" s="80" t="str">
        <f aca="false">IF('Inputs &amp; Curve'!E15&lt;&gt;0,'Inputs &amp; Curve'!E15,"-")</f>
        <v>-</v>
      </c>
      <c r="C18" s="92" t="n">
        <f aca="false">GZ18*2</f>
        <v>0.0369338402243939</v>
      </c>
      <c r="F18" s="73" t="n">
        <f aca="false">'Inputs &amp; Curve'!F15</f>
        <v>0.0618839060177217</v>
      </c>
      <c r="G18" s="93" t="n">
        <f aca="false">1/(1+F18)^A18</f>
        <v>0.717566800321185</v>
      </c>
      <c r="Q18" s="97"/>
      <c r="R18" s="98"/>
      <c r="AB18" s="97"/>
      <c r="AC18" s="98"/>
      <c r="BG18" s="46" t="n">
        <f aca="false">$B$20/2</f>
        <v>0.01525</v>
      </c>
      <c r="BH18" s="96" t="n">
        <f aca="false">BG18*100</f>
        <v>1.525</v>
      </c>
      <c r="BI18" s="97" t="n">
        <f aca="false">$F18</f>
        <v>0.0618839060177217</v>
      </c>
      <c r="BJ18" s="98" t="n">
        <f aca="false">1/(1+BI18)^$A18</f>
        <v>0.717566800321185</v>
      </c>
      <c r="BK18" s="0" t="n">
        <f aca="false">BJ18*BH18</f>
        <v>1.09428937048981</v>
      </c>
      <c r="BM18" s="94" t="n">
        <f aca="false">BN18/100</f>
        <v>0.0184669201121969</v>
      </c>
      <c r="BN18" s="102" t="n">
        <f aca="false">BN19</f>
        <v>1.84669201121969</v>
      </c>
      <c r="BO18" s="0" t="n">
        <f aca="false">BN18*BJ18</f>
        <v>1.32512487766961</v>
      </c>
      <c r="CN18" s="46" t="n">
        <f aca="false">$B$26/2</f>
        <v>0.0147</v>
      </c>
      <c r="CO18" s="96" t="n">
        <f aca="false">CN18*100</f>
        <v>1.47</v>
      </c>
      <c r="CP18" s="97" t="n">
        <f aca="false">$F18</f>
        <v>0.0618839060177217</v>
      </c>
      <c r="CQ18" s="98" t="n">
        <f aca="false">1/(1+CP18)^$A18</f>
        <v>0.717566800321185</v>
      </c>
      <c r="CR18" s="0" t="n">
        <f aca="false">CQ18*CO18</f>
        <v>1.05482319647214</v>
      </c>
      <c r="CT18" s="94" t="n">
        <f aca="false">BM18</f>
        <v>0.0184669201121969</v>
      </c>
      <c r="CU18" s="95" t="n">
        <f aca="false">CT18*100</f>
        <v>1.84669201121969</v>
      </c>
      <c r="CV18" s="0" t="n">
        <f aca="false">CU18*CQ18</f>
        <v>1.32512487766961</v>
      </c>
      <c r="DJ18" s="46" t="str">
        <f aca="false">DJ17</f>
        <v>-</v>
      </c>
      <c r="DK18" s="96" t="e">
        <f aca="false">DJ18*100</f>
        <v>#VALUE!</v>
      </c>
      <c r="DL18" s="97" t="n">
        <f aca="false">$F18</f>
        <v>0.0618839060177217</v>
      </c>
      <c r="DM18" s="98" t="n">
        <f aca="false">1/(1+DL18)^$A18</f>
        <v>0.717566800321185</v>
      </c>
      <c r="DN18" s="0" t="e">
        <f aca="false">DM18*DK18</f>
        <v>#VALUE!</v>
      </c>
      <c r="DO18" s="0" t="e">
        <f aca="false">SUM(DN7:DN18)</f>
        <v>#VALUE!</v>
      </c>
      <c r="DP18" s="94" t="e">
        <f aca="false">DQ18/100</f>
        <v>#VALUE!</v>
      </c>
      <c r="DQ18" s="99" t="e">
        <f aca="false">(DO18-DR16-DR17-DR15-DR14-DR13-DR12-DR11-DR10-DR9-DR8-DR7)*(1+DL18)^$A18</f>
        <v>#VALUE!</v>
      </c>
      <c r="DR18" s="0" t="e">
        <f aca="false">DQ18*DM18</f>
        <v>#VALUE!</v>
      </c>
      <c r="DS18" s="0" t="e">
        <f aca="false">SUM(DR7:DR18)</f>
        <v>#VALUE!</v>
      </c>
      <c r="DU18" s="46" t="str">
        <f aca="false">DU17</f>
        <v>-</v>
      </c>
      <c r="DV18" s="96" t="e">
        <f aca="false">DU18*100</f>
        <v>#VALUE!</v>
      </c>
      <c r="DW18" s="97" t="n">
        <f aca="false">$F18</f>
        <v>0.0618839060177217</v>
      </c>
      <c r="DX18" s="98" t="n">
        <f aca="false">1/(1+DW18)^$A18</f>
        <v>0.717566800321185</v>
      </c>
      <c r="DY18" s="0" t="e">
        <f aca="false">DX18*DV18</f>
        <v>#VALUE!</v>
      </c>
      <c r="EA18" s="94" t="e">
        <f aca="false">DP18</f>
        <v>#VALUE!</v>
      </c>
      <c r="EB18" s="95" t="e">
        <f aca="false">EA18*100</f>
        <v>#VALUE!</v>
      </c>
      <c r="EC18" s="0" t="e">
        <f aca="false">EB18*DX18</f>
        <v>#VALUE!</v>
      </c>
      <c r="EF18" s="46" t="n">
        <f aca="false">EF17</f>
        <v>0.0305</v>
      </c>
      <c r="EG18" s="96" t="n">
        <f aca="false">EF18*100</f>
        <v>3.05</v>
      </c>
      <c r="EH18" s="97" t="n">
        <f aca="false">$F18</f>
        <v>0.0618839060177217</v>
      </c>
      <c r="EI18" s="98" t="n">
        <f aca="false">1/(1+EH18)^$A18</f>
        <v>0.717566800321185</v>
      </c>
      <c r="EJ18" s="0" t="n">
        <f aca="false">EI18*EG18</f>
        <v>2.18857874097962</v>
      </c>
      <c r="EL18" s="94" t="e">
        <f aca="false">EA18</f>
        <v>#VALUE!</v>
      </c>
      <c r="EM18" s="95" t="e">
        <f aca="false">EL18*100</f>
        <v>#VALUE!</v>
      </c>
      <c r="EN18" s="0" t="e">
        <f aca="false">EM18*EI18</f>
        <v>#VALUE!</v>
      </c>
      <c r="EQ18" s="46" t="str">
        <f aca="false">EQ17</f>
        <v>-</v>
      </c>
      <c r="ER18" s="96" t="e">
        <f aca="false">EQ18*100</f>
        <v>#VALUE!</v>
      </c>
      <c r="ES18" s="97" t="n">
        <f aca="false">$F18</f>
        <v>0.0618839060177217</v>
      </c>
      <c r="ET18" s="98" t="n">
        <f aca="false">1/(1+ES18)^$A18</f>
        <v>0.717566800321185</v>
      </c>
      <c r="EU18" s="0" t="e">
        <f aca="false">ET18*ER18</f>
        <v>#VALUE!</v>
      </c>
      <c r="EW18" s="94" t="e">
        <f aca="false">EX18/100</f>
        <v>#VALUE!</v>
      </c>
      <c r="EX18" s="95" t="e">
        <f aca="false">EX19</f>
        <v>#VALUE!</v>
      </c>
      <c r="EY18" s="0" t="e">
        <f aca="false">EX18*ET18</f>
        <v>#VALUE!</v>
      </c>
      <c r="FB18" s="46" t="str">
        <f aca="false">FB17</f>
        <v>-</v>
      </c>
      <c r="FC18" s="96" t="e">
        <f aca="false">FB18*100</f>
        <v>#VALUE!</v>
      </c>
      <c r="FD18" s="97" t="n">
        <f aca="false">$F18</f>
        <v>0.0618839060177217</v>
      </c>
      <c r="FE18" s="98" t="n">
        <f aca="false">1/(1+FD18)^$A18</f>
        <v>0.717566800321185</v>
      </c>
      <c r="FF18" s="0" t="e">
        <f aca="false">FE18*FC18</f>
        <v>#VALUE!</v>
      </c>
      <c r="FH18" s="94" t="e">
        <f aca="false">EW18</f>
        <v>#VALUE!</v>
      </c>
      <c r="FI18" s="95" t="e">
        <f aca="false">FH18*100</f>
        <v>#VALUE!</v>
      </c>
      <c r="FJ18" s="0" t="e">
        <f aca="false">FI18*FE18</f>
        <v>#VALUE!</v>
      </c>
      <c r="FM18" s="46" t="str">
        <f aca="false">FM17</f>
        <v>-</v>
      </c>
      <c r="FN18" s="96" t="e">
        <f aca="false">FM18*100</f>
        <v>#VALUE!</v>
      </c>
      <c r="FO18" s="97" t="n">
        <f aca="false">$F18</f>
        <v>0.0618839060177217</v>
      </c>
      <c r="FP18" s="98" t="n">
        <f aca="false">1/(1+FO18)^$A18</f>
        <v>0.717566800321185</v>
      </c>
      <c r="FQ18" s="0" t="e">
        <f aca="false">FP18*FN18</f>
        <v>#VALUE!</v>
      </c>
      <c r="FS18" s="94" t="e">
        <f aca="false">FH18</f>
        <v>#VALUE!</v>
      </c>
      <c r="FT18" s="95" t="e">
        <f aca="false">FS18*100</f>
        <v>#VALUE!</v>
      </c>
      <c r="FU18" s="0" t="e">
        <f aca="false">FT18*FP18</f>
        <v>#VALUE!</v>
      </c>
      <c r="FX18" s="46" t="str">
        <f aca="false">FX17</f>
        <v>-</v>
      </c>
      <c r="FY18" s="96" t="e">
        <f aca="false">FX18*100</f>
        <v>#VALUE!</v>
      </c>
      <c r="FZ18" s="97" t="n">
        <f aca="false">$F18</f>
        <v>0.0618839060177217</v>
      </c>
      <c r="GA18" s="98" t="n">
        <f aca="false">1/(1+FZ18)^$A18</f>
        <v>0.717566800321185</v>
      </c>
      <c r="GB18" s="0" t="e">
        <f aca="false">GA18*FY18</f>
        <v>#VALUE!</v>
      </c>
      <c r="GD18" s="94" t="e">
        <f aca="false">FS18</f>
        <v>#VALUE!</v>
      </c>
      <c r="GE18" s="95" t="e">
        <f aca="false">GD18*100</f>
        <v>#VALUE!</v>
      </c>
      <c r="GF18" s="0" t="e">
        <f aca="false">GE18*GA18</f>
        <v>#VALUE!</v>
      </c>
      <c r="GI18" s="46" t="str">
        <f aca="false">GI17</f>
        <v>-</v>
      </c>
      <c r="GJ18" s="96" t="e">
        <f aca="false">GI18*100</f>
        <v>#VALUE!</v>
      </c>
      <c r="GK18" s="97" t="n">
        <f aca="false">$F18</f>
        <v>0.0618839060177217</v>
      </c>
      <c r="GL18" s="98" t="n">
        <f aca="false">1/(1+GK18)^$A18</f>
        <v>0.717566800321185</v>
      </c>
      <c r="GM18" s="0" t="e">
        <f aca="false">GL18*GJ18</f>
        <v>#VALUE!</v>
      </c>
      <c r="GO18" s="94" t="e">
        <f aca="false">GD18</f>
        <v>#VALUE!</v>
      </c>
      <c r="GP18" s="95" t="e">
        <f aca="false">GO18*100</f>
        <v>#VALUE!</v>
      </c>
      <c r="GQ18" s="0" t="e">
        <f aca="false">GP18*GL18</f>
        <v>#VALUE!</v>
      </c>
      <c r="GT18" s="46" t="n">
        <f aca="false">GT17</f>
        <v>0.0126</v>
      </c>
      <c r="GU18" s="96" t="n">
        <f aca="false">GT18*100</f>
        <v>1.26</v>
      </c>
      <c r="GV18" s="97" t="n">
        <f aca="false">$F18</f>
        <v>0.0618839060177217</v>
      </c>
      <c r="GW18" s="98" t="n">
        <f aca="false">1/(1+GV18)^$A18</f>
        <v>0.717566800321185</v>
      </c>
      <c r="GX18" s="0" t="n">
        <f aca="false">GW18*GU18</f>
        <v>0.904134168404694</v>
      </c>
      <c r="GZ18" s="94" t="n">
        <f aca="false">CT18</f>
        <v>0.0184669201121969</v>
      </c>
      <c r="HA18" s="95" t="n">
        <f aca="false">GZ18*100</f>
        <v>1.84669201121969</v>
      </c>
      <c r="HB18" s="0" t="n">
        <f aca="false">HA18*GW18</f>
        <v>1.32512487766961</v>
      </c>
    </row>
    <row r="19" customFormat="false" ht="12.75" hidden="false" customHeight="false" outlineLevel="0" collapsed="false">
      <c r="A19" s="90" t="n">
        <f aca="false">'Inputs &amp; Curve'!B16</f>
        <v>6.02737850787132</v>
      </c>
      <c r="B19" s="80" t="str">
        <f aca="false">IF('Inputs &amp; Curve'!E16&lt;&gt;0,'Inputs &amp; Curve'!E16,"-")</f>
        <v>-</v>
      </c>
      <c r="C19" s="92" t="n">
        <f aca="false">GZ19*2</f>
        <v>0.0369338402243939</v>
      </c>
      <c r="F19" s="73" t="n">
        <f aca="false">'Inputs &amp; Curve'!F16</f>
        <v>0.0612181288123286</v>
      </c>
      <c r="G19" s="93" t="n">
        <f aca="false">1/(1+F19)^A19</f>
        <v>0.698981279336444</v>
      </c>
      <c r="Q19" s="97"/>
      <c r="R19" s="98"/>
      <c r="AB19" s="97"/>
      <c r="AC19" s="98"/>
      <c r="BG19" s="46" t="n">
        <f aca="false">$B$20/2</f>
        <v>0.01525</v>
      </c>
      <c r="BH19" s="96" t="n">
        <f aca="false">BG19*100</f>
        <v>1.525</v>
      </c>
      <c r="BI19" s="97" t="n">
        <f aca="false">$F19</f>
        <v>0.0612181288123286</v>
      </c>
      <c r="BJ19" s="98" t="n">
        <f aca="false">1/(1+BI19)^$A19</f>
        <v>0.698981279336444</v>
      </c>
      <c r="BK19" s="0" t="n">
        <f aca="false">BJ19*BH19</f>
        <v>1.06594645098808</v>
      </c>
      <c r="BM19" s="94" t="n">
        <f aca="false">BN19/100</f>
        <v>0.0184669201121969</v>
      </c>
      <c r="BN19" s="102" t="n">
        <f aca="false">BN20</f>
        <v>1.84669201121969</v>
      </c>
      <c r="BO19" s="0" t="n">
        <f aca="false">BN19*BJ19</f>
        <v>1.29080314454273</v>
      </c>
      <c r="CN19" s="46" t="n">
        <f aca="false">$B$26/2</f>
        <v>0.0147</v>
      </c>
      <c r="CO19" s="96" t="n">
        <f aca="false">CN19*100</f>
        <v>1.47</v>
      </c>
      <c r="CP19" s="97" t="n">
        <f aca="false">$F19</f>
        <v>0.0612181288123286</v>
      </c>
      <c r="CQ19" s="98" t="n">
        <f aca="false">1/(1+CP19)^$A19</f>
        <v>0.698981279336444</v>
      </c>
      <c r="CR19" s="0" t="n">
        <f aca="false">CQ19*CO19</f>
        <v>1.02750248062457</v>
      </c>
      <c r="CT19" s="94" t="n">
        <f aca="false">BM19</f>
        <v>0.0184669201121969</v>
      </c>
      <c r="CU19" s="95" t="n">
        <f aca="false">CT19*100</f>
        <v>1.84669201121969</v>
      </c>
      <c r="CV19" s="0" t="n">
        <f aca="false">CU19*CQ19</f>
        <v>1.29080314454273</v>
      </c>
      <c r="DU19" s="46" t="str">
        <f aca="false">DU18</f>
        <v>-</v>
      </c>
      <c r="DV19" s="96" t="e">
        <f aca="false">DU19*100</f>
        <v>#VALUE!</v>
      </c>
      <c r="DW19" s="97" t="n">
        <f aca="false">$F19</f>
        <v>0.0612181288123286</v>
      </c>
      <c r="DX19" s="98" t="n">
        <f aca="false">1/(1+DW19)^$A19</f>
        <v>0.698981279336444</v>
      </c>
      <c r="DY19" s="0" t="e">
        <f aca="false">DX19*DV19</f>
        <v>#VALUE!</v>
      </c>
      <c r="DZ19" s="0" t="e">
        <f aca="false">SUM(DY7:DY19)</f>
        <v>#VALUE!</v>
      </c>
      <c r="EA19" s="94" t="e">
        <f aca="false">EB19/100</f>
        <v>#VALUE!</v>
      </c>
      <c r="EB19" s="99" t="e">
        <f aca="false">(DZ19-EC17-EC18-EC16-EC15-EC14-EC13-EC12-EC11-EC10-EC9-EC8-EC7)*(1+DW19)^$A19</f>
        <v>#VALUE!</v>
      </c>
      <c r="EC19" s="0" t="e">
        <f aca="false">EB19*DX19</f>
        <v>#VALUE!</v>
      </c>
      <c r="ED19" s="0" t="e">
        <f aca="false">SUM(EC7:EC19)</f>
        <v>#VALUE!</v>
      </c>
      <c r="EF19" s="46" t="n">
        <f aca="false">EF18</f>
        <v>0.0305</v>
      </c>
      <c r="EG19" s="96" t="n">
        <f aca="false">EF19*100</f>
        <v>3.05</v>
      </c>
      <c r="EH19" s="97" t="n">
        <f aca="false">$F19</f>
        <v>0.0612181288123286</v>
      </c>
      <c r="EI19" s="98" t="n">
        <f aca="false">1/(1+EH19)^$A19</f>
        <v>0.698981279336444</v>
      </c>
      <c r="EJ19" s="0" t="n">
        <f aca="false">EI19*EG19</f>
        <v>2.13189290197615</v>
      </c>
      <c r="EL19" s="94" t="e">
        <f aca="false">EA19</f>
        <v>#VALUE!</v>
      </c>
      <c r="EM19" s="95" t="e">
        <f aca="false">EL19*100</f>
        <v>#VALUE!</v>
      </c>
      <c r="EN19" s="0" t="e">
        <f aca="false">EM19*EI19</f>
        <v>#VALUE!</v>
      </c>
      <c r="EQ19" s="46" t="str">
        <f aca="false">EQ18</f>
        <v>-</v>
      </c>
      <c r="ER19" s="96" t="e">
        <f aca="false">EQ19*100</f>
        <v>#VALUE!</v>
      </c>
      <c r="ES19" s="97" t="n">
        <f aca="false">$F19</f>
        <v>0.0612181288123286</v>
      </c>
      <c r="ET19" s="98" t="n">
        <f aca="false">1/(1+ES19)^$A19</f>
        <v>0.698981279336444</v>
      </c>
      <c r="EU19" s="0" t="e">
        <f aca="false">ET19*ER19</f>
        <v>#VALUE!</v>
      </c>
      <c r="EW19" s="94" t="e">
        <f aca="false">EX19/100</f>
        <v>#VALUE!</v>
      </c>
      <c r="EX19" s="95" t="e">
        <f aca="false">EX20</f>
        <v>#VALUE!</v>
      </c>
      <c r="EY19" s="0" t="e">
        <f aca="false">EX19*ET19</f>
        <v>#VALUE!</v>
      </c>
      <c r="FB19" s="46" t="str">
        <f aca="false">FB18</f>
        <v>-</v>
      </c>
      <c r="FC19" s="96" t="e">
        <f aca="false">FB19*100</f>
        <v>#VALUE!</v>
      </c>
      <c r="FD19" s="97" t="n">
        <f aca="false">$F19</f>
        <v>0.0612181288123286</v>
      </c>
      <c r="FE19" s="98" t="n">
        <f aca="false">1/(1+FD19)^$A19</f>
        <v>0.698981279336444</v>
      </c>
      <c r="FF19" s="0" t="e">
        <f aca="false">FE19*FC19</f>
        <v>#VALUE!</v>
      </c>
      <c r="FH19" s="94" t="e">
        <f aca="false">EW19</f>
        <v>#VALUE!</v>
      </c>
      <c r="FI19" s="95" t="e">
        <f aca="false">FH19*100</f>
        <v>#VALUE!</v>
      </c>
      <c r="FJ19" s="0" t="e">
        <f aca="false">FI19*FE19</f>
        <v>#VALUE!</v>
      </c>
      <c r="FM19" s="46" t="str">
        <f aca="false">FM18</f>
        <v>-</v>
      </c>
      <c r="FN19" s="96" t="e">
        <f aca="false">FM19*100</f>
        <v>#VALUE!</v>
      </c>
      <c r="FO19" s="97" t="n">
        <f aca="false">$F19</f>
        <v>0.0612181288123286</v>
      </c>
      <c r="FP19" s="98" t="n">
        <f aca="false">1/(1+FO19)^$A19</f>
        <v>0.698981279336444</v>
      </c>
      <c r="FQ19" s="0" t="e">
        <f aca="false">FP19*FN19</f>
        <v>#VALUE!</v>
      </c>
      <c r="FS19" s="94" t="e">
        <f aca="false">FH19</f>
        <v>#VALUE!</v>
      </c>
      <c r="FT19" s="95" t="e">
        <f aca="false">FS19*100</f>
        <v>#VALUE!</v>
      </c>
      <c r="FU19" s="0" t="e">
        <f aca="false">FT19*FP19</f>
        <v>#VALUE!</v>
      </c>
      <c r="FX19" s="46" t="str">
        <f aca="false">FX18</f>
        <v>-</v>
      </c>
      <c r="FY19" s="96" t="e">
        <f aca="false">FX19*100</f>
        <v>#VALUE!</v>
      </c>
      <c r="FZ19" s="97" t="n">
        <f aca="false">$F19</f>
        <v>0.0612181288123286</v>
      </c>
      <c r="GA19" s="98" t="n">
        <f aca="false">1/(1+FZ19)^$A19</f>
        <v>0.698981279336444</v>
      </c>
      <c r="GB19" s="0" t="e">
        <f aca="false">GA19*FY19</f>
        <v>#VALUE!</v>
      </c>
      <c r="GD19" s="94" t="e">
        <f aca="false">FS19</f>
        <v>#VALUE!</v>
      </c>
      <c r="GE19" s="95" t="e">
        <f aca="false">GD19*100</f>
        <v>#VALUE!</v>
      </c>
      <c r="GF19" s="0" t="e">
        <f aca="false">GE19*GA19</f>
        <v>#VALUE!</v>
      </c>
      <c r="GI19" s="46" t="str">
        <f aca="false">GI18</f>
        <v>-</v>
      </c>
      <c r="GJ19" s="96" t="e">
        <f aca="false">GI19*100</f>
        <v>#VALUE!</v>
      </c>
      <c r="GK19" s="97" t="n">
        <f aca="false">$F19</f>
        <v>0.0612181288123286</v>
      </c>
      <c r="GL19" s="98" t="n">
        <f aca="false">1/(1+GK19)^$A19</f>
        <v>0.698981279336444</v>
      </c>
      <c r="GM19" s="0" t="e">
        <f aca="false">GL19*GJ19</f>
        <v>#VALUE!</v>
      </c>
      <c r="GO19" s="94" t="e">
        <f aca="false">GD19</f>
        <v>#VALUE!</v>
      </c>
      <c r="GP19" s="95" t="e">
        <f aca="false">GO19*100</f>
        <v>#VALUE!</v>
      </c>
      <c r="GQ19" s="0" t="e">
        <f aca="false">GP19*GL19</f>
        <v>#VALUE!</v>
      </c>
      <c r="GT19" s="46" t="n">
        <f aca="false">GT18</f>
        <v>0.0126</v>
      </c>
      <c r="GU19" s="96" t="n">
        <f aca="false">GT19*100</f>
        <v>1.26</v>
      </c>
      <c r="GV19" s="97" t="n">
        <f aca="false">$F19</f>
        <v>0.0612181288123286</v>
      </c>
      <c r="GW19" s="98" t="n">
        <f aca="false">1/(1+GV19)^$A19</f>
        <v>0.698981279336444</v>
      </c>
      <c r="GX19" s="0" t="n">
        <f aca="false">GW19*GU19</f>
        <v>0.88071641196392</v>
      </c>
      <c r="GZ19" s="94" t="n">
        <f aca="false">CT19</f>
        <v>0.0184669201121969</v>
      </c>
      <c r="HA19" s="95" t="n">
        <f aca="false">GZ19*100</f>
        <v>1.84669201121969</v>
      </c>
      <c r="HB19" s="0" t="n">
        <f aca="false">HA19*GW19</f>
        <v>1.29080314454273</v>
      </c>
    </row>
    <row r="20" customFormat="false" ht="12.75" hidden="false" customHeight="false" outlineLevel="0" collapsed="false">
      <c r="A20" s="90" t="n">
        <f aca="false">'Inputs &amp; Curve'!B17</f>
        <v>6.52737850787132</v>
      </c>
      <c r="B20" s="80" t="n">
        <f aca="false">IF('Inputs &amp; Curve'!E17&lt;&gt;0,'Inputs &amp; Curve'!E17,"-")</f>
        <v>0.0305</v>
      </c>
      <c r="C20" s="92" t="n">
        <f aca="false">GZ20*2</f>
        <v>0.0369338402243939</v>
      </c>
      <c r="F20" s="73" t="n">
        <f aca="false">'Inputs &amp; Curve'!F17</f>
        <v>0.0605541737486948</v>
      </c>
      <c r="G20" s="93" t="n">
        <f aca="false">1/(1+F20)^A20</f>
        <v>0.681298409501462</v>
      </c>
      <c r="Q20" s="97"/>
      <c r="R20" s="98"/>
      <c r="AB20" s="97"/>
      <c r="AC20" s="98"/>
      <c r="BG20" s="46" t="n">
        <f aca="false">$B$20/2</f>
        <v>0.01525</v>
      </c>
      <c r="BH20" s="96" t="n">
        <f aca="false">BG20*100</f>
        <v>1.525</v>
      </c>
      <c r="BI20" s="97" t="n">
        <f aca="false">$F20</f>
        <v>0.0605541737486948</v>
      </c>
      <c r="BJ20" s="98" t="n">
        <f aca="false">1/(1+BI20)^$A20</f>
        <v>0.681298409501462</v>
      </c>
      <c r="BK20" s="0" t="n">
        <f aca="false">BJ20*BH20</f>
        <v>1.03898007448973</v>
      </c>
      <c r="BL20" s="0" t="n">
        <f aca="false">SUM(BK7:BK20)</f>
        <v>17.5688138300746</v>
      </c>
      <c r="BM20" s="94" t="n">
        <f aca="false">BN20/100</f>
        <v>0.0184669201121969</v>
      </c>
      <c r="BN20" s="101" t="n">
        <f aca="false">(BL20-SUM(BO7:BO16))/SUM(BJ17:BJ20)</f>
        <v>1.84669201121969</v>
      </c>
      <c r="BO20" s="0" t="n">
        <f aca="false">BN20*BJ20</f>
        <v>1.25814833008303</v>
      </c>
      <c r="BP20" s="0" t="n">
        <f aca="false">SUM(BO7:BO20)</f>
        <v>17.5688138300746</v>
      </c>
      <c r="CN20" s="46" t="n">
        <f aca="false">$B$26/2</f>
        <v>0.0147</v>
      </c>
      <c r="CO20" s="96" t="n">
        <f aca="false">CN20*100</f>
        <v>1.47</v>
      </c>
      <c r="CP20" s="97" t="n">
        <f aca="false">$F20</f>
        <v>0.0605541737486948</v>
      </c>
      <c r="CQ20" s="98" t="n">
        <f aca="false">1/(1+CP20)^$A20</f>
        <v>0.681298409501462</v>
      </c>
      <c r="CR20" s="0" t="n">
        <f aca="false">CQ20*CO20</f>
        <v>1.00150866196715</v>
      </c>
      <c r="CT20" s="94" t="n">
        <f aca="false">BM20</f>
        <v>0.0184669201121969</v>
      </c>
      <c r="CU20" s="95" t="n">
        <f aca="false">CT20*100</f>
        <v>1.84669201121969</v>
      </c>
      <c r="CV20" s="0" t="n">
        <f aca="false">CU20*CQ20</f>
        <v>1.25814833008303</v>
      </c>
      <c r="EF20" s="46" t="n">
        <f aca="false">EF19</f>
        <v>0.0305</v>
      </c>
      <c r="EG20" s="96" t="n">
        <f aca="false">EF20*100</f>
        <v>3.05</v>
      </c>
      <c r="EH20" s="97" t="n">
        <f aca="false">$F20</f>
        <v>0.0605541737486948</v>
      </c>
      <c r="EI20" s="98" t="n">
        <f aca="false">1/(1+EH20)^$A20</f>
        <v>0.681298409501462</v>
      </c>
      <c r="EJ20" s="0" t="n">
        <f aca="false">EI20*EG20</f>
        <v>2.07796014897946</v>
      </c>
      <c r="EK20" s="0" t="n">
        <f aca="false">SUM(EJ7:EJ20)</f>
        <v>35.1376276601492</v>
      </c>
      <c r="EL20" s="94" t="e">
        <f aca="false">EM20/100</f>
        <v>#VALUE!</v>
      </c>
      <c r="EM20" s="99" t="e">
        <f aca="false">(EK20-EN18-EN19-EN17-EN16-EN15-EN14-EN13-EN12-EN11-EN10-EN9-EN8-EN7)*(1+EH20)^$A20</f>
        <v>#VALUE!</v>
      </c>
      <c r="EN20" s="0" t="e">
        <f aca="false">EM20*EI20</f>
        <v>#VALUE!</v>
      </c>
      <c r="EO20" s="0" t="e">
        <f aca="false">SUM(EN7:EN20)</f>
        <v>#VALUE!</v>
      </c>
      <c r="EQ20" s="46" t="str">
        <f aca="false">EQ19</f>
        <v>-</v>
      </c>
      <c r="ER20" s="96" t="e">
        <f aca="false">EQ20*100</f>
        <v>#VALUE!</v>
      </c>
      <c r="ES20" s="97" t="n">
        <f aca="false">$F20</f>
        <v>0.0605541737486948</v>
      </c>
      <c r="ET20" s="98" t="n">
        <f aca="false">1/(1+ES20)^$A20</f>
        <v>0.681298409501462</v>
      </c>
      <c r="EU20" s="0" t="e">
        <f aca="false">ET20*ER20</f>
        <v>#VALUE!</v>
      </c>
      <c r="EW20" s="94" t="e">
        <f aca="false">EX20/100</f>
        <v>#VALUE!</v>
      </c>
      <c r="EX20" s="95" t="e">
        <f aca="false">EX21</f>
        <v>#VALUE!</v>
      </c>
      <c r="EY20" s="0" t="e">
        <f aca="false">EX20*ET20</f>
        <v>#VALUE!</v>
      </c>
      <c r="FB20" s="46" t="str">
        <f aca="false">FB19</f>
        <v>-</v>
      </c>
      <c r="FC20" s="96" t="e">
        <f aca="false">FB20*100</f>
        <v>#VALUE!</v>
      </c>
      <c r="FD20" s="97" t="n">
        <f aca="false">$F20</f>
        <v>0.0605541737486948</v>
      </c>
      <c r="FE20" s="98" t="n">
        <f aca="false">1/(1+FD20)^$A20</f>
        <v>0.681298409501462</v>
      </c>
      <c r="FF20" s="0" t="e">
        <f aca="false">FE20*FC20</f>
        <v>#VALUE!</v>
      </c>
      <c r="FH20" s="94" t="e">
        <f aca="false">EW20</f>
        <v>#VALUE!</v>
      </c>
      <c r="FI20" s="95" t="e">
        <f aca="false">FH20*100</f>
        <v>#VALUE!</v>
      </c>
      <c r="FJ20" s="0" t="e">
        <f aca="false">FI20*FE20</f>
        <v>#VALUE!</v>
      </c>
      <c r="FM20" s="46" t="str">
        <f aca="false">FM19</f>
        <v>-</v>
      </c>
      <c r="FN20" s="96" t="e">
        <f aca="false">FM20*100</f>
        <v>#VALUE!</v>
      </c>
      <c r="FO20" s="97" t="n">
        <f aca="false">$F20</f>
        <v>0.0605541737486948</v>
      </c>
      <c r="FP20" s="98" t="n">
        <f aca="false">1/(1+FO20)^$A20</f>
        <v>0.681298409501462</v>
      </c>
      <c r="FQ20" s="0" t="e">
        <f aca="false">FP20*FN20</f>
        <v>#VALUE!</v>
      </c>
      <c r="FS20" s="94" t="e">
        <f aca="false">FH20</f>
        <v>#VALUE!</v>
      </c>
      <c r="FT20" s="95" t="e">
        <f aca="false">FS20*100</f>
        <v>#VALUE!</v>
      </c>
      <c r="FU20" s="0" t="e">
        <f aca="false">FT20*FP20</f>
        <v>#VALUE!</v>
      </c>
      <c r="FX20" s="46" t="str">
        <f aca="false">FX19</f>
        <v>-</v>
      </c>
      <c r="FY20" s="96" t="e">
        <f aca="false">FX20*100</f>
        <v>#VALUE!</v>
      </c>
      <c r="FZ20" s="97" t="n">
        <f aca="false">$F20</f>
        <v>0.0605541737486948</v>
      </c>
      <c r="GA20" s="98" t="n">
        <f aca="false">1/(1+FZ20)^$A20</f>
        <v>0.681298409501462</v>
      </c>
      <c r="GB20" s="0" t="e">
        <f aca="false">GA20*FY20</f>
        <v>#VALUE!</v>
      </c>
      <c r="GD20" s="94" t="e">
        <f aca="false">FS20</f>
        <v>#VALUE!</v>
      </c>
      <c r="GE20" s="95" t="e">
        <f aca="false">GD20*100</f>
        <v>#VALUE!</v>
      </c>
      <c r="GF20" s="0" t="e">
        <f aca="false">GE20*GA20</f>
        <v>#VALUE!</v>
      </c>
      <c r="GI20" s="46" t="str">
        <f aca="false">GI19</f>
        <v>-</v>
      </c>
      <c r="GJ20" s="96" t="e">
        <f aca="false">GI20*100</f>
        <v>#VALUE!</v>
      </c>
      <c r="GK20" s="97" t="n">
        <f aca="false">$F20</f>
        <v>0.0605541737486948</v>
      </c>
      <c r="GL20" s="98" t="n">
        <f aca="false">1/(1+GK20)^$A20</f>
        <v>0.681298409501462</v>
      </c>
      <c r="GM20" s="0" t="e">
        <f aca="false">GL20*GJ20</f>
        <v>#VALUE!</v>
      </c>
      <c r="GO20" s="94" t="e">
        <f aca="false">GD20</f>
        <v>#VALUE!</v>
      </c>
      <c r="GP20" s="95" t="e">
        <f aca="false">GO20*100</f>
        <v>#VALUE!</v>
      </c>
      <c r="GQ20" s="0" t="e">
        <f aca="false">GP20*GL20</f>
        <v>#VALUE!</v>
      </c>
      <c r="GT20" s="46" t="n">
        <f aca="false">GT19</f>
        <v>0.0126</v>
      </c>
      <c r="GU20" s="96" t="n">
        <f aca="false">GT20*100</f>
        <v>1.26</v>
      </c>
      <c r="GV20" s="97" t="n">
        <f aca="false">$F20</f>
        <v>0.0605541737486948</v>
      </c>
      <c r="GW20" s="98" t="n">
        <f aca="false">1/(1+GV20)^$A20</f>
        <v>0.681298409501462</v>
      </c>
      <c r="GX20" s="0" t="n">
        <f aca="false">GW20*GU20</f>
        <v>0.858435995971842</v>
      </c>
      <c r="GZ20" s="94" t="n">
        <f aca="false">CT20</f>
        <v>0.0184669201121969</v>
      </c>
      <c r="HA20" s="95" t="n">
        <f aca="false">GZ20*100</f>
        <v>1.84669201121969</v>
      </c>
      <c r="HB20" s="0" t="n">
        <f aca="false">HA20*GW20</f>
        <v>1.25814833008303</v>
      </c>
    </row>
    <row r="21" customFormat="false" ht="12.75" hidden="false" customHeight="false" outlineLevel="0" collapsed="false">
      <c r="A21" s="90" t="n">
        <f aca="false">'Inputs &amp; Curve'!B18</f>
        <v>7.02737850787132</v>
      </c>
      <c r="B21" s="80" t="str">
        <f aca="false">IF('Inputs &amp; Curve'!E18&lt;&gt;0,'Inputs &amp; Curve'!E18,"-")</f>
        <v>-</v>
      </c>
      <c r="C21" s="92" t="n">
        <f aca="false">GZ21*2</f>
        <v>0.0260320944652226</v>
      </c>
      <c r="F21" s="73" t="n">
        <f aca="false">'Inputs &amp; Curve'!F18</f>
        <v>0.0598902217601696</v>
      </c>
      <c r="G21" s="93" t="n">
        <f aca="false">1/(1+F21)^A21</f>
        <v>0.664480432071351</v>
      </c>
      <c r="Q21" s="97"/>
      <c r="R21" s="98"/>
      <c r="AB21" s="97"/>
      <c r="AC21" s="98"/>
      <c r="CN21" s="46" t="n">
        <f aca="false">$B$26/2</f>
        <v>0.0147</v>
      </c>
      <c r="CO21" s="96" t="n">
        <f aca="false">CN21*100</f>
        <v>1.47</v>
      </c>
      <c r="CP21" s="97" t="n">
        <f aca="false">$F21</f>
        <v>0.0598902217601696</v>
      </c>
      <c r="CQ21" s="98" t="n">
        <f aca="false">1/(1+CP21)^$A21</f>
        <v>0.664480432071351</v>
      </c>
      <c r="CR21" s="0" t="n">
        <f aca="false">CQ21*CO21</f>
        <v>0.976786235144886</v>
      </c>
      <c r="CT21" s="94" t="n">
        <f aca="false">CU21/100</f>
        <v>0.0130160472326113</v>
      </c>
      <c r="CU21" s="102" t="n">
        <f aca="false">CU22</f>
        <v>1.30160472326113</v>
      </c>
      <c r="CV21" s="0" t="n">
        <f aca="false">CU21*CQ21</f>
        <v>0.864890868898667</v>
      </c>
      <c r="EQ21" s="46" t="str">
        <f aca="false">EQ20</f>
        <v>-</v>
      </c>
      <c r="ER21" s="96" t="e">
        <f aca="false">EQ21*100</f>
        <v>#VALUE!</v>
      </c>
      <c r="ES21" s="97" t="n">
        <f aca="false">$F21</f>
        <v>0.0598902217601696</v>
      </c>
      <c r="ET21" s="98" t="n">
        <f aca="false">1/(1+ES21)^$A21</f>
        <v>0.664480432071351</v>
      </c>
      <c r="EU21" s="0" t="e">
        <f aca="false">ET21*ER21</f>
        <v>#VALUE!</v>
      </c>
      <c r="EV21" s="0" t="e">
        <f aca="false">SUM(EU7:EU21)</f>
        <v>#VALUE!</v>
      </c>
      <c r="EW21" s="94" t="e">
        <f aca="false">EX21/100</f>
        <v>#VALUE!</v>
      </c>
      <c r="EX21" s="99" t="e">
        <f aca="false">(EV21-SUM(EY7:EY16))/SUM(ET17:ET21)</f>
        <v>#VALUE!</v>
      </c>
      <c r="EY21" s="0" t="e">
        <f aca="false">EX21*ET21</f>
        <v>#VALUE!</v>
      </c>
      <c r="EZ21" s="0" t="e">
        <f aca="false">SUM(EY7:EY21)</f>
        <v>#VALUE!</v>
      </c>
      <c r="FB21" s="46" t="str">
        <f aca="false">FB20</f>
        <v>-</v>
      </c>
      <c r="FC21" s="96" t="e">
        <f aca="false">FB21*100</f>
        <v>#VALUE!</v>
      </c>
      <c r="FD21" s="97" t="n">
        <f aca="false">$F21</f>
        <v>0.0598902217601696</v>
      </c>
      <c r="FE21" s="98" t="n">
        <f aca="false">1/(1+FD21)^$A21</f>
        <v>0.664480432071351</v>
      </c>
      <c r="FF21" s="0" t="e">
        <f aca="false">FE21*FC21</f>
        <v>#VALUE!</v>
      </c>
      <c r="FH21" s="94" t="e">
        <f aca="false">EW21</f>
        <v>#VALUE!</v>
      </c>
      <c r="FI21" s="95" t="e">
        <f aca="false">FH21*100</f>
        <v>#VALUE!</v>
      </c>
      <c r="FJ21" s="0" t="e">
        <f aca="false">FI21*FE21</f>
        <v>#VALUE!</v>
      </c>
      <c r="FM21" s="46" t="str">
        <f aca="false">FM20</f>
        <v>-</v>
      </c>
      <c r="FN21" s="96" t="e">
        <f aca="false">FM21*100</f>
        <v>#VALUE!</v>
      </c>
      <c r="FO21" s="97" t="n">
        <f aca="false">$F21</f>
        <v>0.0598902217601696</v>
      </c>
      <c r="FP21" s="98" t="n">
        <f aca="false">1/(1+FO21)^$A21</f>
        <v>0.664480432071351</v>
      </c>
      <c r="FQ21" s="0" t="e">
        <f aca="false">FP21*FN21</f>
        <v>#VALUE!</v>
      </c>
      <c r="FS21" s="94" t="e">
        <f aca="false">FH21</f>
        <v>#VALUE!</v>
      </c>
      <c r="FT21" s="95" t="e">
        <f aca="false">FS21*100</f>
        <v>#VALUE!</v>
      </c>
      <c r="FU21" s="0" t="e">
        <f aca="false">FT21*FP21</f>
        <v>#VALUE!</v>
      </c>
      <c r="FX21" s="46" t="str">
        <f aca="false">FX20</f>
        <v>-</v>
      </c>
      <c r="FY21" s="96" t="e">
        <f aca="false">FX21*100</f>
        <v>#VALUE!</v>
      </c>
      <c r="FZ21" s="97" t="n">
        <f aca="false">$F21</f>
        <v>0.0598902217601696</v>
      </c>
      <c r="GA21" s="98" t="n">
        <f aca="false">1/(1+FZ21)^$A21</f>
        <v>0.664480432071351</v>
      </c>
      <c r="GB21" s="0" t="e">
        <f aca="false">GA21*FY21</f>
        <v>#VALUE!</v>
      </c>
      <c r="GD21" s="94" t="e">
        <f aca="false">FS21</f>
        <v>#VALUE!</v>
      </c>
      <c r="GE21" s="95" t="e">
        <f aca="false">GD21*100</f>
        <v>#VALUE!</v>
      </c>
      <c r="GF21" s="0" t="e">
        <f aca="false">GE21*GA21</f>
        <v>#VALUE!</v>
      </c>
      <c r="GI21" s="46" t="str">
        <f aca="false">GI20</f>
        <v>-</v>
      </c>
      <c r="GJ21" s="96" t="e">
        <f aca="false">GI21*100</f>
        <v>#VALUE!</v>
      </c>
      <c r="GK21" s="97" t="n">
        <f aca="false">$F21</f>
        <v>0.0598902217601696</v>
      </c>
      <c r="GL21" s="98" t="n">
        <f aca="false">1/(1+GK21)^$A21</f>
        <v>0.664480432071351</v>
      </c>
      <c r="GM21" s="0" t="e">
        <f aca="false">GL21*GJ21</f>
        <v>#VALUE!</v>
      </c>
      <c r="GO21" s="94" t="e">
        <f aca="false">GD21</f>
        <v>#VALUE!</v>
      </c>
      <c r="GP21" s="95" t="e">
        <f aca="false">GO21*100</f>
        <v>#VALUE!</v>
      </c>
      <c r="GQ21" s="0" t="e">
        <f aca="false">GP21*GL21</f>
        <v>#VALUE!</v>
      </c>
      <c r="GT21" s="46" t="n">
        <f aca="false">GT20</f>
        <v>0.0126</v>
      </c>
      <c r="GU21" s="96" t="n">
        <f aca="false">GT21*100</f>
        <v>1.26</v>
      </c>
      <c r="GV21" s="97" t="n">
        <f aca="false">$F21</f>
        <v>0.0598902217601696</v>
      </c>
      <c r="GW21" s="98" t="n">
        <f aca="false">1/(1+GV21)^$A21</f>
        <v>0.664480432071351</v>
      </c>
      <c r="GX21" s="0" t="n">
        <f aca="false">GW21*GU21</f>
        <v>0.837245344409902</v>
      </c>
      <c r="GZ21" s="94" t="n">
        <f aca="false">CT21</f>
        <v>0.0130160472326113</v>
      </c>
      <c r="HA21" s="95" t="n">
        <f aca="false">GZ21*100</f>
        <v>1.30160472326113</v>
      </c>
      <c r="HB21" s="0" t="n">
        <f aca="false">HA21*GW21</f>
        <v>0.864890868898667</v>
      </c>
    </row>
    <row r="22" customFormat="false" ht="12.75" hidden="false" customHeight="false" outlineLevel="0" collapsed="false">
      <c r="A22" s="90" t="n">
        <f aca="false">'Inputs &amp; Curve'!B19</f>
        <v>7.52737850787132</v>
      </c>
      <c r="B22" s="80" t="str">
        <f aca="false">IF('Inputs &amp; Curve'!E19&lt;&gt;0,'Inputs &amp; Curve'!E19,"-")</f>
        <v>-</v>
      </c>
      <c r="C22" s="92" t="n">
        <f aca="false">GZ22*2</f>
        <v>0.0260320944652226</v>
      </c>
      <c r="F22" s="73" t="n">
        <f aca="false">'Inputs &amp; Curve'!F19</f>
        <v>0.0592255371829937</v>
      </c>
      <c r="G22" s="93" t="n">
        <f aca="false">1/(1+F22)^A22</f>
        <v>0.648488879485178</v>
      </c>
      <c r="Q22" s="97"/>
      <c r="R22" s="98"/>
      <c r="AB22" s="97"/>
      <c r="AC22" s="98"/>
      <c r="CN22" s="46" t="n">
        <f aca="false">$B$26/2</f>
        <v>0.0147</v>
      </c>
      <c r="CO22" s="96" t="n">
        <f aca="false">CN22*100</f>
        <v>1.47</v>
      </c>
      <c r="CP22" s="97" t="n">
        <f aca="false">$F22</f>
        <v>0.0592255371829937</v>
      </c>
      <c r="CQ22" s="98" t="n">
        <f aca="false">1/(1+CP22)^$A22</f>
        <v>0.648488879485178</v>
      </c>
      <c r="CR22" s="0" t="n">
        <f aca="false">CQ22*CO22</f>
        <v>0.953278652843211</v>
      </c>
      <c r="CT22" s="94" t="n">
        <f aca="false">CU22/100</f>
        <v>0.0130160472326113</v>
      </c>
      <c r="CU22" s="102" t="n">
        <f aca="false">CU23</f>
        <v>1.30160472326113</v>
      </c>
      <c r="CV22" s="0" t="n">
        <f aca="false">CU22*CQ22</f>
        <v>0.844076188520225</v>
      </c>
      <c r="FB22" s="46" t="str">
        <f aca="false">FB21</f>
        <v>-</v>
      </c>
      <c r="FC22" s="96" t="e">
        <f aca="false">FB22*100</f>
        <v>#VALUE!</v>
      </c>
      <c r="FD22" s="97" t="n">
        <f aca="false">$F22</f>
        <v>0.0592255371829937</v>
      </c>
      <c r="FE22" s="98" t="n">
        <f aca="false">1/(1+FD22)^$A22</f>
        <v>0.648488879485178</v>
      </c>
      <c r="FF22" s="0" t="e">
        <f aca="false">FE22*FC22</f>
        <v>#VALUE!</v>
      </c>
      <c r="FG22" s="0" t="e">
        <f aca="false">SUM(FF7:FF22)</f>
        <v>#VALUE!</v>
      </c>
      <c r="FH22" s="94" t="e">
        <f aca="false">FI22/100</f>
        <v>#VALUE!</v>
      </c>
      <c r="FI22" s="99" t="e">
        <f aca="false">(FG22-FJ20-FJ21-FJ19-FJ18-FJ17-FJ16-FJ15-FJ14-FJ13-FJ12-FJ11-FJ10-FJ9-FJ8-FJ7)*(1+FD22)^$A22</f>
        <v>#VALUE!</v>
      </c>
      <c r="FJ22" s="0" t="e">
        <f aca="false">FI22*FE22</f>
        <v>#VALUE!</v>
      </c>
      <c r="FK22" s="0" t="e">
        <f aca="false">SUM(FJ7:FJ22)</f>
        <v>#VALUE!</v>
      </c>
      <c r="FM22" s="46" t="str">
        <f aca="false">FM21</f>
        <v>-</v>
      </c>
      <c r="FN22" s="96" t="e">
        <f aca="false">FM22*100</f>
        <v>#VALUE!</v>
      </c>
      <c r="FO22" s="97" t="n">
        <f aca="false">$F22</f>
        <v>0.0592255371829937</v>
      </c>
      <c r="FP22" s="98" t="n">
        <f aca="false">1/(1+FO22)^$A22</f>
        <v>0.648488879485178</v>
      </c>
      <c r="FQ22" s="0" t="e">
        <f aca="false">FP22*FN22</f>
        <v>#VALUE!</v>
      </c>
      <c r="FS22" s="94" t="e">
        <f aca="false">FH22</f>
        <v>#VALUE!</v>
      </c>
      <c r="FT22" s="95" t="e">
        <f aca="false">FS22*100</f>
        <v>#VALUE!</v>
      </c>
      <c r="FU22" s="0" t="e">
        <f aca="false">FT22*FP22</f>
        <v>#VALUE!</v>
      </c>
      <c r="FX22" s="46" t="str">
        <f aca="false">FX21</f>
        <v>-</v>
      </c>
      <c r="FY22" s="96" t="e">
        <f aca="false">FX22*100</f>
        <v>#VALUE!</v>
      </c>
      <c r="FZ22" s="97" t="n">
        <f aca="false">$F22</f>
        <v>0.0592255371829937</v>
      </c>
      <c r="GA22" s="98" t="n">
        <f aca="false">1/(1+FZ22)^$A22</f>
        <v>0.648488879485178</v>
      </c>
      <c r="GB22" s="0" t="e">
        <f aca="false">GA22*FY22</f>
        <v>#VALUE!</v>
      </c>
      <c r="GD22" s="94" t="e">
        <f aca="false">FS22</f>
        <v>#VALUE!</v>
      </c>
      <c r="GE22" s="95" t="e">
        <f aca="false">GD22*100</f>
        <v>#VALUE!</v>
      </c>
      <c r="GF22" s="0" t="e">
        <f aca="false">GE22*GA22</f>
        <v>#VALUE!</v>
      </c>
      <c r="GI22" s="46" t="str">
        <f aca="false">GI21</f>
        <v>-</v>
      </c>
      <c r="GJ22" s="96" t="e">
        <f aca="false">GI22*100</f>
        <v>#VALUE!</v>
      </c>
      <c r="GK22" s="97" t="n">
        <f aca="false">$F22</f>
        <v>0.0592255371829937</v>
      </c>
      <c r="GL22" s="98" t="n">
        <f aca="false">1/(1+GK22)^$A22</f>
        <v>0.648488879485178</v>
      </c>
      <c r="GM22" s="0" t="e">
        <f aca="false">GL22*GJ22</f>
        <v>#VALUE!</v>
      </c>
      <c r="GO22" s="94" t="e">
        <f aca="false">GD22</f>
        <v>#VALUE!</v>
      </c>
      <c r="GP22" s="95" t="e">
        <f aca="false">GO22*100</f>
        <v>#VALUE!</v>
      </c>
      <c r="GQ22" s="0" t="e">
        <f aca="false">GP22*GL22</f>
        <v>#VALUE!</v>
      </c>
      <c r="GT22" s="46" t="n">
        <f aca="false">GT21</f>
        <v>0.0126</v>
      </c>
      <c r="GU22" s="96" t="n">
        <f aca="false">GT22*100</f>
        <v>1.26</v>
      </c>
      <c r="GV22" s="97" t="n">
        <f aca="false">$F22</f>
        <v>0.0592255371829937</v>
      </c>
      <c r="GW22" s="98" t="n">
        <f aca="false">1/(1+GV22)^$A22</f>
        <v>0.648488879485178</v>
      </c>
      <c r="GX22" s="0" t="n">
        <f aca="false">GW22*GU22</f>
        <v>0.817095988151324</v>
      </c>
      <c r="GZ22" s="94" t="n">
        <f aca="false">CT22</f>
        <v>0.0130160472326113</v>
      </c>
      <c r="HA22" s="95" t="n">
        <f aca="false">GZ22*100</f>
        <v>1.30160472326113</v>
      </c>
      <c r="HB22" s="0" t="n">
        <f aca="false">HA22*GW22</f>
        <v>0.844076188520225</v>
      </c>
    </row>
    <row r="23" customFormat="false" ht="12.75" hidden="false" customHeight="false" outlineLevel="0" collapsed="false">
      <c r="A23" s="90" t="n">
        <f aca="false">'Inputs &amp; Curve'!B20</f>
        <v>8.02737850787132</v>
      </c>
      <c r="B23" s="80" t="str">
        <f aca="false">IF('Inputs &amp; Curve'!E20&lt;&gt;0,'Inputs &amp; Curve'!E20,"-")</f>
        <v>-</v>
      </c>
      <c r="C23" s="92" t="n">
        <f aca="false">GZ23*2</f>
        <v>0.0260320944652226</v>
      </c>
      <c r="F23" s="73" t="n">
        <f aca="false">'Inputs &amp; Curve'!F20</f>
        <v>0.0585480657157609</v>
      </c>
      <c r="G23" s="93" t="n">
        <f aca="false">1/(1+F23)^A23</f>
        <v>0.633342741858302</v>
      </c>
      <c r="Q23" s="97"/>
      <c r="R23" s="98"/>
      <c r="AB23" s="97"/>
      <c r="AC23" s="98"/>
      <c r="CN23" s="46" t="n">
        <f aca="false">$B$26/2</f>
        <v>0.0147</v>
      </c>
      <c r="CO23" s="96" t="n">
        <f aca="false">CN23*100</f>
        <v>1.47</v>
      </c>
      <c r="CP23" s="97" t="n">
        <f aca="false">$F23</f>
        <v>0.0585480657157609</v>
      </c>
      <c r="CQ23" s="98" t="n">
        <f aca="false">1/(1+CP23)^$A23</f>
        <v>0.633342741858302</v>
      </c>
      <c r="CR23" s="0" t="n">
        <f aca="false">CQ23*CO23</f>
        <v>0.931013830531705</v>
      </c>
      <c r="CT23" s="94" t="n">
        <f aca="false">CU23/100</f>
        <v>0.0130160472326113</v>
      </c>
      <c r="CU23" s="102" t="n">
        <f aca="false">CU24</f>
        <v>1.30160472326113</v>
      </c>
      <c r="CV23" s="0" t="n">
        <f aca="false">CU23*CQ23</f>
        <v>0.824361904245921</v>
      </c>
      <c r="FM23" s="46" t="str">
        <f aca="false">FM22</f>
        <v>-</v>
      </c>
      <c r="FN23" s="96" t="e">
        <f aca="false">FM23*100</f>
        <v>#VALUE!</v>
      </c>
      <c r="FO23" s="97" t="n">
        <f aca="false">$F23</f>
        <v>0.0585480657157609</v>
      </c>
      <c r="FP23" s="98" t="n">
        <f aca="false">1/(1+FO23)^$A23</f>
        <v>0.633342741858302</v>
      </c>
      <c r="FQ23" s="0" t="e">
        <f aca="false">FP23*FN23</f>
        <v>#VALUE!</v>
      </c>
      <c r="FR23" s="0" t="e">
        <f aca="false">SUM(FQ7:FQ23)</f>
        <v>#VALUE!</v>
      </c>
      <c r="FS23" s="94" t="e">
        <f aca="false">FT23/100</f>
        <v>#VALUE!</v>
      </c>
      <c r="FT23" s="99" t="e">
        <f aca="false">(FR23-FU21-FU22-FU20-FU19-FU18-FU17-FU16-FU15-FU14-FU13-FU12-FU11-FU10-FU9-FU8-FU7)*(1+FO23)^$A23</f>
        <v>#VALUE!</v>
      </c>
      <c r="FU23" s="0" t="e">
        <f aca="false">FT23*FP23</f>
        <v>#VALUE!</v>
      </c>
      <c r="FV23" s="0" t="e">
        <f aca="false">SUM(FU7:FU23)</f>
        <v>#VALUE!</v>
      </c>
      <c r="FX23" s="46" t="str">
        <f aca="false">FX22</f>
        <v>-</v>
      </c>
      <c r="FY23" s="96" t="e">
        <f aca="false">FX23*100</f>
        <v>#VALUE!</v>
      </c>
      <c r="FZ23" s="97" t="n">
        <f aca="false">$F23</f>
        <v>0.0585480657157609</v>
      </c>
      <c r="GA23" s="98" t="n">
        <f aca="false">1/(1+FZ23)^$A23</f>
        <v>0.633342741858302</v>
      </c>
      <c r="GB23" s="0" t="e">
        <f aca="false">GA23*FY23</f>
        <v>#VALUE!</v>
      </c>
      <c r="GD23" s="94" t="e">
        <f aca="false">FS23</f>
        <v>#VALUE!</v>
      </c>
      <c r="GE23" s="95" t="e">
        <f aca="false">GD23*100</f>
        <v>#VALUE!</v>
      </c>
      <c r="GF23" s="0" t="e">
        <f aca="false">GE23*GA23</f>
        <v>#VALUE!</v>
      </c>
      <c r="GI23" s="46" t="str">
        <f aca="false">GI22</f>
        <v>-</v>
      </c>
      <c r="GJ23" s="96" t="e">
        <f aca="false">GI23*100</f>
        <v>#VALUE!</v>
      </c>
      <c r="GK23" s="97" t="n">
        <f aca="false">$F23</f>
        <v>0.0585480657157609</v>
      </c>
      <c r="GL23" s="98" t="n">
        <f aca="false">1/(1+GK23)^$A23</f>
        <v>0.633342741858302</v>
      </c>
      <c r="GM23" s="0" t="e">
        <f aca="false">GL23*GJ23</f>
        <v>#VALUE!</v>
      </c>
      <c r="GO23" s="94" t="e">
        <f aca="false">GD23</f>
        <v>#VALUE!</v>
      </c>
      <c r="GP23" s="95" t="e">
        <f aca="false">GO23*100</f>
        <v>#VALUE!</v>
      </c>
      <c r="GQ23" s="0" t="e">
        <f aca="false">GP23*GL23</f>
        <v>#VALUE!</v>
      </c>
      <c r="GT23" s="46" t="n">
        <f aca="false">GT22</f>
        <v>0.0126</v>
      </c>
      <c r="GU23" s="96" t="n">
        <f aca="false">GT23*100</f>
        <v>1.26</v>
      </c>
      <c r="GV23" s="97" t="n">
        <f aca="false">$F23</f>
        <v>0.0585480657157609</v>
      </c>
      <c r="GW23" s="98" t="n">
        <f aca="false">1/(1+GV23)^$A23</f>
        <v>0.633342741858302</v>
      </c>
      <c r="GX23" s="0" t="n">
        <f aca="false">GW23*GU23</f>
        <v>0.798011854741461</v>
      </c>
      <c r="GZ23" s="94" t="n">
        <f aca="false">CT23</f>
        <v>0.0130160472326113</v>
      </c>
      <c r="HA23" s="95" t="n">
        <f aca="false">GZ23*100</f>
        <v>1.30160472326113</v>
      </c>
      <c r="HB23" s="0" t="n">
        <f aca="false">HA23*GW23</f>
        <v>0.824361904245921</v>
      </c>
    </row>
    <row r="24" customFormat="false" ht="12.75" hidden="false" customHeight="false" outlineLevel="0" collapsed="false">
      <c r="A24" s="90" t="n">
        <f aca="false">'Inputs &amp; Curve'!B21</f>
        <v>8.52737850787132</v>
      </c>
      <c r="B24" s="80" t="str">
        <f aca="false">IF('Inputs &amp; Curve'!E21&lt;&gt;0,'Inputs &amp; Curve'!E21,"-")</f>
        <v>-</v>
      </c>
      <c r="C24" s="92" t="n">
        <f aca="false">GZ24*2</f>
        <v>0.0260320944652226</v>
      </c>
      <c r="F24" s="73" t="n">
        <f aca="false">'Inputs &amp; Curve'!F21</f>
        <v>0.057872448455047</v>
      </c>
      <c r="G24" s="93" t="n">
        <f aca="false">1/(1+F24)^A24</f>
        <v>0.618939141599603</v>
      </c>
      <c r="Q24" s="97"/>
      <c r="R24" s="98"/>
      <c r="AB24" s="97"/>
      <c r="AC24" s="98"/>
      <c r="CN24" s="46" t="n">
        <f aca="false">$B$26/2</f>
        <v>0.0147</v>
      </c>
      <c r="CO24" s="96" t="n">
        <f aca="false">CN24*100</f>
        <v>1.47</v>
      </c>
      <c r="CP24" s="97" t="n">
        <f aca="false">$F24</f>
        <v>0.057872448455047</v>
      </c>
      <c r="CQ24" s="98" t="n">
        <f aca="false">1/(1+CP24)^$A24</f>
        <v>0.618939141599603</v>
      </c>
      <c r="CR24" s="0" t="n">
        <f aca="false">CQ24*CO24</f>
        <v>0.909840538151417</v>
      </c>
      <c r="CT24" s="94" t="n">
        <f aca="false">CU24/100</f>
        <v>0.0130160472326113</v>
      </c>
      <c r="CU24" s="102" t="n">
        <f aca="false">CU25</f>
        <v>1.30160472326113</v>
      </c>
      <c r="CV24" s="0" t="n">
        <f aca="false">CU24*CQ24</f>
        <v>0.805614110117233</v>
      </c>
      <c r="FX24" s="46" t="str">
        <f aca="false">FX23</f>
        <v>-</v>
      </c>
      <c r="FY24" s="96" t="e">
        <f aca="false">FX24*100</f>
        <v>#VALUE!</v>
      </c>
      <c r="FZ24" s="97" t="n">
        <f aca="false">$F24</f>
        <v>0.057872448455047</v>
      </c>
      <c r="GA24" s="98" t="n">
        <f aca="false">1/(1+FZ24)^$A24</f>
        <v>0.618939141599603</v>
      </c>
      <c r="GB24" s="0" t="e">
        <f aca="false">GA24*FY24</f>
        <v>#VALUE!</v>
      </c>
      <c r="GC24" s="0" t="e">
        <f aca="false">SUM(GB7:GB24)</f>
        <v>#VALUE!</v>
      </c>
      <c r="GD24" s="94" t="e">
        <f aca="false">GE24/100</f>
        <v>#VALUE!</v>
      </c>
      <c r="GE24" s="99" t="e">
        <f aca="false">(GC24-GF22-GF23-GF21-GF20-GF19-GF18-GF17-GF16-GF15-GF14-GF13-GF12-GF11-GF10-GF9-GF8-GF7)*(1+FZ24)^$A24</f>
        <v>#VALUE!</v>
      </c>
      <c r="GF24" s="0" t="e">
        <f aca="false">GE24*GA24</f>
        <v>#VALUE!</v>
      </c>
      <c r="GG24" s="0" t="e">
        <f aca="false">SUM(GF7:GF24)</f>
        <v>#VALUE!</v>
      </c>
      <c r="GI24" s="46" t="str">
        <f aca="false">GI23</f>
        <v>-</v>
      </c>
      <c r="GJ24" s="96" t="e">
        <f aca="false">GI24*100</f>
        <v>#VALUE!</v>
      </c>
      <c r="GK24" s="97" t="n">
        <f aca="false">$F24</f>
        <v>0.057872448455047</v>
      </c>
      <c r="GL24" s="98" t="n">
        <f aca="false">1/(1+GK24)^$A24</f>
        <v>0.618939141599603</v>
      </c>
      <c r="GM24" s="0" t="e">
        <f aca="false">GL24*GJ24</f>
        <v>#VALUE!</v>
      </c>
      <c r="GO24" s="94" t="e">
        <f aca="false">GD24</f>
        <v>#VALUE!</v>
      </c>
      <c r="GP24" s="95" t="e">
        <f aca="false">GO24*100</f>
        <v>#VALUE!</v>
      </c>
      <c r="GQ24" s="0" t="e">
        <f aca="false">GP24*GL24</f>
        <v>#VALUE!</v>
      </c>
      <c r="GT24" s="46" t="n">
        <f aca="false">GT23</f>
        <v>0.0126</v>
      </c>
      <c r="GU24" s="96" t="n">
        <f aca="false">GT24*100</f>
        <v>1.26</v>
      </c>
      <c r="GV24" s="97" t="n">
        <f aca="false">$F24</f>
        <v>0.057872448455047</v>
      </c>
      <c r="GW24" s="98" t="n">
        <f aca="false">1/(1+GV24)^$A24</f>
        <v>0.618939141599603</v>
      </c>
      <c r="GX24" s="0" t="n">
        <f aca="false">GW24*GU24</f>
        <v>0.7798633184155</v>
      </c>
      <c r="GZ24" s="94" t="n">
        <f aca="false">CT24</f>
        <v>0.0130160472326113</v>
      </c>
      <c r="HA24" s="95" t="n">
        <f aca="false">GZ24*100</f>
        <v>1.30160472326113</v>
      </c>
      <c r="HB24" s="0" t="n">
        <f aca="false">HA24*GW24</f>
        <v>0.805614110117233</v>
      </c>
    </row>
    <row r="25" customFormat="false" ht="12.75" hidden="false" customHeight="false" outlineLevel="0" collapsed="false">
      <c r="A25" s="90" t="n">
        <f aca="false">'Inputs &amp; Curve'!B22</f>
        <v>9.02737850787132</v>
      </c>
      <c r="B25" s="80" t="str">
        <f aca="false">IF('Inputs &amp; Curve'!E22&lt;&gt;0,'Inputs &amp; Curve'!E22,"-")</f>
        <v>-</v>
      </c>
      <c r="C25" s="92" t="n">
        <f aca="false">GZ25*2</f>
        <v>0.0260320944652226</v>
      </c>
      <c r="F25" s="73" t="n">
        <f aca="false">'Inputs &amp; Curve'!F22</f>
        <v>0.0571968343825668</v>
      </c>
      <c r="G25" s="93" t="n">
        <f aca="false">1/(1+F25)^A25</f>
        <v>0.605251622699546</v>
      </c>
      <c r="Q25" s="97"/>
      <c r="R25" s="98"/>
      <c r="AB25" s="97"/>
      <c r="AC25" s="98"/>
      <c r="CN25" s="46" t="n">
        <f aca="false">$B$26/2</f>
        <v>0.0147</v>
      </c>
      <c r="CO25" s="96" t="n">
        <f aca="false">CN25*100</f>
        <v>1.47</v>
      </c>
      <c r="CP25" s="97" t="n">
        <f aca="false">$F25</f>
        <v>0.0571968343825668</v>
      </c>
      <c r="CQ25" s="98" t="n">
        <f aca="false">1/(1+CP25)^$A25</f>
        <v>0.605251622699546</v>
      </c>
      <c r="CR25" s="0" t="n">
        <f aca="false">CQ25*CO25</f>
        <v>0.889719885368333</v>
      </c>
      <c r="CT25" s="94" t="n">
        <f aca="false">CU25/100</f>
        <v>0.0130160472326113</v>
      </c>
      <c r="CU25" s="102" t="n">
        <f aca="false">CU26</f>
        <v>1.30160472326113</v>
      </c>
      <c r="CV25" s="0" t="n">
        <f aca="false">CU25*CQ25</f>
        <v>0.787798370867193</v>
      </c>
      <c r="GI25" s="46" t="str">
        <f aca="false">GI24</f>
        <v>-</v>
      </c>
      <c r="GJ25" s="96" t="e">
        <f aca="false">GI25*100</f>
        <v>#VALUE!</v>
      </c>
      <c r="GK25" s="97" t="n">
        <f aca="false">$F25</f>
        <v>0.0571968343825668</v>
      </c>
      <c r="GL25" s="98" t="n">
        <f aca="false">1/(1+GK25)^$A25</f>
        <v>0.605251622699546</v>
      </c>
      <c r="GM25" s="0" t="e">
        <f aca="false">GL25*GJ25</f>
        <v>#VALUE!</v>
      </c>
      <c r="GN25" s="0" t="e">
        <f aca="false">SUM(GM7:GM25)</f>
        <v>#VALUE!</v>
      </c>
      <c r="GO25" s="94" t="e">
        <f aca="false">GP25/100</f>
        <v>#VALUE!</v>
      </c>
      <c r="GP25" s="99" t="e">
        <f aca="false">(GN25-GQ23-GQ24-GQ22-GQ21-GQ20-GQ19-GQ18-GQ17-GQ16-GQ15-GQ14-GQ13-GQ12-GQ11-GQ10-GQ9-GQ8-GQ7)*(1+GK25)^$A25</f>
        <v>#VALUE!</v>
      </c>
      <c r="GQ25" s="0" t="e">
        <f aca="false">GP25*GL25</f>
        <v>#VALUE!</v>
      </c>
      <c r="GR25" s="0" t="e">
        <f aca="false">SUM(GQ7:GQ25)</f>
        <v>#VALUE!</v>
      </c>
      <c r="GT25" s="46" t="n">
        <f aca="false">GT24</f>
        <v>0.0126</v>
      </c>
      <c r="GU25" s="96" t="n">
        <f aca="false">GT25*100</f>
        <v>1.26</v>
      </c>
      <c r="GV25" s="97" t="n">
        <f aca="false">$F25</f>
        <v>0.0571968343825668</v>
      </c>
      <c r="GW25" s="98" t="n">
        <f aca="false">1/(1+GV25)^$A25</f>
        <v>0.605251622699546</v>
      </c>
      <c r="GX25" s="0" t="n">
        <f aca="false">GW25*GU25</f>
        <v>0.762617044601428</v>
      </c>
      <c r="GZ25" s="94" t="n">
        <f aca="false">CT25</f>
        <v>0.0130160472326113</v>
      </c>
      <c r="HA25" s="95" t="n">
        <f aca="false">GZ25*100</f>
        <v>1.30160472326113</v>
      </c>
      <c r="HB25" s="0" t="n">
        <f aca="false">HA25*GW25</f>
        <v>0.787798370867193</v>
      </c>
    </row>
    <row r="26" customFormat="false" ht="12.75" hidden="false" customHeight="false" outlineLevel="0" collapsed="false">
      <c r="A26" s="90" t="n">
        <f aca="false">'Inputs &amp; Curve'!B23</f>
        <v>9.52737850787132</v>
      </c>
      <c r="B26" s="80" t="n">
        <f aca="false">IF('Inputs &amp; Curve'!E23&lt;&gt;0,'Inputs &amp; Curve'!E23,"-")</f>
        <v>0.0294</v>
      </c>
      <c r="C26" s="92" t="n">
        <f aca="false">GZ26*2</f>
        <v>0.0260320944652226</v>
      </c>
      <c r="F26" s="73" t="n">
        <f aca="false">'Inputs &amp; Curve'!F23</f>
        <v>0.0565212234993364</v>
      </c>
      <c r="G26" s="93" t="n">
        <f aca="false">1/(1+F26)^A26</f>
        <v>0.592247323022767</v>
      </c>
      <c r="Q26" s="97"/>
      <c r="R26" s="98"/>
      <c r="AB26" s="97"/>
      <c r="AC26" s="98"/>
      <c r="CN26" s="46" t="n">
        <f aca="false">$B$26/2</f>
        <v>0.0147</v>
      </c>
      <c r="CO26" s="96" t="n">
        <f aca="false">CN26*100</f>
        <v>1.47</v>
      </c>
      <c r="CP26" s="97" t="n">
        <f aca="false">$F26</f>
        <v>0.0565212234993364</v>
      </c>
      <c r="CQ26" s="98" t="n">
        <f aca="false">1/(1+CP26)^$A26</f>
        <v>0.592247323022767</v>
      </c>
      <c r="CR26" s="0" t="n">
        <f aca="false">CQ26*CO26</f>
        <v>0.870603564843467</v>
      </c>
      <c r="CS26" s="0" t="n">
        <f aca="false">SUM(CR7:CR26)</f>
        <v>22.466427185709</v>
      </c>
      <c r="CT26" s="94" t="n">
        <f aca="false">CU26/100</f>
        <v>0.0130160472326113</v>
      </c>
      <c r="CU26" s="101" t="n">
        <f aca="false">(CS26-SUM(CV7:CV20))/SUM(CQ21:CQ26)</f>
        <v>1.30160472326113</v>
      </c>
      <c r="CV26" s="0" t="n">
        <f aca="false">CU26*CQ26</f>
        <v>0.770871912985193</v>
      </c>
      <c r="CW26" s="0" t="n">
        <f aca="false">SUM(CV7:CV26)</f>
        <v>22.466427185709</v>
      </c>
      <c r="GT26" s="46" t="n">
        <f aca="false">GT25</f>
        <v>0.0126</v>
      </c>
      <c r="GU26" s="96" t="n">
        <f aca="false">GT26*100</f>
        <v>1.26</v>
      </c>
      <c r="GV26" s="97" t="n">
        <f aca="false">$F26</f>
        <v>0.0565212234993364</v>
      </c>
      <c r="GW26" s="98" t="n">
        <f aca="false">1/(1+GV26)^$A26</f>
        <v>0.592247323022767</v>
      </c>
      <c r="GX26" s="0" t="n">
        <f aca="false">GW26*GU26</f>
        <v>0.746231627008686</v>
      </c>
      <c r="GZ26" s="94" t="n">
        <f aca="false">CT26</f>
        <v>0.0130160472326113</v>
      </c>
      <c r="HA26" s="95" t="n">
        <f aca="false">GZ26*100</f>
        <v>1.30160472326113</v>
      </c>
      <c r="HB26" s="0" t="n">
        <f aca="false">HA26*GW26</f>
        <v>0.770871912985193</v>
      </c>
    </row>
    <row r="27" customFormat="false" ht="12.75" hidden="false" customHeight="false" outlineLevel="0" collapsed="false">
      <c r="A27" s="90" t="n">
        <f aca="false">'Inputs &amp; Curve'!B24</f>
        <v>10.0273785078713</v>
      </c>
      <c r="B27" s="80" t="str">
        <f aca="false">IF('Inputs &amp; Curve'!E24&lt;&gt;0,'Inputs &amp; Curve'!E24,"-")</f>
        <v>-</v>
      </c>
      <c r="C27" s="92" t="n">
        <f aca="false">GZ27*2</f>
        <v>0.0177762651988691</v>
      </c>
      <c r="F27" s="73" t="n">
        <f aca="false">'Inputs &amp; Curve'!F24</f>
        <v>0.0624566033934015</v>
      </c>
      <c r="G27" s="93" t="n">
        <f aca="false">1/(1+F27)^A27</f>
        <v>0.544712871413703</v>
      </c>
      <c r="CN27" s="46"/>
      <c r="GT27" s="46" t="n">
        <f aca="false">GT26</f>
        <v>0.0126</v>
      </c>
      <c r="GU27" s="96" t="n">
        <f aca="false">GT27*100</f>
        <v>1.26</v>
      </c>
      <c r="GV27" s="97" t="n">
        <f aca="false">$F27</f>
        <v>0.0624566033934015</v>
      </c>
      <c r="GW27" s="98" t="n">
        <f aca="false">1/(1+GV27)^$A27</f>
        <v>0.544712871413703</v>
      </c>
      <c r="GX27" s="0" t="n">
        <f aca="false">GW27*GU27</f>
        <v>0.686338217981266</v>
      </c>
      <c r="GZ27" s="94" t="n">
        <f aca="false">HA27/100</f>
        <v>0.00888813259943457</v>
      </c>
      <c r="HA27" s="102" t="n">
        <f aca="false">HA28</f>
        <v>0.888813259943457</v>
      </c>
      <c r="HB27" s="0" t="n">
        <f aca="false">HA27*GW27</f>
        <v>0.484148022974374</v>
      </c>
    </row>
    <row r="28" customFormat="false" ht="12.75" hidden="false" customHeight="false" outlineLevel="0" collapsed="false">
      <c r="A28" s="90" t="n">
        <f aca="false">'Inputs &amp; Curve'!B25</f>
        <v>10.5273785078713</v>
      </c>
      <c r="B28" s="80" t="str">
        <f aca="false">IF('Inputs &amp; Curve'!E25&lt;&gt;0,'Inputs &amp; Curve'!E25,"-")</f>
        <v>-</v>
      </c>
      <c r="C28" s="92" t="n">
        <f aca="false">GZ28*2</f>
        <v>0.0177762651988691</v>
      </c>
      <c r="F28" s="73" t="n">
        <f aca="false">'Inputs &amp; Curve'!F25</f>
        <v>0.0621382684156284</v>
      </c>
      <c r="G28" s="93" t="n">
        <f aca="false">1/(1+F28)^A28</f>
        <v>0.530129665630781</v>
      </c>
      <c r="GT28" s="46" t="n">
        <f aca="false">GT27</f>
        <v>0.0126</v>
      </c>
      <c r="GU28" s="96" t="n">
        <f aca="false">GT28*100</f>
        <v>1.26</v>
      </c>
      <c r="GV28" s="97" t="n">
        <f aca="false">$F28</f>
        <v>0.0621382684156284</v>
      </c>
      <c r="GW28" s="98" t="n">
        <f aca="false">1/(1+GV28)^$A28</f>
        <v>0.530129665630781</v>
      </c>
      <c r="GX28" s="0" t="n">
        <f aca="false">GW28*GU28</f>
        <v>0.667963378694784</v>
      </c>
      <c r="GZ28" s="94" t="n">
        <f aca="false">HA28/100</f>
        <v>0.00888813259943457</v>
      </c>
      <c r="HA28" s="102" t="n">
        <f aca="false">HA29</f>
        <v>0.888813259943457</v>
      </c>
      <c r="HB28" s="0" t="n">
        <f aca="false">HA28*GW28</f>
        <v>0.471186276302029</v>
      </c>
    </row>
    <row r="29" customFormat="false" ht="12.75" hidden="false" customHeight="false" outlineLevel="0" collapsed="false">
      <c r="A29" s="90" t="n">
        <f aca="false">'Inputs &amp; Curve'!B26</f>
        <v>11.0273785078713</v>
      </c>
      <c r="B29" s="80" t="str">
        <f aca="false">IF('Inputs &amp; Curve'!E26&lt;&gt;0,'Inputs &amp; Curve'!E26,"-")</f>
        <v>-</v>
      </c>
      <c r="C29" s="92" t="n">
        <f aca="false">GZ29*2</f>
        <v>0.0177762651988691</v>
      </c>
      <c r="F29" s="73" t="n">
        <f aca="false">'Inputs &amp; Curve'!F26</f>
        <v>0.0618216736738217</v>
      </c>
      <c r="G29" s="93" t="n">
        <f aca="false">1/(1+F29)^A29</f>
        <v>0.516082701698012</v>
      </c>
      <c r="GT29" s="46" t="n">
        <f aca="false">GT28</f>
        <v>0.0126</v>
      </c>
      <c r="GU29" s="96" t="n">
        <f aca="false">GT29*100</f>
        <v>1.26</v>
      </c>
      <c r="GV29" s="97" t="n">
        <f aca="false">$F29</f>
        <v>0.0618216736738217</v>
      </c>
      <c r="GW29" s="98" t="n">
        <f aca="false">1/(1+GV29)^$A29</f>
        <v>0.516082701698012</v>
      </c>
      <c r="GX29" s="0" t="n">
        <f aca="false">GW29*GU29</f>
        <v>0.650264204139495</v>
      </c>
      <c r="GZ29" s="94" t="n">
        <f aca="false">HA29/100</f>
        <v>0.00888813259943457</v>
      </c>
      <c r="HA29" s="102" t="n">
        <f aca="false">HA30</f>
        <v>0.888813259943457</v>
      </c>
      <c r="HB29" s="0" t="n">
        <f aca="false">HA29*GW29</f>
        <v>0.458701148496637</v>
      </c>
    </row>
    <row r="30" customFormat="false" ht="12.75" hidden="false" customHeight="false" outlineLevel="0" collapsed="false">
      <c r="A30" s="90" t="n">
        <f aca="false">'Inputs &amp; Curve'!B27</f>
        <v>11.5273785078713</v>
      </c>
      <c r="B30" s="80" t="str">
        <f aca="false">IF('Inputs &amp; Curve'!E27&lt;&gt;0,'Inputs &amp; Curve'!E27,"-")</f>
        <v>-</v>
      </c>
      <c r="C30" s="92" t="n">
        <f aca="false">GZ30*2</f>
        <v>0.0177762651988691</v>
      </c>
      <c r="F30" s="73" t="n">
        <f aca="false">'Inputs &amp; Curve'!F27</f>
        <v>0.0615033401049905</v>
      </c>
      <c r="G30" s="93" t="n">
        <f aca="false">1/(1+F30)^A30</f>
        <v>0.502567746981992</v>
      </c>
      <c r="GT30" s="46" t="n">
        <f aca="false">GT29</f>
        <v>0.0126</v>
      </c>
      <c r="GU30" s="96" t="n">
        <f aca="false">GT30*100</f>
        <v>1.26</v>
      </c>
      <c r="GV30" s="97" t="n">
        <f aca="false">$F30</f>
        <v>0.0615033401049905</v>
      </c>
      <c r="GW30" s="98" t="n">
        <f aca="false">1/(1+GV30)^$A30</f>
        <v>0.502567746981992</v>
      </c>
      <c r="GX30" s="0" t="n">
        <f aca="false">GW30*GU30</f>
        <v>0.63323536119731</v>
      </c>
      <c r="GZ30" s="94" t="n">
        <f aca="false">HA30/100</f>
        <v>0.00888813259943457</v>
      </c>
      <c r="HA30" s="102" t="n">
        <f aca="false">HA31</f>
        <v>0.888813259943457</v>
      </c>
      <c r="HB30" s="0" t="n">
        <f aca="false">HA30*GW30</f>
        <v>0.446688877537503</v>
      </c>
    </row>
    <row r="31" customFormat="false" ht="12.75" hidden="false" customHeight="false" outlineLevel="0" collapsed="false">
      <c r="A31" s="90" t="n">
        <f aca="false">'Inputs &amp; Curve'!B28</f>
        <v>12.0273785078713</v>
      </c>
      <c r="B31" s="80" t="str">
        <f aca="false">IF('Inputs &amp; Curve'!E28&lt;&gt;0,'Inputs &amp; Curve'!E28,"-")</f>
        <v>-</v>
      </c>
      <c r="C31" s="92" t="n">
        <f aca="false">GZ31*2</f>
        <v>0.0177762651988691</v>
      </c>
      <c r="F31" s="73" t="n">
        <f aca="false">'Inputs &amp; Curve'!F28</f>
        <v>0.0611850072427198</v>
      </c>
      <c r="G31" s="93" t="n">
        <f aca="false">1/(1+F31)^A31</f>
        <v>0.489554009648419</v>
      </c>
      <c r="GT31" s="46" t="n">
        <f aca="false">GT30</f>
        <v>0.0126</v>
      </c>
      <c r="GU31" s="96" t="n">
        <f aca="false">GT31*100</f>
        <v>1.26</v>
      </c>
      <c r="GV31" s="97" t="n">
        <f aca="false">$F31</f>
        <v>0.0611850072427198</v>
      </c>
      <c r="GW31" s="98" t="n">
        <f aca="false">1/(1+GV31)^$A31</f>
        <v>0.489554009648419</v>
      </c>
      <c r="GX31" s="0" t="n">
        <f aca="false">GW31*GU31</f>
        <v>0.616838052157007</v>
      </c>
      <c r="GZ31" s="94" t="n">
        <f aca="false">HA31/100</f>
        <v>0.00888813259943457</v>
      </c>
      <c r="HA31" s="102" t="n">
        <f aca="false">HA32</f>
        <v>0.888813259943457</v>
      </c>
      <c r="HB31" s="0" t="n">
        <f aca="false">HA31*GW31</f>
        <v>0.435122095234001</v>
      </c>
    </row>
    <row r="32" customFormat="false" ht="12.75" hidden="false" customHeight="false" outlineLevel="0" collapsed="false">
      <c r="A32" s="90" t="n">
        <f aca="false">'Inputs &amp; Curve'!B29</f>
        <v>12.5273785078713</v>
      </c>
      <c r="B32" s="80" t="str">
        <f aca="false">IF('Inputs &amp; Curve'!E29&lt;&gt;0,'Inputs &amp; Curve'!E29,"-")</f>
        <v>-</v>
      </c>
      <c r="C32" s="92" t="n">
        <f aca="false">GZ32*2</f>
        <v>0.0177762651988691</v>
      </c>
      <c r="F32" s="73" t="n">
        <f aca="false">'Inputs &amp; Curve'!F29</f>
        <v>0.0608666750871141</v>
      </c>
      <c r="G32" s="93" t="n">
        <f aca="false">1/(1+F32)^A32</f>
        <v>0.477020843223061</v>
      </c>
      <c r="GT32" s="46" t="n">
        <f aca="false">GT31</f>
        <v>0.0126</v>
      </c>
      <c r="GU32" s="96" t="n">
        <f aca="false">GT32*100</f>
        <v>1.26</v>
      </c>
      <c r="GV32" s="97" t="n">
        <f aca="false">$F32</f>
        <v>0.0608666750871141</v>
      </c>
      <c r="GW32" s="98" t="n">
        <f aca="false">1/(1+GV32)^$A32</f>
        <v>0.477020843223061</v>
      </c>
      <c r="GX32" s="0" t="n">
        <f aca="false">GW32*GU32</f>
        <v>0.601046262461057</v>
      </c>
      <c r="GZ32" s="94" t="n">
        <f aca="false">HA32/100</f>
        <v>0.00888813259943457</v>
      </c>
      <c r="HA32" s="102" t="n">
        <f aca="false">HA33</f>
        <v>0.888813259943457</v>
      </c>
      <c r="HB32" s="0" t="n">
        <f aca="false">HA32*GW32</f>
        <v>0.423982450726065</v>
      </c>
    </row>
    <row r="33" customFormat="false" ht="12.75" hidden="false" customHeight="false" outlineLevel="0" collapsed="false">
      <c r="A33" s="90" t="n">
        <f aca="false">'Inputs &amp; Curve'!B30</f>
        <v>13.0273785078713</v>
      </c>
      <c r="B33" s="80" t="str">
        <f aca="false">IF('Inputs &amp; Curve'!E30&lt;&gt;0,'Inputs &amp; Curve'!E30,"-")</f>
        <v>-</v>
      </c>
      <c r="C33" s="92" t="n">
        <f aca="false">GZ33*2</f>
        <v>0.0177762651988691</v>
      </c>
      <c r="F33" s="73" t="n">
        <f aca="false">'Inputs &amp; Curve'!F30</f>
        <v>0.0605500831524739</v>
      </c>
      <c r="G33" s="93" t="n">
        <f aca="false">1/(1+F33)^A33</f>
        <v>0.46493862163199</v>
      </c>
      <c r="GT33" s="46" t="n">
        <f aca="false">GT32</f>
        <v>0.0126</v>
      </c>
      <c r="GU33" s="96" t="n">
        <f aca="false">GT33*100</f>
        <v>1.26</v>
      </c>
      <c r="GV33" s="97" t="n">
        <f aca="false">$F33</f>
        <v>0.0605500831524739</v>
      </c>
      <c r="GW33" s="98" t="n">
        <f aca="false">1/(1+GV33)^$A33</f>
        <v>0.46493862163199</v>
      </c>
      <c r="GX33" s="0" t="n">
        <f aca="false">GW33*GU33</f>
        <v>0.585822663256307</v>
      </c>
      <c r="GZ33" s="94" t="n">
        <f aca="false">HA33/100</f>
        <v>0.00888813259943457</v>
      </c>
      <c r="HA33" s="102" t="n">
        <f aca="false">HA34</f>
        <v>0.888813259943457</v>
      </c>
      <c r="HB33" s="0" t="n">
        <f aca="false">HA33*GW33</f>
        <v>0.413243611966346</v>
      </c>
    </row>
    <row r="34" customFormat="false" ht="12.75" hidden="false" customHeight="false" outlineLevel="0" collapsed="false">
      <c r="A34" s="90" t="n">
        <f aca="false">'Inputs &amp; Curve'!B31</f>
        <v>13.5273785078713</v>
      </c>
      <c r="B34" s="80" t="str">
        <f aca="false">IF('Inputs &amp; Curve'!E31&lt;&gt;0,'Inputs &amp; Curve'!E31,"-")</f>
        <v>-</v>
      </c>
      <c r="C34" s="92" t="n">
        <f aca="false">GZ34*2</f>
        <v>0.0177762651988691</v>
      </c>
      <c r="F34" s="73" t="n">
        <f aca="false">'Inputs &amp; Curve'!F31</f>
        <v>0.0602317524066547</v>
      </c>
      <c r="G34" s="93" t="n">
        <f aca="false">1/(1+F34)^A34</f>
        <v>0.453308304221079</v>
      </c>
      <c r="GT34" s="46" t="n">
        <f aca="false">GT33</f>
        <v>0.0126</v>
      </c>
      <c r="GU34" s="96" t="n">
        <f aca="false">GT34*100</f>
        <v>1.26</v>
      </c>
      <c r="GV34" s="97" t="n">
        <f aca="false">$F34</f>
        <v>0.0602317524066547</v>
      </c>
      <c r="GW34" s="98" t="n">
        <f aca="false">1/(1+GV34)^$A34</f>
        <v>0.453308304221079</v>
      </c>
      <c r="GX34" s="0" t="n">
        <f aca="false">GW34*GU34</f>
        <v>0.57116846331856</v>
      </c>
      <c r="GZ34" s="94" t="n">
        <f aca="false">HA34/100</f>
        <v>0.00888813259943457</v>
      </c>
      <c r="HA34" s="102" t="n">
        <f aca="false">HA35</f>
        <v>0.888813259943457</v>
      </c>
      <c r="HB34" s="0" t="n">
        <f aca="false">HA34*GW34</f>
        <v>0.402906431634178</v>
      </c>
    </row>
    <row r="35" customFormat="false" ht="12.75" hidden="false" customHeight="false" outlineLevel="0" collapsed="false">
      <c r="A35" s="90" t="n">
        <f aca="false">'Inputs &amp; Curve'!B32</f>
        <v>14.0273785078713</v>
      </c>
      <c r="B35" s="80" t="str">
        <f aca="false">IF('Inputs &amp; Curve'!E32&lt;&gt;0,'Inputs &amp; Curve'!E32,"-")</f>
        <v>-</v>
      </c>
      <c r="C35" s="92" t="n">
        <f aca="false">GZ35*2</f>
        <v>0.0177762651988691</v>
      </c>
      <c r="F35" s="73" t="n">
        <f aca="false">'Inputs &amp; Curve'!F32</f>
        <v>0.0599151618743075</v>
      </c>
      <c r="G35" s="93" t="n">
        <f aca="false">1/(1+F35)^A35</f>
        <v>0.442091992932907</v>
      </c>
      <c r="GT35" s="46" t="n">
        <f aca="false">GT34</f>
        <v>0.0126</v>
      </c>
      <c r="GU35" s="96" t="n">
        <f aca="false">GT35*100</f>
        <v>1.26</v>
      </c>
      <c r="GV35" s="97" t="n">
        <f aca="false">$F35</f>
        <v>0.0599151618743075</v>
      </c>
      <c r="GW35" s="98" t="n">
        <f aca="false">1/(1+GV35)^$A35</f>
        <v>0.442091992932907</v>
      </c>
      <c r="GX35" s="0" t="n">
        <f aca="false">GW35*GU35</f>
        <v>0.557035911095462</v>
      </c>
      <c r="GZ35" s="94" t="n">
        <f aca="false">HA35/100</f>
        <v>0.00888813259943457</v>
      </c>
      <c r="HA35" s="102" t="n">
        <f aca="false">HA36</f>
        <v>0.888813259943457</v>
      </c>
      <c r="HB35" s="0" t="n">
        <f aca="false">HA35*GW35</f>
        <v>0.392937225433596</v>
      </c>
    </row>
    <row r="36" customFormat="false" ht="12.75" hidden="false" customHeight="false" outlineLevel="0" collapsed="false">
      <c r="A36" s="90" t="n">
        <f aca="false">'Inputs &amp; Curve'!B33</f>
        <v>14.5273785078713</v>
      </c>
      <c r="B36" s="80" t="str">
        <f aca="false">IF('Inputs &amp; Curve'!E33&lt;&gt;0,'Inputs &amp; Curve'!E33,"-")</f>
        <v>-</v>
      </c>
      <c r="C36" s="92" t="n">
        <f aca="false">GZ36*2</f>
        <v>0.0177762651988691</v>
      </c>
      <c r="F36" s="73" t="n">
        <f aca="false">'Inputs &amp; Curve'!F33</f>
        <v>0.0595968325386975</v>
      </c>
      <c r="G36" s="93" t="n">
        <f aca="false">1/(1+F36)^A36</f>
        <v>0.431292833037965</v>
      </c>
      <c r="GT36" s="46" t="n">
        <f aca="false">GT35</f>
        <v>0.0126</v>
      </c>
      <c r="GU36" s="96" t="n">
        <f aca="false">GT36*100</f>
        <v>1.26</v>
      </c>
      <c r="GV36" s="97" t="n">
        <f aca="false">$F36</f>
        <v>0.0595968325386975</v>
      </c>
      <c r="GW36" s="98" t="n">
        <f aca="false">1/(1+GV36)^$A36</f>
        <v>0.431292833037965</v>
      </c>
      <c r="GX36" s="0" t="n">
        <f aca="false">GW36*GU36</f>
        <v>0.543428969627835</v>
      </c>
      <c r="GZ36" s="94" t="n">
        <f aca="false">HA36/100</f>
        <v>0.00888813259943457</v>
      </c>
      <c r="HA36" s="102" t="n">
        <f aca="false">HA37</f>
        <v>0.888813259943457</v>
      </c>
      <c r="HB36" s="0" t="n">
        <f aca="false">HA36*GW36</f>
        <v>0.383338788922722</v>
      </c>
    </row>
    <row r="37" customFormat="false" ht="12.75" hidden="false" customHeight="false" outlineLevel="0" collapsed="false">
      <c r="A37" s="90" t="n">
        <f aca="false">'Inputs &amp; Curve'!B34</f>
        <v>15.0273785078713</v>
      </c>
      <c r="B37" s="80" t="str">
        <f aca="false">IF('Inputs &amp; Curve'!E34&lt;&gt;0,'Inputs &amp; Curve'!E34,"-")</f>
        <v>-</v>
      </c>
      <c r="C37" s="92" t="n">
        <f aca="false">GZ37*2</f>
        <v>0.0177762651988691</v>
      </c>
      <c r="F37" s="73" t="n">
        <f aca="false">'Inputs &amp; Curve'!F34</f>
        <v>0.0592807047380246</v>
      </c>
      <c r="G37" s="93" t="n">
        <f aca="false">1/(1+F37)^A37</f>
        <v>0.420871300669696</v>
      </c>
      <c r="GT37" s="46" t="n">
        <f aca="false">GT36</f>
        <v>0.0126</v>
      </c>
      <c r="GU37" s="96" t="n">
        <f aca="false">GT37*100</f>
        <v>1.26</v>
      </c>
      <c r="GV37" s="97" t="n">
        <f aca="false">$F37</f>
        <v>0.0592807047380246</v>
      </c>
      <c r="GW37" s="98" t="n">
        <f aca="false">1/(1+GV37)^$A37</f>
        <v>0.420871300669696</v>
      </c>
      <c r="GX37" s="0" t="n">
        <f aca="false">GW37*GU37</f>
        <v>0.530297838843817</v>
      </c>
      <c r="GZ37" s="94" t="n">
        <f aca="false">HA37/100</f>
        <v>0.00888813259943457</v>
      </c>
      <c r="HA37" s="102" t="n">
        <f aca="false">HA38</f>
        <v>0.888813259943457</v>
      </c>
      <c r="HB37" s="0" t="n">
        <f aca="false">HA37*GW37</f>
        <v>0.374075992764876</v>
      </c>
    </row>
    <row r="38" customFormat="false" ht="12.75" hidden="false" customHeight="false" outlineLevel="0" collapsed="false">
      <c r="A38" s="90" t="n">
        <f aca="false">'Inputs &amp; Curve'!B35</f>
        <v>15.5273785078713</v>
      </c>
      <c r="B38" s="80" t="str">
        <f aca="false">IF('Inputs &amp; Curve'!E35&lt;&gt;0,'Inputs &amp; Curve'!E35,"-")</f>
        <v>-</v>
      </c>
      <c r="C38" s="92" t="n">
        <f aca="false">GZ38*2</f>
        <v>0.0177762651988691</v>
      </c>
      <c r="F38" s="73" t="n">
        <f aca="false">'Inputs &amp; Curve'!F35</f>
        <v>0.0589717571470527</v>
      </c>
      <c r="G38" s="93" t="n">
        <f aca="false">1/(1+F38)^A38</f>
        <v>0.410781475112812</v>
      </c>
      <c r="GT38" s="46" t="n">
        <f aca="false">GT37</f>
        <v>0.0126</v>
      </c>
      <c r="GU38" s="96" t="n">
        <f aca="false">GT38*100</f>
        <v>1.26</v>
      </c>
      <c r="GV38" s="97" t="n">
        <f aca="false">$F38</f>
        <v>0.0589717571470527</v>
      </c>
      <c r="GW38" s="98" t="n">
        <f aca="false">1/(1+GV38)^$A38</f>
        <v>0.410781475112812</v>
      </c>
      <c r="GX38" s="0" t="n">
        <f aca="false">GW38*GU38</f>
        <v>0.517584658642143</v>
      </c>
      <c r="GZ38" s="94" t="n">
        <f aca="false">HA38/100</f>
        <v>0.00888813259943457</v>
      </c>
      <c r="HA38" s="102" t="n">
        <f aca="false">HA39</f>
        <v>0.888813259943457</v>
      </c>
      <c r="HB38" s="0" t="n">
        <f aca="false">HA38*GW38</f>
        <v>0.3651080220194</v>
      </c>
    </row>
    <row r="39" customFormat="false" ht="12.75" hidden="false" customHeight="false" outlineLevel="0" collapsed="false">
      <c r="A39" s="90" t="n">
        <f aca="false">'Inputs &amp; Curve'!B36</f>
        <v>16.0273785078713</v>
      </c>
      <c r="B39" s="80" t="str">
        <f aca="false">IF('Inputs &amp; Curve'!E36&lt;&gt;0,'Inputs &amp; Curve'!E36,"-")</f>
        <v>-</v>
      </c>
      <c r="C39" s="92" t="n">
        <f aca="false">GZ39*2</f>
        <v>0.0177762651988691</v>
      </c>
      <c r="F39" s="73" t="n">
        <f aca="false">'Inputs &amp; Curve'!F36</f>
        <v>0.0586628102224087</v>
      </c>
      <c r="G39" s="93" t="n">
        <f aca="false">1/(1+F39)^A39</f>
        <v>0.401051052206016</v>
      </c>
      <c r="GT39" s="46" t="n">
        <f aca="false">GT38</f>
        <v>0.0126</v>
      </c>
      <c r="GU39" s="96" t="n">
        <f aca="false">GT39*100</f>
        <v>1.26</v>
      </c>
      <c r="GV39" s="97" t="n">
        <f aca="false">$F39</f>
        <v>0.0586628102224087</v>
      </c>
      <c r="GW39" s="98" t="n">
        <f aca="false">1/(1+GV39)^$A39</f>
        <v>0.401051052206016</v>
      </c>
      <c r="GX39" s="0" t="n">
        <f aca="false">GW39*GU39</f>
        <v>0.50532432577958</v>
      </c>
      <c r="GZ39" s="94" t="n">
        <f aca="false">HA39/100</f>
        <v>0.00888813259943457</v>
      </c>
      <c r="HA39" s="102" t="n">
        <f aca="false">HA40</f>
        <v>0.888813259943457</v>
      </c>
      <c r="HB39" s="0" t="n">
        <f aca="false">HA39*GW39</f>
        <v>0.356459493114983</v>
      </c>
    </row>
    <row r="40" customFormat="false" ht="12.75" hidden="false" customHeight="false" outlineLevel="0" collapsed="false">
      <c r="A40" s="90" t="n">
        <f aca="false">'Inputs &amp; Curve'!B37</f>
        <v>16.5273785078713</v>
      </c>
      <c r="B40" s="80" t="str">
        <f aca="false">IF('Inputs &amp; Curve'!E37&lt;&gt;0,'Inputs &amp; Curve'!E37,"-")</f>
        <v>-</v>
      </c>
      <c r="C40" s="92" t="n">
        <f aca="false">GZ40*2</f>
        <v>0.0177762651988691</v>
      </c>
      <c r="F40" s="73" t="n">
        <f aca="false">'Inputs &amp; Curve'!F37</f>
        <v>0.0583538639641885</v>
      </c>
      <c r="G40" s="93" t="n">
        <f aca="false">1/(1+F40)^A40</f>
        <v>0.391665932150673</v>
      </c>
      <c r="GT40" s="46" t="n">
        <f aca="false">GT39</f>
        <v>0.0126</v>
      </c>
      <c r="GU40" s="96" t="n">
        <f aca="false">GT40*100</f>
        <v>1.26</v>
      </c>
      <c r="GV40" s="97" t="n">
        <f aca="false">$F40</f>
        <v>0.0583538639641885</v>
      </c>
      <c r="GW40" s="98" t="n">
        <f aca="false">1/(1+GV40)^$A40</f>
        <v>0.391665932150673</v>
      </c>
      <c r="GX40" s="0" t="n">
        <f aca="false">GW40*GU40</f>
        <v>0.493499074509848</v>
      </c>
      <c r="GZ40" s="94" t="n">
        <f aca="false">HA40/100</f>
        <v>0.00888813259943457</v>
      </c>
      <c r="HA40" s="102" t="n">
        <f aca="false">HA41</f>
        <v>0.888813259943457</v>
      </c>
      <c r="HB40" s="0" t="n">
        <f aca="false">HA40*GW40</f>
        <v>0.348117873963633</v>
      </c>
    </row>
    <row r="41" customFormat="false" ht="12.75" hidden="false" customHeight="false" outlineLevel="0" collapsed="false">
      <c r="A41" s="90" t="n">
        <f aca="false">'Inputs &amp; Curve'!B38</f>
        <v>17.0273785078713</v>
      </c>
      <c r="B41" s="80" t="str">
        <f aca="false">IF('Inputs &amp; Curve'!E38&lt;&gt;0,'Inputs &amp; Curve'!E38,"-")</f>
        <v>-</v>
      </c>
      <c r="C41" s="92" t="n">
        <f aca="false">GZ41*2</f>
        <v>0.0177762651988691</v>
      </c>
      <c r="F41" s="73" t="n">
        <f aca="false">'Inputs &amp; Curve'!F38</f>
        <v>0.0580466065979555</v>
      </c>
      <c r="G41" s="93" t="n">
        <f aca="false">1/(1+F41)^A41</f>
        <v>0.382602248673081</v>
      </c>
      <c r="GT41" s="46" t="n">
        <f aca="false">GT40</f>
        <v>0.0126</v>
      </c>
      <c r="GU41" s="96" t="n">
        <f aca="false">GT41*100</f>
        <v>1.26</v>
      </c>
      <c r="GV41" s="97" t="n">
        <f aca="false">$F41</f>
        <v>0.0580466065979555</v>
      </c>
      <c r="GW41" s="98" t="n">
        <f aca="false">1/(1+GV41)^$A41</f>
        <v>0.382602248673081</v>
      </c>
      <c r="GX41" s="0" t="n">
        <f aca="false">GW41*GU41</f>
        <v>0.482078833328083</v>
      </c>
      <c r="GZ41" s="94" t="n">
        <f aca="false">HA41/100</f>
        <v>0.00888813259943457</v>
      </c>
      <c r="HA41" s="102" t="n">
        <f aca="false">HA42</f>
        <v>0.888813259943457</v>
      </c>
      <c r="HB41" s="0" t="n">
        <f aca="false">HA41*GW41</f>
        <v>0.340061951904819</v>
      </c>
    </row>
    <row r="42" customFormat="false" ht="12.75" hidden="false" customHeight="false" outlineLevel="0" collapsed="false">
      <c r="A42" s="90" t="n">
        <f aca="false">'Inputs &amp; Curve'!B39</f>
        <v>17.5273785078713</v>
      </c>
      <c r="B42" s="80" t="str">
        <f aca="false">IF('Inputs &amp; Curve'!E39&lt;&gt;0,'Inputs &amp; Curve'!E39,"-")</f>
        <v>-</v>
      </c>
      <c r="C42" s="92" t="n">
        <f aca="false">GZ42*2</f>
        <v>0.0177762651988691</v>
      </c>
      <c r="F42" s="73" t="n">
        <f aca="false">'Inputs &amp; Curve'!F39</f>
        <v>0.0577376616692322</v>
      </c>
      <c r="G42" s="93" t="n">
        <f aca="false">1/(1+F42)^A42</f>
        <v>0.373867855201296</v>
      </c>
      <c r="GT42" s="46" t="n">
        <f aca="false">GT41</f>
        <v>0.0126</v>
      </c>
      <c r="GU42" s="96" t="n">
        <f aca="false">GT42*100</f>
        <v>1.26</v>
      </c>
      <c r="GV42" s="97" t="n">
        <f aca="false">$F42</f>
        <v>0.0577376616692322</v>
      </c>
      <c r="GW42" s="98" t="n">
        <f aca="false">1/(1+GV42)^$A42</f>
        <v>0.373867855201296</v>
      </c>
      <c r="GX42" s="0" t="n">
        <f aca="false">GW42*GU42</f>
        <v>0.471073497553633</v>
      </c>
      <c r="GZ42" s="94" t="n">
        <f aca="false">HA42/100</f>
        <v>0.00888813259943457</v>
      </c>
      <c r="HA42" s="102" t="n">
        <f aca="false">HA43</f>
        <v>0.888813259943457</v>
      </c>
      <c r="HB42" s="0" t="n">
        <f aca="false">HA42*GW42</f>
        <v>0.332298707169532</v>
      </c>
    </row>
    <row r="43" customFormat="false" ht="12.75" hidden="false" customHeight="false" outlineLevel="0" collapsed="false">
      <c r="A43" s="90" t="n">
        <f aca="false">'Inputs &amp; Curve'!B40</f>
        <v>18.0273785078713</v>
      </c>
      <c r="B43" s="80" t="str">
        <f aca="false">IF('Inputs &amp; Curve'!E40&lt;&gt;0,'Inputs &amp; Curve'!E40,"-")</f>
        <v>-</v>
      </c>
      <c r="C43" s="92" t="n">
        <f aca="false">GZ43*2</f>
        <v>0.0177762651988691</v>
      </c>
      <c r="F43" s="73" t="n">
        <f aca="false">'Inputs &amp; Curve'!F40</f>
        <v>0.0574304056254222</v>
      </c>
      <c r="G43" s="93" t="n">
        <f aca="false">1/(1+F43)^A43</f>
        <v>0.365429605371713</v>
      </c>
      <c r="GT43" s="46" t="n">
        <f aca="false">GT42</f>
        <v>0.0126</v>
      </c>
      <c r="GU43" s="96" t="n">
        <f aca="false">GT43*100</f>
        <v>1.26</v>
      </c>
      <c r="GV43" s="97" t="n">
        <f aca="false">$F43</f>
        <v>0.0574304056254222</v>
      </c>
      <c r="GW43" s="98" t="n">
        <f aca="false">1/(1+GV43)^$A43</f>
        <v>0.365429605371713</v>
      </c>
      <c r="GX43" s="0" t="n">
        <f aca="false">GW43*GU43</f>
        <v>0.460441302768358</v>
      </c>
      <c r="GZ43" s="94" t="n">
        <f aca="false">HA43/100</f>
        <v>0.00888813259943457</v>
      </c>
      <c r="HA43" s="102" t="n">
        <f aca="false">HA44</f>
        <v>0.888813259943457</v>
      </c>
      <c r="HB43" s="0" t="n">
        <f aca="false">HA43*GW43</f>
        <v>0.324798678830283</v>
      </c>
    </row>
    <row r="44" customFormat="false" ht="12.75" hidden="false" customHeight="false" outlineLevel="0" collapsed="false">
      <c r="A44" s="90" t="n">
        <f aca="false">'Inputs &amp; Curve'!B41</f>
        <v>18.5273785078713</v>
      </c>
      <c r="B44" s="80" t="str">
        <f aca="false">IF('Inputs &amp; Curve'!E41&lt;&gt;0,'Inputs &amp; Curve'!E41,"-")</f>
        <v>-</v>
      </c>
      <c r="C44" s="92" t="n">
        <f aca="false">GZ44*2</f>
        <v>0.0177762651988691</v>
      </c>
      <c r="F44" s="73" t="n">
        <f aca="false">'Inputs &amp; Curve'!F41</f>
        <v>0.0571214620265823</v>
      </c>
      <c r="G44" s="93" t="n">
        <f aca="false">1/(1+F44)^A44</f>
        <v>0.35729672014902</v>
      </c>
      <c r="GT44" s="46" t="n">
        <f aca="false">GT43</f>
        <v>0.0126</v>
      </c>
      <c r="GU44" s="96" t="n">
        <f aca="false">GT44*100</f>
        <v>1.26</v>
      </c>
      <c r="GV44" s="97" t="n">
        <f aca="false">$F44</f>
        <v>0.0571214620265823</v>
      </c>
      <c r="GW44" s="98" t="n">
        <f aca="false">1/(1+GV44)^$A44</f>
        <v>0.35729672014902</v>
      </c>
      <c r="GX44" s="0" t="n">
        <f aca="false">GW44*GU44</f>
        <v>0.450193867387765</v>
      </c>
      <c r="GZ44" s="94" t="n">
        <f aca="false">HA44/100</f>
        <v>0.00888813259943457</v>
      </c>
      <c r="HA44" s="102" t="n">
        <f aca="false">HA45</f>
        <v>0.888813259943457</v>
      </c>
      <c r="HB44" s="0" t="n">
        <f aca="false">HA44*GW44</f>
        <v>0.317570062602755</v>
      </c>
    </row>
    <row r="45" customFormat="false" ht="12.75" hidden="false" customHeight="false" outlineLevel="0" collapsed="false">
      <c r="A45" s="90" t="n">
        <f aca="false">'Inputs &amp; Curve'!B42</f>
        <v>19.0273785078713</v>
      </c>
      <c r="B45" s="80" t="str">
        <f aca="false">IF('Inputs &amp; Curve'!E42&lt;&gt;0,'Inputs &amp; Curve'!E42,"-")</f>
        <v>-</v>
      </c>
      <c r="C45" s="92" t="n">
        <f aca="false">GZ45*2</f>
        <v>0.0177762651988691</v>
      </c>
      <c r="F45" s="73" t="n">
        <f aca="false">'Inputs &amp; Curve'!F42</f>
        <v>0.0568142073055817</v>
      </c>
      <c r="G45" s="93" t="n">
        <f aca="false">1/(1+F45)^A45</f>
        <v>0.349436876093913</v>
      </c>
      <c r="GT45" s="46" t="n">
        <f aca="false">GT44</f>
        <v>0.0126</v>
      </c>
      <c r="GU45" s="96" t="n">
        <f aca="false">GT45*100</f>
        <v>1.26</v>
      </c>
      <c r="GV45" s="97" t="n">
        <f aca="false">$F45</f>
        <v>0.0568142073055817</v>
      </c>
      <c r="GW45" s="98" t="n">
        <f aca="false">1/(1+GV45)^$A45</f>
        <v>0.349436876093913</v>
      </c>
      <c r="GX45" s="0" t="n">
        <f aca="false">GW45*GU45</f>
        <v>0.440290463878331</v>
      </c>
      <c r="GZ45" s="94" t="n">
        <f aca="false">HA45/100</f>
        <v>0.00888813259943457</v>
      </c>
      <c r="HA45" s="102" t="n">
        <f aca="false">HA46</f>
        <v>0.888813259943457</v>
      </c>
      <c r="HB45" s="0" t="n">
        <f aca="false">HA45*GW45</f>
        <v>0.310584128985489</v>
      </c>
    </row>
    <row r="46" customFormat="false" ht="12.75" hidden="false" customHeight="false" outlineLevel="0" collapsed="false">
      <c r="A46" s="90" t="n">
        <f aca="false">'Inputs &amp; Curve'!B43</f>
        <v>19.5273785078713</v>
      </c>
      <c r="B46" s="80" t="n">
        <f aca="false">IF('Inputs &amp; Curve'!E43&lt;&gt;0,'Inputs &amp; Curve'!E43,"-")</f>
        <v>0.0252</v>
      </c>
      <c r="C46" s="92" t="n">
        <f aca="false">GZ46*2</f>
        <v>0.0177762651988691</v>
      </c>
      <c r="F46" s="73" t="n">
        <f aca="false">'Inputs &amp; Curve'!F43</f>
        <v>0.0565052650370119</v>
      </c>
      <c r="G46" s="93" t="n">
        <f aca="false">1/(1+F46)^A46</f>
        <v>0.341860519860398</v>
      </c>
      <c r="GT46" s="46" t="n">
        <f aca="false">GT45</f>
        <v>0.0126</v>
      </c>
      <c r="GU46" s="96" t="n">
        <f aca="false">GT46*100</f>
        <v>1.26</v>
      </c>
      <c r="GV46" s="97" t="n">
        <f aca="false">$F46</f>
        <v>0.0565052650370119</v>
      </c>
      <c r="GW46" s="98" t="n">
        <f aca="false">1/(1+GV46)^$A46</f>
        <v>0.341860519860398</v>
      </c>
      <c r="GX46" s="0" t="n">
        <f aca="false">GW46*GU46</f>
        <v>0.430744255024101</v>
      </c>
      <c r="GY46" s="0" t="n">
        <f aca="false">SUM(GX7:GX46)</f>
        <v>30.1516071893953</v>
      </c>
      <c r="GZ46" s="94" t="n">
        <f aca="false">HA46/100</f>
        <v>0.00888813259943457</v>
      </c>
      <c r="HA46" s="101" t="n">
        <f aca="false">(GY46-SUM(HB7:HB26))/SUM(GW27:GW46)</f>
        <v>0.888813259943457</v>
      </c>
      <c r="HB46" s="0" t="n">
        <f aca="false">HA46*GW46</f>
        <v>0.303850163103085</v>
      </c>
      <c r="HC46" s="0" t="n">
        <f aca="false">SUM(HB7:HB46)</f>
        <v>30.1516071893953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2000-02-14T10:42:14Z</dcterms:created>
  <dc:creator>mangel2</dc:creator>
  <dc:description/>
  <dc:language>en-US</dc:language>
  <cp:lastModifiedBy>mangel2</cp:lastModifiedBy>
  <cp:lastPrinted>2000-03-22T18:23:32Z</cp:lastPrinted>
  <cp:revision>0</cp:revision>
  <dc:subject/>
  <dc:title/>
</cp:coreProperties>
</file>