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RC Analysis" sheetId="1" state="visible" r:id="rId3"/>
  </sheets>
  <definedNames>
    <definedName function="false" hidden="false" localSheetId="0" name="_xlnm.Print_Area" vbProcedure="false">'FERC Analysis'!$A$1:$H$64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<sst xmlns="http://schemas.openxmlformats.org/spreadsheetml/2006/main" count="54" uniqueCount="52">
  <si>
    <t xml:space="preserve">Return Calculations Under the FERC's Market Mitigation Order</t>
  </si>
  <si>
    <t xml:space="preserve">Inputs are in Red</t>
  </si>
  <si>
    <t xml:space="preserve">FERC's Benchmark Price Methodology</t>
  </si>
  <si>
    <r>
      <rPr>
        <sz val="10"/>
        <rFont val="Arial"/>
        <family val="2"/>
      </rPr>
      <t xml:space="preserve">Least Efficient Plant Heat Rate</t>
    </r>
    <r>
      <rPr>
        <vertAlign val="superscript"/>
        <sz val="10"/>
        <rFont val="Arial"/>
        <family val="2"/>
      </rPr>
      <t xml:space="preserve">1</t>
    </r>
  </si>
  <si>
    <t xml:space="preserve">Gas Price (per MM BTU)</t>
  </si>
  <si>
    <t xml:space="preserve">Cost of Production</t>
  </si>
  <si>
    <t xml:space="preserve">FERC Allowable O&amp;M</t>
  </si>
  <si>
    <t xml:space="preserve">Emergency Benchmark Price</t>
  </si>
  <si>
    <r>
      <rPr>
        <b val="true"/>
        <sz val="10"/>
        <rFont val="Arial"/>
        <family val="2"/>
      </rPr>
      <t xml:space="preserve">Non-Emergency Benchmark Price</t>
    </r>
    <r>
      <rPr>
        <b val="true"/>
        <vertAlign val="superscript"/>
        <sz val="10"/>
        <rFont val="Arial"/>
        <family val="2"/>
      </rPr>
      <t xml:space="preserve">2</t>
    </r>
  </si>
  <si>
    <r>
      <rPr>
        <b val="true"/>
        <sz val="10"/>
        <rFont val="Arial"/>
        <family val="2"/>
      </rPr>
      <t xml:space="preserve">Base Case Scenario</t>
    </r>
    <r>
      <rPr>
        <b val="true"/>
        <vertAlign val="superscript"/>
        <sz val="10"/>
        <rFont val="Arial"/>
        <family val="2"/>
      </rPr>
      <t xml:space="preserve">3</t>
    </r>
  </si>
  <si>
    <t xml:space="preserve">1) Based on the heat rate of the most inefficient unit dispatched during May 30, 2001 Stage 2 Emergency</t>
  </si>
  <si>
    <t xml:space="preserve">2) 85% of Emergency Benchmark Price</t>
  </si>
  <si>
    <t xml:space="preserve">3) 60% of Emergency Benchmark Price</t>
  </si>
  <si>
    <t xml:space="preserve">Combined Cycle Power Plant Economics</t>
  </si>
  <si>
    <t xml:space="preserve">Base Case </t>
  </si>
  <si>
    <t xml:space="preserve">Emergency</t>
  </si>
  <si>
    <t xml:space="preserve">Non-Emergency</t>
  </si>
  <si>
    <t xml:space="preserve">Scenario -- 60% of </t>
  </si>
  <si>
    <t xml:space="preserve">Pricing</t>
  </si>
  <si>
    <t xml:space="preserve">Emergency Pricing</t>
  </si>
  <si>
    <t xml:space="preserve">Capacity (MW)</t>
  </si>
  <si>
    <t xml:space="preserve">Capacity Factor (%)</t>
  </si>
  <si>
    <t xml:space="preserve">mwh Produced</t>
  </si>
  <si>
    <t xml:space="preserve">Plant Specific Heat Rate</t>
  </si>
  <si>
    <t xml:space="preserve">Market Price (per mwh)</t>
  </si>
  <si>
    <t xml:space="preserve">Plant Specific O&amp;M</t>
  </si>
  <si>
    <t xml:space="preserve">Plant Specific Fuel Price (per mwh)</t>
  </si>
  <si>
    <t xml:space="preserve">Capital Cost per MW</t>
  </si>
  <si>
    <t xml:space="preserve">% Debt Financed</t>
  </si>
  <si>
    <t xml:space="preserve">Revenue</t>
  </si>
  <si>
    <t xml:space="preserve">Energy Revenue</t>
  </si>
  <si>
    <t xml:space="preserve">   Total revenue</t>
  </si>
  <si>
    <t xml:space="preserve">Cost of Revenue</t>
  </si>
  <si>
    <t xml:space="preserve">Plant Operating Expenses</t>
  </si>
  <si>
    <t xml:space="preserve">O&amp;M</t>
  </si>
  <si>
    <t xml:space="preserve">Fuel</t>
  </si>
  <si>
    <t xml:space="preserve">Total Plant Operating Expenses</t>
  </si>
  <si>
    <t xml:space="preserve">Depreciation</t>
  </si>
  <si>
    <t xml:space="preserve">Total cost of revenue</t>
  </si>
  <si>
    <t xml:space="preserve">Operating Income</t>
  </si>
  <si>
    <t xml:space="preserve">Non-Operating Items</t>
  </si>
  <si>
    <t xml:space="preserve">Debt</t>
  </si>
  <si>
    <t xml:space="preserve">Interest expense</t>
  </si>
  <si>
    <t xml:space="preserve">   Total non-operating items</t>
  </si>
  <si>
    <t xml:space="preserve">Pre-Tax Income</t>
  </si>
  <si>
    <t xml:space="preserve">Provision for income taxes</t>
  </si>
  <si>
    <t xml:space="preserve">Net Income</t>
  </si>
  <si>
    <t xml:space="preserve">EBIT</t>
  </si>
  <si>
    <t xml:space="preserve">Cash Taxes @ 25%</t>
  </si>
  <si>
    <t xml:space="preserve">NOPAT</t>
  </si>
  <si>
    <t xml:space="preserve">Return on Invested Capital</t>
  </si>
  <si>
    <t xml:space="preserve">Return on Equity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</si>
</sst>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_);_(* \(#,##0\);_(* \0_);_(@_)"/>
    <numFmt numFmtId="166" formatCode="_(* #,##0.00_);_(* \(#,##0.00\);_(* \-??_);_(@_)"/>
    <numFmt numFmtId="167" formatCode="_(* #,##0_);_(* \(#,##0\);_(* \-??_);_(@_)"/>
    <numFmt numFmtId="168" formatCode="#,##0"/>
    <numFmt numFmtId="169" formatCode="0%"/>
    <numFmt numFmtId="170" formatCode="\$#,##0.00"/>
    <numFmt numFmtId="171" formatCode="\$#,##0"/>
    <numFmt numFmtId="172" formatCode="0.0%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b val="true"/>
      <vertAlign val="superscript"/>
      <sz val="10"/>
      <name val="Arial"/>
      <family val="2"/>
    </font>
    <font>
      <sz val="7.5"/>
      <name val="Arial"/>
      <family val="2"/>
    </font>
    <font>
      <b val="true"/>
      <sz val="10"/>
      <color rgb="FF00336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with_zero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7"/>
    <col collapsed="false" customWidth="false" hidden="false" outlineLevel="0" max="5" min="2" style="1" width="9.14"/>
    <col collapsed="false" customWidth="true" hidden="false" outlineLevel="0" max="6" min="6" style="1" width="14.14"/>
    <col collapsed="false" customWidth="true" hidden="false" outlineLevel="0" max="7" min="7" style="1" width="18.7"/>
    <col collapsed="false" customWidth="true" hidden="false" outlineLevel="0" max="8" min="8" style="1" width="19.99"/>
    <col collapsed="false" customWidth="true" hidden="false" outlineLevel="0" max="9" min="9" style="2" width="17.56"/>
    <col collapsed="false" customWidth="false" hidden="false" outlineLevel="0" max="11" min="10" style="1" width="9.14"/>
    <col collapsed="false" customWidth="true" hidden="false" outlineLevel="0" max="12" min="12" style="1" width="10.56"/>
    <col collapsed="false" customWidth="false" hidden="false" outlineLevel="0" max="257" min="13" style="1" width="9.14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12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</row>
    <row r="3" customFormat="false" ht="12.75" hidden="false" customHeight="false" outlineLevel="0" collapsed="false">
      <c r="A3" s="5"/>
    </row>
    <row r="5" customFormat="false" ht="12.75" hidden="false" customHeight="false" outlineLevel="0" collapsed="false">
      <c r="A5" s="6" t="s">
        <v>2</v>
      </c>
      <c r="B5" s="7"/>
      <c r="C5" s="7"/>
      <c r="D5" s="8"/>
      <c r="E5" s="7"/>
      <c r="F5" s="7"/>
      <c r="G5" s="7"/>
    </row>
    <row r="6" customFormat="false" ht="14.25" hidden="false" customHeight="false" outlineLevel="0" collapsed="false">
      <c r="A6" s="9" t="s">
        <v>3</v>
      </c>
      <c r="B6" s="10"/>
      <c r="C6" s="10"/>
      <c r="D6" s="10"/>
      <c r="E6" s="10"/>
      <c r="F6" s="10"/>
      <c r="G6" s="11" t="n">
        <v>20655</v>
      </c>
    </row>
    <row r="7" customFormat="false" ht="12.75" hidden="false" customHeight="false" outlineLevel="0" collapsed="false">
      <c r="A7" s="12" t="s">
        <v>4</v>
      </c>
      <c r="B7" s="7"/>
      <c r="C7" s="7"/>
      <c r="D7" s="7"/>
      <c r="E7" s="7"/>
      <c r="F7" s="7"/>
      <c r="G7" s="13" t="n">
        <v>5</v>
      </c>
    </row>
    <row r="8" customFormat="false" ht="12.75" hidden="false" customHeight="false" outlineLevel="0" collapsed="false">
      <c r="A8" s="14" t="s">
        <v>5</v>
      </c>
      <c r="B8" s="15"/>
      <c r="C8" s="15"/>
      <c r="D8" s="15"/>
      <c r="E8" s="15"/>
      <c r="F8" s="15"/>
      <c r="G8" s="16" t="n">
        <f aca="false">G6*G7/1000</f>
        <v>103.275</v>
      </c>
    </row>
    <row r="9" customFormat="false" ht="12.75" hidden="false" customHeight="false" outlineLevel="0" collapsed="false">
      <c r="A9" s="14"/>
      <c r="B9" s="17"/>
      <c r="C9" s="17"/>
      <c r="D9" s="17"/>
      <c r="E9" s="17"/>
      <c r="F9" s="17"/>
      <c r="G9" s="18"/>
    </row>
    <row r="10" customFormat="false" ht="12.75" hidden="false" customHeight="false" outlineLevel="0" collapsed="false">
      <c r="A10" s="19" t="s">
        <v>6</v>
      </c>
      <c r="B10" s="17"/>
      <c r="C10" s="17"/>
      <c r="D10" s="17"/>
      <c r="E10" s="17"/>
      <c r="F10" s="17"/>
      <c r="G10" s="20" t="n">
        <v>6</v>
      </c>
    </row>
    <row r="11" customFormat="false" ht="13.5" hidden="false" customHeight="false" outlineLevel="0" collapsed="false">
      <c r="A11" s="14"/>
      <c r="B11" s="17"/>
      <c r="C11" s="17"/>
      <c r="D11" s="17"/>
      <c r="E11" s="17"/>
      <c r="F11" s="17"/>
      <c r="G11" s="18"/>
    </row>
    <row r="12" customFormat="false" ht="12.75" hidden="false" customHeight="false" outlineLevel="0" collapsed="false">
      <c r="A12" s="21" t="s">
        <v>7</v>
      </c>
      <c r="B12" s="22"/>
      <c r="C12" s="23"/>
      <c r="D12" s="23"/>
      <c r="E12" s="23"/>
      <c r="F12" s="23"/>
      <c r="G12" s="24" t="n">
        <f aca="false">G8+G10</f>
        <v>109.275</v>
      </c>
    </row>
    <row r="13" customFormat="false" ht="14.25" hidden="false" customHeight="false" outlineLevel="0" collapsed="false">
      <c r="A13" s="25" t="s">
        <v>8</v>
      </c>
      <c r="B13" s="26"/>
      <c r="C13" s="17"/>
      <c r="D13" s="17"/>
      <c r="E13" s="17"/>
      <c r="F13" s="17"/>
      <c r="G13" s="27" t="n">
        <f aca="false">G12*0.85</f>
        <v>92.88375</v>
      </c>
    </row>
    <row r="14" customFormat="false" ht="15" hidden="false" customHeight="false" outlineLevel="0" collapsed="false">
      <c r="A14" s="28" t="s">
        <v>9</v>
      </c>
      <c r="B14" s="29"/>
      <c r="C14" s="30"/>
      <c r="D14" s="30"/>
      <c r="E14" s="30"/>
      <c r="F14" s="30"/>
      <c r="G14" s="31" t="n">
        <f aca="false">G12*0.6</f>
        <v>65.565</v>
      </c>
    </row>
    <row r="15" customFormat="false" ht="12.75" hidden="false" customHeight="false" outlineLevel="0" collapsed="false">
      <c r="A15" s="32" t="s">
        <v>10</v>
      </c>
      <c r="B15" s="17"/>
      <c r="C15" s="17"/>
      <c r="D15" s="17"/>
      <c r="E15" s="15"/>
      <c r="F15" s="15"/>
      <c r="G15" s="33"/>
    </row>
    <row r="16" customFormat="false" ht="12.75" hidden="false" customHeight="false" outlineLevel="0" collapsed="false">
      <c r="A16" s="32" t="s">
        <v>11</v>
      </c>
      <c r="B16" s="17"/>
      <c r="C16" s="17"/>
      <c r="D16" s="17"/>
      <c r="E16" s="15"/>
      <c r="F16" s="34"/>
      <c r="G16" s="17"/>
      <c r="H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</row>
    <row r="17" customFormat="false" ht="13.5" hidden="false" customHeight="false" outlineLevel="0" collapsed="false">
      <c r="A17" s="35" t="s">
        <v>12</v>
      </c>
      <c r="B17" s="30"/>
      <c r="C17" s="30"/>
      <c r="D17" s="30"/>
      <c r="E17" s="36"/>
      <c r="F17" s="37"/>
      <c r="G17" s="30"/>
      <c r="H17" s="30"/>
      <c r="I17" s="38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</row>
    <row r="18" customFormat="false" ht="12.75" hidden="false" customHeight="false" outlineLevel="0" collapsed="false">
      <c r="A18" s="32"/>
      <c r="B18" s="17"/>
      <c r="C18" s="17"/>
      <c r="D18" s="17"/>
      <c r="E18" s="15"/>
      <c r="F18" s="34"/>
    </row>
    <row r="19" customFormat="false" ht="15.75" hidden="false" customHeight="false" outlineLevel="0" collapsed="false">
      <c r="A19" s="3" t="s">
        <v>13</v>
      </c>
      <c r="B19" s="3"/>
      <c r="C19" s="3"/>
      <c r="D19" s="3"/>
      <c r="E19" s="3"/>
      <c r="F19" s="3"/>
      <c r="G19" s="3"/>
      <c r="H19" s="3"/>
    </row>
    <row r="20" customFormat="false" ht="15.75" hidden="false" customHeight="true" outlineLevel="0" collapsed="false">
      <c r="A20" s="32"/>
      <c r="B20" s="17"/>
      <c r="C20" s="17"/>
      <c r="D20" s="17"/>
      <c r="E20" s="15"/>
      <c r="F20" s="34"/>
      <c r="H20" s="39" t="s">
        <v>14</v>
      </c>
    </row>
    <row r="21" customFormat="false" ht="12.75" hidden="false" customHeight="false" outlineLevel="0" collapsed="false">
      <c r="A21" s="32"/>
      <c r="B21" s="17"/>
      <c r="C21" s="17"/>
      <c r="D21" s="17"/>
      <c r="E21" s="15"/>
      <c r="F21" s="40" t="s">
        <v>15</v>
      </c>
      <c r="G21" s="41" t="s">
        <v>16</v>
      </c>
      <c r="H21" s="39" t="s">
        <v>17</v>
      </c>
    </row>
    <row r="22" customFormat="false" ht="12.75" hidden="false" customHeight="false" outlineLevel="0" collapsed="false">
      <c r="A22" s="42"/>
      <c r="F22" s="40" t="s">
        <v>18</v>
      </c>
      <c r="G22" s="40" t="s">
        <v>18</v>
      </c>
      <c r="H22" s="39" t="s">
        <v>19</v>
      </c>
    </row>
    <row r="23" customFormat="false" ht="12.75" hidden="false" customHeight="false" outlineLevel="0" collapsed="false">
      <c r="A23" s="9" t="s">
        <v>20</v>
      </c>
      <c r="B23" s="10"/>
      <c r="C23" s="10"/>
      <c r="D23" s="10"/>
      <c r="E23" s="10"/>
      <c r="F23" s="10" t="n">
        <v>1</v>
      </c>
      <c r="G23" s="10" t="n">
        <v>1</v>
      </c>
      <c r="H23" s="43" t="n">
        <v>1</v>
      </c>
    </row>
    <row r="24" customFormat="false" ht="12.75" hidden="false" customHeight="false" outlineLevel="0" collapsed="false">
      <c r="A24" s="19" t="s">
        <v>21</v>
      </c>
      <c r="B24" s="17"/>
      <c r="C24" s="17"/>
      <c r="D24" s="17"/>
      <c r="E24" s="17"/>
      <c r="F24" s="44" t="n">
        <v>0.9</v>
      </c>
      <c r="G24" s="44" t="n">
        <v>0.9</v>
      </c>
      <c r="H24" s="45" t="n">
        <v>0.9</v>
      </c>
    </row>
    <row r="25" customFormat="false" ht="12.75" hidden="false" customHeight="false" outlineLevel="0" collapsed="false">
      <c r="A25" s="19" t="s">
        <v>22</v>
      </c>
      <c r="B25" s="17"/>
      <c r="C25" s="17"/>
      <c r="D25" s="17"/>
      <c r="E25" s="17"/>
      <c r="F25" s="2" t="n">
        <f aca="false">F23*(365*24)*F24</f>
        <v>7884</v>
      </c>
      <c r="G25" s="2" t="n">
        <f aca="false">G23*(365*24)*G24</f>
        <v>7884</v>
      </c>
      <c r="H25" s="46" t="n">
        <f aca="false">H23*(365*24)*H24</f>
        <v>7884</v>
      </c>
    </row>
    <row r="26" customFormat="false" ht="12.75" hidden="false" customHeight="false" outlineLevel="0" collapsed="false">
      <c r="A26" s="19" t="s">
        <v>23</v>
      </c>
      <c r="B26" s="17"/>
      <c r="C26" s="17"/>
      <c r="D26" s="17"/>
      <c r="E26" s="17"/>
      <c r="F26" s="47" t="n">
        <v>7000</v>
      </c>
      <c r="G26" s="47" t="n">
        <v>7000</v>
      </c>
      <c r="H26" s="48" t="n">
        <v>7000</v>
      </c>
    </row>
    <row r="27" customFormat="false" ht="12.75" hidden="false" customHeight="false" outlineLevel="0" collapsed="false">
      <c r="A27" s="19" t="s">
        <v>4</v>
      </c>
      <c r="B27" s="17"/>
      <c r="C27" s="17"/>
      <c r="D27" s="17"/>
      <c r="E27" s="17"/>
      <c r="F27" s="49" t="n">
        <v>5</v>
      </c>
      <c r="G27" s="49" t="n">
        <v>5</v>
      </c>
      <c r="H27" s="50" t="n">
        <v>5</v>
      </c>
    </row>
    <row r="28" customFormat="false" ht="12.75" hidden="false" customHeight="false" outlineLevel="0" collapsed="false">
      <c r="A28" s="19" t="s">
        <v>24</v>
      </c>
      <c r="B28" s="17"/>
      <c r="C28" s="17"/>
      <c r="D28" s="17"/>
      <c r="E28" s="17"/>
      <c r="F28" s="51" t="n">
        <f aca="false">G12</f>
        <v>109.275</v>
      </c>
      <c r="G28" s="51" t="n">
        <f aca="false">G13</f>
        <v>92.88375</v>
      </c>
      <c r="H28" s="52" t="n">
        <f aca="false">G14</f>
        <v>65.565</v>
      </c>
    </row>
    <row r="29" customFormat="false" ht="12.75" hidden="false" customHeight="false" outlineLevel="0" collapsed="false">
      <c r="A29" s="19"/>
      <c r="B29" s="17"/>
      <c r="C29" s="17"/>
      <c r="D29" s="17"/>
      <c r="E29" s="17"/>
      <c r="F29" s="51"/>
      <c r="G29" s="51"/>
      <c r="H29" s="52"/>
    </row>
    <row r="30" customFormat="false" ht="12.75" hidden="false" customHeight="false" outlineLevel="0" collapsed="false">
      <c r="A30" s="19" t="s">
        <v>25</v>
      </c>
      <c r="B30" s="17"/>
      <c r="C30" s="17"/>
      <c r="D30" s="17"/>
      <c r="E30" s="17"/>
      <c r="F30" s="49" t="n">
        <v>3</v>
      </c>
      <c r="G30" s="49" t="n">
        <v>3</v>
      </c>
      <c r="H30" s="50" t="n">
        <v>3</v>
      </c>
    </row>
    <row r="31" customFormat="false" ht="12.75" hidden="false" customHeight="false" outlineLevel="0" collapsed="false">
      <c r="A31" s="19" t="s">
        <v>26</v>
      </c>
      <c r="B31" s="17"/>
      <c r="C31" s="17"/>
      <c r="D31" s="17"/>
      <c r="E31" s="17"/>
      <c r="F31" s="51" t="n">
        <f aca="false">(F26*F27)/1000</f>
        <v>35</v>
      </c>
      <c r="G31" s="51" t="n">
        <f aca="false">(G26*G27)/1000</f>
        <v>35</v>
      </c>
      <c r="H31" s="52" t="n">
        <f aca="false">(H26*H27)/1000</f>
        <v>35</v>
      </c>
    </row>
    <row r="32" customFormat="false" ht="12.75" hidden="false" customHeight="false" outlineLevel="0" collapsed="false">
      <c r="A32" s="19"/>
      <c r="B32" s="17"/>
      <c r="C32" s="17"/>
      <c r="D32" s="17"/>
      <c r="E32" s="17"/>
      <c r="F32" s="51"/>
      <c r="G32" s="51"/>
      <c r="H32" s="52"/>
    </row>
    <row r="33" customFormat="false" ht="12.75" hidden="false" customHeight="false" outlineLevel="0" collapsed="false">
      <c r="A33" s="19" t="s">
        <v>27</v>
      </c>
      <c r="B33" s="17"/>
      <c r="C33" s="17"/>
      <c r="D33" s="17"/>
      <c r="E33" s="17"/>
      <c r="F33" s="53" t="n">
        <v>600000</v>
      </c>
      <c r="G33" s="53" t="n">
        <v>600000</v>
      </c>
      <c r="H33" s="54" t="n">
        <v>600000</v>
      </c>
    </row>
    <row r="34" customFormat="false" ht="12.75" hidden="false" customHeight="false" outlineLevel="0" collapsed="false">
      <c r="A34" s="12" t="s">
        <v>28</v>
      </c>
      <c r="B34" s="7"/>
      <c r="C34" s="7"/>
      <c r="D34" s="7"/>
      <c r="E34" s="7"/>
      <c r="F34" s="55" t="n">
        <v>0.65</v>
      </c>
      <c r="G34" s="55" t="n">
        <v>0.65</v>
      </c>
      <c r="H34" s="56" t="n">
        <v>0.65</v>
      </c>
    </row>
    <row r="35" customFormat="false" ht="12.75" hidden="false" customHeight="false" outlineLevel="0" collapsed="false">
      <c r="A35" s="42"/>
      <c r="F35" s="2"/>
      <c r="G35" s="2"/>
      <c r="H35" s="2"/>
    </row>
    <row r="36" customFormat="false" ht="12.75" hidden="false" customHeight="false" outlineLevel="0" collapsed="false">
      <c r="A36" s="57" t="s">
        <v>29</v>
      </c>
      <c r="G36" s="17"/>
      <c r="H36" s="17"/>
    </row>
    <row r="37" customFormat="false" ht="12.75" hidden="false" customHeight="false" outlineLevel="0" collapsed="false">
      <c r="A37" s="57"/>
      <c r="B37" s="1" t="s">
        <v>30</v>
      </c>
      <c r="F37" s="58" t="n">
        <f aca="false">F25*F28</f>
        <v>861524.1</v>
      </c>
      <c r="G37" s="59" t="n">
        <f aca="false">G25*G28</f>
        <v>732295.485</v>
      </c>
      <c r="H37" s="59" t="n">
        <f aca="false">H25*H28</f>
        <v>516914.46</v>
      </c>
    </row>
    <row r="38" customFormat="false" ht="12.75" hidden="false" customHeight="false" outlineLevel="0" collapsed="false">
      <c r="A38" s="57"/>
      <c r="B38" s="57" t="s">
        <v>31</v>
      </c>
      <c r="C38" s="57"/>
      <c r="D38" s="57"/>
      <c r="E38" s="57"/>
      <c r="F38" s="60" t="n">
        <f aca="false">SUM(F37)</f>
        <v>861524.1</v>
      </c>
      <c r="G38" s="33" t="n">
        <f aca="false">SUM(G37)</f>
        <v>732295.485</v>
      </c>
      <c r="H38" s="33" t="n">
        <f aca="false">SUM(H37)</f>
        <v>516914.46</v>
      </c>
    </row>
    <row r="39" customFormat="false" ht="12.75" hidden="false" customHeight="false" outlineLevel="0" collapsed="false">
      <c r="F39" s="61"/>
      <c r="G39" s="62"/>
      <c r="H39" s="62"/>
    </row>
    <row r="40" customFormat="false" ht="12.75" hidden="false" customHeight="false" outlineLevel="0" collapsed="false">
      <c r="A40" s="57" t="s">
        <v>32</v>
      </c>
      <c r="F40" s="61"/>
      <c r="G40" s="62"/>
      <c r="H40" s="62"/>
    </row>
    <row r="41" customFormat="false" ht="12.75" hidden="false" customHeight="false" outlineLevel="0" collapsed="false">
      <c r="A41" s="57"/>
      <c r="B41" s="57" t="s">
        <v>33</v>
      </c>
      <c r="F41" s="61"/>
      <c r="G41" s="62"/>
      <c r="H41" s="62"/>
    </row>
    <row r="42" customFormat="false" ht="12.75" hidden="false" customHeight="false" outlineLevel="0" collapsed="false">
      <c r="B42" s="1" t="s">
        <v>34</v>
      </c>
      <c r="F42" s="61" t="n">
        <f aca="false">F25*F30</f>
        <v>23652</v>
      </c>
      <c r="G42" s="62" t="n">
        <f aca="false">G25*G30</f>
        <v>23652</v>
      </c>
      <c r="H42" s="62" t="n">
        <f aca="false">H25*H30</f>
        <v>23652</v>
      </c>
    </row>
    <row r="43" customFormat="false" ht="12.75" hidden="false" customHeight="false" outlineLevel="0" collapsed="false">
      <c r="B43" s="1" t="s">
        <v>35</v>
      </c>
      <c r="F43" s="61" t="n">
        <f aca="false">F31*F25</f>
        <v>275940</v>
      </c>
      <c r="G43" s="62" t="n">
        <f aca="false">G31*G25</f>
        <v>275940</v>
      </c>
      <c r="H43" s="62" t="n">
        <f aca="false">H31*H25</f>
        <v>275940</v>
      </c>
    </row>
    <row r="44" customFormat="false" ht="12.75" hidden="false" customHeight="false" outlineLevel="0" collapsed="false">
      <c r="A44" s="57"/>
      <c r="B44" s="57" t="s">
        <v>36</v>
      </c>
      <c r="C44" s="57"/>
      <c r="D44" s="57"/>
      <c r="E44" s="57"/>
      <c r="F44" s="60" t="n">
        <f aca="false">SUM(F42:F43)</f>
        <v>299592</v>
      </c>
      <c r="G44" s="33" t="n">
        <f aca="false">SUM(G42:G43)</f>
        <v>299592</v>
      </c>
      <c r="H44" s="33" t="n">
        <f aca="false">SUM(H42:H43)</f>
        <v>299592</v>
      </c>
    </row>
    <row r="45" customFormat="false" ht="12.75" hidden="false" customHeight="false" outlineLevel="0" collapsed="false">
      <c r="B45" s="1" t="s">
        <v>37</v>
      </c>
      <c r="F45" s="58" t="n">
        <f aca="false">(F33/30)</f>
        <v>20000</v>
      </c>
      <c r="G45" s="59" t="n">
        <f aca="false">(G33/30)</f>
        <v>20000</v>
      </c>
      <c r="H45" s="59" t="n">
        <f aca="false">(H33/30)</f>
        <v>20000</v>
      </c>
    </row>
    <row r="46" customFormat="false" ht="12.75" hidden="false" customHeight="false" outlineLevel="0" collapsed="false">
      <c r="A46" s="57"/>
      <c r="B46" s="57" t="s">
        <v>38</v>
      </c>
      <c r="C46" s="57"/>
      <c r="D46" s="57"/>
      <c r="E46" s="57"/>
      <c r="F46" s="63" t="n">
        <f aca="false">F44+F45</f>
        <v>319592</v>
      </c>
      <c r="G46" s="64" t="n">
        <f aca="false">G44+G45</f>
        <v>319592</v>
      </c>
      <c r="H46" s="64" t="n">
        <f aca="false">H44+H45</f>
        <v>319592</v>
      </c>
    </row>
    <row r="47" customFormat="false" ht="12.75" hidden="false" customHeight="false" outlineLevel="0" collapsed="false">
      <c r="A47" s="57"/>
      <c r="B47" s="57"/>
      <c r="F47" s="65"/>
      <c r="G47" s="65"/>
      <c r="H47" s="65"/>
    </row>
    <row r="48" customFormat="false" ht="12.75" hidden="false" customHeight="false" outlineLevel="0" collapsed="false">
      <c r="A48" s="66" t="s">
        <v>39</v>
      </c>
      <c r="B48" s="67"/>
      <c r="C48" s="67"/>
      <c r="D48" s="67"/>
      <c r="E48" s="67"/>
      <c r="F48" s="68" t="n">
        <f aca="false">F38-F46</f>
        <v>541932.1</v>
      </c>
      <c r="G48" s="68" t="n">
        <f aca="false">G38-G46</f>
        <v>412703.485</v>
      </c>
      <c r="H48" s="69" t="n">
        <f aca="false">H38-H46</f>
        <v>197322.46</v>
      </c>
    </row>
    <row r="49" customFormat="false" ht="12.75" hidden="false" customHeight="false" outlineLevel="0" collapsed="false">
      <c r="F49" s="65"/>
      <c r="G49" s="65"/>
      <c r="H49" s="65"/>
    </row>
    <row r="50" customFormat="false" ht="12.75" hidden="false" customHeight="false" outlineLevel="0" collapsed="false">
      <c r="A50" s="57" t="s">
        <v>40</v>
      </c>
      <c r="F50" s="65"/>
      <c r="G50" s="65"/>
      <c r="H50" s="65"/>
      <c r="I50" s="1"/>
      <c r="K50" s="1" t="s">
        <v>41</v>
      </c>
      <c r="L50" s="2" t="n">
        <f aca="false">F33*0.65</f>
        <v>390000</v>
      </c>
    </row>
    <row r="51" customFormat="false" ht="12.75" hidden="false" customHeight="false" outlineLevel="0" collapsed="false">
      <c r="B51" s="1" t="s">
        <v>42</v>
      </c>
      <c r="F51" s="65" t="n">
        <f aca="false">L50*0.085</f>
        <v>33150</v>
      </c>
      <c r="G51" s="65" t="n">
        <f aca="false">L50*0.085</f>
        <v>33150</v>
      </c>
      <c r="H51" s="65" t="n">
        <f aca="false">L50*0.085</f>
        <v>33150</v>
      </c>
    </row>
    <row r="52" customFormat="false" ht="12.75" hidden="false" customHeight="false" outlineLevel="0" collapsed="false">
      <c r="A52" s="57"/>
      <c r="B52" s="57" t="s">
        <v>43</v>
      </c>
      <c r="C52" s="57"/>
      <c r="D52" s="57"/>
      <c r="E52" s="57"/>
      <c r="F52" s="70" t="n">
        <f aca="false">SUM(F51)</f>
        <v>33150</v>
      </c>
      <c r="G52" s="70" t="n">
        <f aca="false">SUM(G51)</f>
        <v>33150</v>
      </c>
      <c r="H52" s="70" t="n">
        <f aca="false">SUM(H51)</f>
        <v>33150</v>
      </c>
    </row>
    <row r="53" customFormat="false" ht="12.75" hidden="false" customHeight="false" outlineLevel="0" collapsed="false">
      <c r="F53" s="65"/>
      <c r="G53" s="65"/>
      <c r="H53" s="65"/>
    </row>
    <row r="54" customFormat="false" ht="12.75" hidden="false" customHeight="false" outlineLevel="0" collapsed="false">
      <c r="A54" s="57" t="s">
        <v>44</v>
      </c>
      <c r="B54" s="57"/>
      <c r="C54" s="57"/>
      <c r="D54" s="57"/>
      <c r="E54" s="57"/>
      <c r="F54" s="70" t="n">
        <f aca="false">F48-F52</f>
        <v>508782.1</v>
      </c>
      <c r="G54" s="70" t="n">
        <f aca="false">G48-G52</f>
        <v>379553.485</v>
      </c>
      <c r="H54" s="70" t="n">
        <f aca="false">H48-H52</f>
        <v>164172.46</v>
      </c>
    </row>
    <row r="55" customFormat="false" ht="9.75" hidden="false" customHeight="true" outlineLevel="0" collapsed="false">
      <c r="F55" s="65"/>
      <c r="G55" s="65"/>
      <c r="H55" s="65"/>
    </row>
    <row r="56" customFormat="false" ht="12.75" hidden="false" customHeight="false" outlineLevel="0" collapsed="false">
      <c r="B56" s="1" t="s">
        <v>45</v>
      </c>
      <c r="F56" s="65" t="n">
        <f aca="false">F54*0.39</f>
        <v>198425.019</v>
      </c>
      <c r="G56" s="65" t="n">
        <f aca="false">G54*0.39</f>
        <v>148025.85915</v>
      </c>
      <c r="H56" s="65" t="n">
        <f aca="false">H54*0.39</f>
        <v>64027.2594</v>
      </c>
    </row>
    <row r="57" customFormat="false" ht="12.75" hidden="false" customHeight="false" outlineLevel="0" collapsed="false">
      <c r="A57" s="66" t="s">
        <v>46</v>
      </c>
      <c r="B57" s="71"/>
      <c r="C57" s="71"/>
      <c r="D57" s="71"/>
      <c r="E57" s="71"/>
      <c r="F57" s="68" t="n">
        <f aca="false">F54-F56</f>
        <v>310357.081</v>
      </c>
      <c r="G57" s="68" t="n">
        <f aca="false">G54-G56</f>
        <v>231527.62585</v>
      </c>
      <c r="H57" s="69" t="n">
        <f aca="false">H54-H56</f>
        <v>100145.2006</v>
      </c>
    </row>
    <row r="58" customFormat="false" ht="12.75" hidden="false" customHeight="false" outlineLevel="0" collapsed="false">
      <c r="F58" s="61"/>
      <c r="G58" s="62"/>
      <c r="H58" s="62"/>
    </row>
    <row r="59" customFormat="false" ht="12.75" hidden="false" customHeight="false" outlineLevel="0" collapsed="false">
      <c r="A59" s="72" t="s">
        <v>47</v>
      </c>
      <c r="B59" s="72"/>
      <c r="C59" s="72"/>
      <c r="D59" s="72"/>
      <c r="E59" s="72"/>
      <c r="F59" s="73" t="n">
        <f aca="false">F48</f>
        <v>541932.1</v>
      </c>
      <c r="G59" s="74" t="n">
        <f aca="false">G48</f>
        <v>412703.485</v>
      </c>
      <c r="H59" s="74" t="n">
        <f aca="false">H48</f>
        <v>197322.46</v>
      </c>
    </row>
    <row r="60" customFormat="false" ht="12.75" hidden="false" customHeight="false" outlineLevel="0" collapsed="false">
      <c r="A60" s="72" t="s">
        <v>48</v>
      </c>
      <c r="B60" s="72"/>
      <c r="C60" s="72"/>
      <c r="D60" s="72"/>
      <c r="E60" s="72"/>
      <c r="F60" s="73" t="n">
        <f aca="false">F59*0.25</f>
        <v>135483.025</v>
      </c>
      <c r="G60" s="74" t="n">
        <f aca="false">G59*0.25</f>
        <v>103175.87125</v>
      </c>
      <c r="H60" s="74" t="n">
        <f aca="false">H59*0.25</f>
        <v>49330.615</v>
      </c>
    </row>
    <row r="61" customFormat="false" ht="12.75" hidden="false" customHeight="false" outlineLevel="0" collapsed="false">
      <c r="A61" s="75" t="s">
        <v>49</v>
      </c>
      <c r="B61" s="75"/>
      <c r="C61" s="75"/>
      <c r="D61" s="75"/>
      <c r="E61" s="75"/>
      <c r="F61" s="76" t="n">
        <f aca="false">F59-F60</f>
        <v>406449.075</v>
      </c>
      <c r="G61" s="77" t="n">
        <f aca="false">G59-G60</f>
        <v>309527.61375</v>
      </c>
      <c r="H61" s="77" t="n">
        <f aca="false">H59-H60</f>
        <v>147991.845</v>
      </c>
    </row>
    <row r="62" customFormat="false" ht="12.75" hidden="false" customHeight="false" outlineLevel="0" collapsed="false">
      <c r="A62" s="72"/>
      <c r="B62" s="72"/>
      <c r="C62" s="72"/>
      <c r="D62" s="72"/>
      <c r="E62" s="72"/>
      <c r="F62" s="72"/>
      <c r="G62" s="78"/>
      <c r="H62" s="78"/>
    </row>
    <row r="63" customFormat="false" ht="12.75" hidden="false" customHeight="false" outlineLevel="0" collapsed="false">
      <c r="A63" s="75" t="s">
        <v>50</v>
      </c>
      <c r="B63" s="72"/>
      <c r="C63" s="72"/>
      <c r="D63" s="72"/>
      <c r="E63" s="72"/>
      <c r="F63" s="79" t="n">
        <f aca="false">F61/F33</f>
        <v>0.677415125</v>
      </c>
      <c r="G63" s="79" t="n">
        <f aca="false">G61/G33</f>
        <v>0.51587935625</v>
      </c>
      <c r="H63" s="79" t="n">
        <f aca="false">H61/H33</f>
        <v>0.246653075</v>
      </c>
    </row>
    <row r="64" customFormat="false" ht="12.75" hidden="false" customHeight="false" outlineLevel="0" collapsed="false">
      <c r="A64" s="75" t="s">
        <v>51</v>
      </c>
      <c r="B64" s="72"/>
      <c r="C64" s="72"/>
      <c r="D64" s="72"/>
      <c r="E64" s="72"/>
      <c r="F64" s="79" t="n">
        <f aca="false">F57/(F33-L50)</f>
        <v>1.47789086190476</v>
      </c>
      <c r="G64" s="79" t="n">
        <f aca="false">G57/(G33-L50)</f>
        <v>1.10251250404762</v>
      </c>
      <c r="H64" s="79" t="n">
        <f aca="false">H57/(H33-L50)</f>
        <v>0.476881907619048</v>
      </c>
    </row>
  </sheetData>
  <mergeCells count="3">
    <mergeCell ref="A1:H1"/>
    <mergeCell ref="A2:H2"/>
    <mergeCell ref="A19:H19"/>
  </mergeCells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8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2000-07-23T20:21:15Z</dcterms:created>
  <dc:creator>CSFB1</dc:creator>
  <dc:description/>
  <dc:language>en-US</dc:language>
  <cp:lastModifiedBy>Bryan Sifert</cp:lastModifiedBy>
  <cp:lastPrinted>2001-06-24T19:18:29Z</cp:lastPrinted>
  <cp:revision>0</cp:revision>
  <dc:subject/>
  <dc:title/>
</cp:coreProperties>
</file>