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3-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<sst xmlns="http://schemas.openxmlformats.org/spreadsheetml/2006/main" count="58" uniqueCount="38">
  <si>
    <t xml:space="preserve">TABLE 1</t>
  </si>
  <si>
    <t xml:space="preserve">Quote for</t>
  </si>
  <si>
    <t xml:space="preserve">Verde Valley Medical Center</t>
  </si>
  <si>
    <t xml:space="preserve">FINAL</t>
  </si>
  <si>
    <t xml:space="preserve">Del Pt.:</t>
  </si>
  <si>
    <t xml:space="preserve">Citizens City Gate</t>
  </si>
  <si>
    <t xml:space="preserve">Meter</t>
  </si>
  <si>
    <t xml:space="preserve">Citygate</t>
  </si>
  <si>
    <t xml:space="preserve">San Juan</t>
  </si>
  <si>
    <t xml:space="preserve">Rounded</t>
  </si>
  <si>
    <t xml:space="preserve">NYMEX</t>
  </si>
  <si>
    <t xml:space="preserve">EPSJ</t>
  </si>
  <si>
    <t xml:space="preserve">Fuel</t>
  </si>
  <si>
    <t xml:space="preserve">Transport</t>
  </si>
  <si>
    <t xml:space="preserve">Final Price</t>
  </si>
  <si>
    <t xml:space="preserve">City Gate</t>
  </si>
  <si>
    <t xml:space="preserve">Days/</t>
  </si>
  <si>
    <t xml:space="preserve">Volumes</t>
  </si>
  <si>
    <t xml:space="preserve">Volumes </t>
  </si>
  <si>
    <t xml:space="preserve">Volume</t>
  </si>
  <si>
    <t xml:space="preserve">Basis</t>
  </si>
  <si>
    <t xml:space="preserve">Price</t>
  </si>
  <si>
    <t xml:space="preserve">Adj Price</t>
  </si>
  <si>
    <t xml:space="preserve">to Gate</t>
  </si>
  <si>
    <t xml:space="preserve">payments</t>
  </si>
  <si>
    <t xml:space="preserve">Month</t>
  </si>
  <si>
    <t xml:space="preserve">MMBtu/Mo</t>
  </si>
  <si>
    <t xml:space="preserve">MMBtu/d</t>
  </si>
  <si>
    <t xml:space="preserve">MMBtu/day</t>
  </si>
  <si>
    <t xml:space="preserve">$/MMBtu</t>
  </si>
  <si>
    <t xml:space="preserve">*</t>
  </si>
  <si>
    <t xml:space="preserve">Average San Juan Price</t>
  </si>
  <si>
    <t xml:space="preserve">Average City gate Price</t>
  </si>
  <si>
    <t xml:space="preserve">* If pipeline tariff for fuel changes during term,</t>
  </si>
  <si>
    <t xml:space="preserve">this value will also change.</t>
  </si>
  <si>
    <t xml:space="preserve">Approved:</t>
  </si>
  <si>
    <t xml:space="preserve">Buyer:</t>
  </si>
  <si>
    <t xml:space="preserve">Seller: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</si>
</sst>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0"/>
    <numFmt numFmtId="167" formatCode="[$-409]m/d/yyyy"/>
    <numFmt numFmtId="168" formatCode="[$-409]h:mm\ AM/PM"/>
    <numFmt numFmtId="169" formatCode="[$-409]mmm\-yy"/>
    <numFmt numFmtId="170" formatCode="[$-409]#,##0_);\(#,##0\)"/>
    <numFmt numFmtId="171" formatCode="0.000"/>
    <numFmt numFmtId="172" formatCode="0.00"/>
    <numFmt numFmtId="173" formatCode="\$#,##0.00"/>
    <numFmt numFmtId="174" formatCode="\$#,##0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3" min="3" style="0" width="10.71"/>
    <col collapsed="false" customWidth="true" hidden="true" outlineLevel="0" max="4" min="4" style="0" width="10.85"/>
    <col collapsed="false" customWidth="true" hidden="true" outlineLevel="0" max="5" min="5" style="0" width="10.28"/>
    <col collapsed="false" customWidth="true" hidden="true" outlineLevel="0" max="6" min="6" style="0" width="9.14"/>
    <col collapsed="false" customWidth="true" hidden="false" outlineLevel="0" max="7" min="7" style="0" width="10.41"/>
    <col collapsed="false" customWidth="true" hidden="false" outlineLevel="0" max="8" min="8" style="0" width="10.85"/>
    <col collapsed="false" customWidth="true" hidden="false" outlineLevel="0" max="9" min="9" style="0" width="9.99"/>
    <col collapsed="false" customWidth="true" hidden="false" outlineLevel="0" max="10" min="10" style="0" width="10.13"/>
    <col collapsed="false" customWidth="true" hidden="false" outlineLevel="0" max="16" min="16" style="0" width="10.56"/>
    <col collapsed="false" customWidth="true" hidden="false" outlineLevel="0" max="17" min="17" style="0" width="10.71"/>
    <col collapsed="false" customWidth="true" hidden="false" outlineLevel="0" max="18" min="18" style="0" width="10.13"/>
  </cols>
  <sheetData>
    <row r="1" customFormat="false" ht="15" hidden="false" customHeight="true" outlineLevel="0" collapsed="false"/>
    <row r="2" customFormat="false" ht="15" hidden="false" customHeight="true" outlineLevel="0" collapsed="false">
      <c r="G2" s="1"/>
      <c r="H2" s="1"/>
      <c r="I2" s="1"/>
      <c r="J2" s="1"/>
      <c r="K2" s="2" t="s">
        <v>0</v>
      </c>
    </row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>
      <c r="A6" s="3" t="s">
        <v>1</v>
      </c>
      <c r="B6" s="0" t="s">
        <v>2</v>
      </c>
    </row>
    <row r="7" customFormat="false" ht="15" hidden="false" customHeight="true" outlineLevel="0" collapsed="false">
      <c r="A7" s="4" t="n">
        <v>37008</v>
      </c>
      <c r="B7" s="5"/>
      <c r="K7" s="0" t="s">
        <v>3</v>
      </c>
    </row>
    <row r="8" customFormat="false" ht="15" hidden="false" customHeight="true" outlineLevel="0" collapsed="false">
      <c r="A8" s="3" t="s">
        <v>4</v>
      </c>
      <c r="B8" s="3" t="s">
        <v>5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customFormat="false" ht="15" hidden="false" customHeight="true" outlineLevel="0" collapsed="false">
      <c r="A9" s="8"/>
      <c r="B9" s="9"/>
      <c r="C9" s="10" t="s">
        <v>6</v>
      </c>
      <c r="D9" s="10" t="s">
        <v>7</v>
      </c>
      <c r="E9" s="10" t="s">
        <v>8</v>
      </c>
      <c r="F9" s="10" t="s">
        <v>8</v>
      </c>
      <c r="G9" s="10" t="s">
        <v>9</v>
      </c>
      <c r="H9" s="10" t="s">
        <v>8</v>
      </c>
      <c r="I9" s="10" t="s">
        <v>7</v>
      </c>
      <c r="J9" s="10" t="s">
        <v>6</v>
      </c>
      <c r="K9" s="10" t="s">
        <v>10</v>
      </c>
      <c r="L9" s="11"/>
      <c r="M9" s="12" t="s">
        <v>11</v>
      </c>
      <c r="N9" s="12" t="s">
        <v>12</v>
      </c>
      <c r="O9" s="12" t="s">
        <v>13</v>
      </c>
      <c r="P9" s="12" t="s">
        <v>14</v>
      </c>
      <c r="Q9" s="10" t="s">
        <v>8</v>
      </c>
      <c r="R9" s="13" t="s">
        <v>15</v>
      </c>
      <c r="T9" s="6"/>
    </row>
    <row r="10" customFormat="false" ht="15" hidden="false" customHeight="true" outlineLevel="0" collapsed="false">
      <c r="A10" s="14"/>
      <c r="B10" s="15" t="s">
        <v>16</v>
      </c>
      <c r="C10" s="15" t="s">
        <v>17</v>
      </c>
      <c r="D10" s="15" t="s">
        <v>17</v>
      </c>
      <c r="E10" s="15" t="s">
        <v>18</v>
      </c>
      <c r="F10" s="15" t="s">
        <v>19</v>
      </c>
      <c r="G10" s="15" t="s">
        <v>19</v>
      </c>
      <c r="H10" s="15" t="s">
        <v>18</v>
      </c>
      <c r="I10" s="15" t="s">
        <v>17</v>
      </c>
      <c r="J10" s="15" t="s">
        <v>17</v>
      </c>
      <c r="K10" s="15"/>
      <c r="L10" s="15" t="s">
        <v>20</v>
      </c>
      <c r="M10" s="15" t="s">
        <v>21</v>
      </c>
      <c r="N10" s="15" t="s">
        <v>22</v>
      </c>
      <c r="O10" s="15" t="s">
        <v>23</v>
      </c>
      <c r="P10" s="15" t="s">
        <v>15</v>
      </c>
      <c r="Q10" s="3" t="s">
        <v>24</v>
      </c>
      <c r="R10" s="16" t="s">
        <v>24</v>
      </c>
      <c r="S10" s="3"/>
      <c r="T10" s="3"/>
    </row>
    <row r="11" customFormat="false" ht="15" hidden="false" customHeight="true" outlineLevel="0" collapsed="false">
      <c r="A11" s="17" t="s">
        <v>25</v>
      </c>
      <c r="B11" s="18" t="s">
        <v>25</v>
      </c>
      <c r="C11" s="19" t="s">
        <v>26</v>
      </c>
      <c r="D11" s="19" t="s">
        <v>26</v>
      </c>
      <c r="E11" s="19" t="s">
        <v>26</v>
      </c>
      <c r="F11" s="18" t="s">
        <v>27</v>
      </c>
      <c r="G11" s="18" t="s">
        <v>28</v>
      </c>
      <c r="H11" s="19" t="s">
        <v>26</v>
      </c>
      <c r="I11" s="19" t="s">
        <v>26</v>
      </c>
      <c r="J11" s="19" t="s">
        <v>26</v>
      </c>
      <c r="K11" s="18" t="s">
        <v>29</v>
      </c>
      <c r="L11" s="18" t="s">
        <v>29</v>
      </c>
      <c r="M11" s="18" t="s">
        <v>29</v>
      </c>
      <c r="N11" s="18" t="s">
        <v>30</v>
      </c>
      <c r="O11" s="18"/>
      <c r="P11" s="18"/>
      <c r="Q11" s="20"/>
      <c r="R11" s="21"/>
      <c r="S11" s="3"/>
      <c r="T11" s="7"/>
    </row>
    <row r="12" customFormat="false" ht="15" hidden="false" customHeight="true" outlineLevel="0" collapsed="false">
      <c r="A12" s="22"/>
      <c r="B12" s="23"/>
      <c r="C12" s="24"/>
      <c r="D12" s="25"/>
      <c r="E12" s="25"/>
      <c r="F12" s="1"/>
      <c r="G12" s="1"/>
      <c r="H12" s="1"/>
      <c r="I12" s="1"/>
      <c r="J12" s="1"/>
      <c r="K12" s="26"/>
      <c r="L12" s="27"/>
      <c r="M12" s="27"/>
      <c r="N12" s="27"/>
      <c r="O12" s="28"/>
      <c r="P12" s="27"/>
      <c r="Q12" s="29"/>
      <c r="R12" s="29"/>
      <c r="S12" s="30"/>
      <c r="T12" s="7"/>
    </row>
    <row r="13" customFormat="false" ht="15" hidden="false" customHeight="true" outlineLevel="0" collapsed="false">
      <c r="A13" s="22"/>
      <c r="B13" s="31"/>
      <c r="C13" s="24"/>
      <c r="D13" s="25"/>
      <c r="E13" s="25"/>
      <c r="F13" s="1"/>
      <c r="G13" s="1"/>
      <c r="H13" s="1"/>
      <c r="I13" s="1"/>
      <c r="J13" s="1"/>
      <c r="K13" s="26"/>
      <c r="L13" s="32"/>
      <c r="M13" s="33"/>
      <c r="N13" s="27"/>
      <c r="O13" s="28"/>
      <c r="P13" s="27"/>
      <c r="Q13" s="34"/>
      <c r="R13" s="35"/>
      <c r="S13" s="36"/>
      <c r="T13" s="37"/>
    </row>
    <row r="14" customFormat="false" ht="15" hidden="false" customHeight="true" outlineLevel="0" collapsed="false">
      <c r="A14" s="22" t="n">
        <v>37012</v>
      </c>
      <c r="B14" s="23" t="n">
        <v>31</v>
      </c>
      <c r="C14" s="24" t="n">
        <v>2746</v>
      </c>
      <c r="D14" s="25" t="n">
        <f aca="false">C14*1.024</f>
        <v>2811.904</v>
      </c>
      <c r="E14" s="38" t="n">
        <f aca="false">D14/(1-0.0347)</f>
        <v>2912.98456438413</v>
      </c>
      <c r="F14" s="1" t="n">
        <f aca="false">E14/B14</f>
        <v>93.9672440123913</v>
      </c>
      <c r="G14" s="39" t="n">
        <f aca="false">ROUND(F14,-1)</f>
        <v>90</v>
      </c>
      <c r="H14" s="39" t="n">
        <f aca="false">G14*B14</f>
        <v>2790</v>
      </c>
      <c r="I14" s="1" t="n">
        <f aca="false">H14*(1-0.0347)</f>
        <v>2693.187</v>
      </c>
      <c r="J14" s="39" t="n">
        <f aca="false">I14*(1-0.024)</f>
        <v>2628.550512</v>
      </c>
      <c r="K14" s="40"/>
      <c r="L14" s="35"/>
      <c r="M14" s="41" t="n">
        <v>4.37</v>
      </c>
      <c r="N14" s="42" t="n">
        <f aca="false">M14/(1-0.0347)</f>
        <v>4.52709002382679</v>
      </c>
      <c r="O14" s="43" t="n">
        <v>0.6</v>
      </c>
      <c r="P14" s="42" t="n">
        <f aca="false">N14+O14</f>
        <v>5.12709002382679</v>
      </c>
      <c r="Q14" s="44" t="n">
        <f aca="false">H14*M14</f>
        <v>12192.3</v>
      </c>
      <c r="R14" s="45" t="n">
        <f aca="false">I14*P14</f>
        <v>13808.2122</v>
      </c>
      <c r="S14" s="46"/>
      <c r="T14" s="37"/>
    </row>
    <row r="15" customFormat="false" ht="15" hidden="false" customHeight="true" outlineLevel="0" collapsed="false">
      <c r="A15" s="22" t="n">
        <v>37043</v>
      </c>
      <c r="B15" s="23" t="n">
        <v>30</v>
      </c>
      <c r="C15" s="24" t="n">
        <v>2358</v>
      </c>
      <c r="D15" s="25" t="n">
        <f aca="false">C15*1.024</f>
        <v>2414.592</v>
      </c>
      <c r="E15" s="38" t="n">
        <f aca="false">D15/(1-0.0347)</f>
        <v>2501.39024137574</v>
      </c>
      <c r="F15" s="1" t="n">
        <f aca="false">E15/B15</f>
        <v>83.3796747125246</v>
      </c>
      <c r="G15" s="39" t="n">
        <f aca="false">ROUND(F15,-1)</f>
        <v>80</v>
      </c>
      <c r="H15" s="39" t="n">
        <f aca="false">G15*B15</f>
        <v>2400</v>
      </c>
      <c r="I15" s="1" t="n">
        <f aca="false">H15*(1-0.0347)</f>
        <v>2316.72</v>
      </c>
      <c r="J15" s="39" t="n">
        <f aca="false">I15*(1-0.024)</f>
        <v>2261.11872</v>
      </c>
      <c r="K15" s="40" t="n">
        <v>4.88</v>
      </c>
      <c r="L15" s="35" t="n">
        <v>-0.45</v>
      </c>
      <c r="M15" s="41" t="n">
        <f aca="false">K15+L15</f>
        <v>4.43</v>
      </c>
      <c r="N15" s="42" t="n">
        <f aca="false">M15/(1-0.0347)</f>
        <v>4.58924686625919</v>
      </c>
      <c r="O15" s="43" t="n">
        <v>0.6</v>
      </c>
      <c r="P15" s="42" t="n">
        <f aca="false">N15+O15</f>
        <v>5.18924686625919</v>
      </c>
      <c r="Q15" s="44" t="n">
        <f aca="false">H15*M15</f>
        <v>10632</v>
      </c>
      <c r="R15" s="45" t="n">
        <f aca="false">I15*P15</f>
        <v>12022.032</v>
      </c>
      <c r="S15" s="46"/>
      <c r="T15" s="37"/>
    </row>
    <row r="16" customFormat="false" ht="15" hidden="false" customHeight="true" outlineLevel="0" collapsed="false">
      <c r="A16" s="22" t="n">
        <v>37073</v>
      </c>
      <c r="B16" s="23" t="n">
        <v>31</v>
      </c>
      <c r="C16" s="24" t="n">
        <v>2544</v>
      </c>
      <c r="D16" s="25" t="n">
        <f aca="false">C16*1.024</f>
        <v>2605.056</v>
      </c>
      <c r="E16" s="38" t="n">
        <f aca="false">D16/(1-0.0347)</f>
        <v>2698.70092199316</v>
      </c>
      <c r="F16" s="1" t="n">
        <f aca="false">E16/B16</f>
        <v>87.0548684513924</v>
      </c>
      <c r="G16" s="39" t="n">
        <f aca="false">ROUND(F16,-1)</f>
        <v>90</v>
      </c>
      <c r="H16" s="39" t="n">
        <f aca="false">G16*B16</f>
        <v>2790</v>
      </c>
      <c r="I16" s="1" t="n">
        <f aca="false">H16*(1-0.0347)</f>
        <v>2693.187</v>
      </c>
      <c r="J16" s="39" t="n">
        <f aca="false">I16*(1-0.024)</f>
        <v>2628.550512</v>
      </c>
      <c r="K16" s="40" t="n">
        <v>4.95</v>
      </c>
      <c r="L16" s="35" t="n">
        <v>-0.45</v>
      </c>
      <c r="M16" s="41" t="n">
        <f aca="false">K16+L16</f>
        <v>4.5</v>
      </c>
      <c r="N16" s="42" t="n">
        <f aca="false">M16/(1-0.0347)</f>
        <v>4.66176318243033</v>
      </c>
      <c r="O16" s="43" t="n">
        <v>0.6</v>
      </c>
      <c r="P16" s="42" t="n">
        <f aca="false">N16+O16</f>
        <v>5.26176318243033</v>
      </c>
      <c r="Q16" s="44" t="n">
        <f aca="false">H16*M16</f>
        <v>12555</v>
      </c>
      <c r="R16" s="45" t="n">
        <f aca="false">I16*P16</f>
        <v>14170.9122</v>
      </c>
      <c r="S16" s="46"/>
      <c r="T16" s="37"/>
    </row>
    <row r="17" customFormat="false" ht="15" hidden="false" customHeight="true" outlineLevel="0" collapsed="false">
      <c r="A17" s="22" t="n">
        <v>37104</v>
      </c>
      <c r="B17" s="23" t="n">
        <v>31</v>
      </c>
      <c r="C17" s="24" t="n">
        <v>2448</v>
      </c>
      <c r="D17" s="25" t="n">
        <f aca="false">C17*1.024</f>
        <v>2506.752</v>
      </c>
      <c r="E17" s="38" t="n">
        <f aca="false">D17/(1-0.0347)</f>
        <v>2596.86315135191</v>
      </c>
      <c r="F17" s="1" t="n">
        <f aca="false">E17/B17</f>
        <v>83.7697790758681</v>
      </c>
      <c r="G17" s="39" t="n">
        <f aca="false">ROUND(F17,-1)</f>
        <v>80</v>
      </c>
      <c r="H17" s="39" t="n">
        <f aca="false">G17*B17</f>
        <v>2480</v>
      </c>
      <c r="I17" s="1" t="n">
        <f aca="false">H17*(1-0.0347)</f>
        <v>2393.944</v>
      </c>
      <c r="J17" s="39" t="n">
        <f aca="false">I17*(1-0.024)</f>
        <v>2336.489344</v>
      </c>
      <c r="K17" s="40" t="n">
        <v>5.01</v>
      </c>
      <c r="L17" s="35" t="n">
        <v>-0.45</v>
      </c>
      <c r="M17" s="41" t="n">
        <f aca="false">K17+L17</f>
        <v>4.56</v>
      </c>
      <c r="N17" s="42" t="n">
        <f aca="false">M17/(1-0.0347)</f>
        <v>4.72392002486274</v>
      </c>
      <c r="O17" s="43" t="n">
        <v>0.6</v>
      </c>
      <c r="P17" s="42" t="n">
        <f aca="false">N17+O17</f>
        <v>5.32392002486274</v>
      </c>
      <c r="Q17" s="44" t="n">
        <f aca="false">H17*M17</f>
        <v>11308.8</v>
      </c>
      <c r="R17" s="45" t="n">
        <f aca="false">I17*P17</f>
        <v>12745.1664</v>
      </c>
      <c r="T17" s="7"/>
    </row>
    <row r="18" customFormat="false" ht="15" hidden="false" customHeight="true" outlineLevel="0" collapsed="false">
      <c r="A18" s="22" t="n">
        <v>37135</v>
      </c>
      <c r="B18" s="23" t="n">
        <v>30</v>
      </c>
      <c r="C18" s="24" t="n">
        <v>2799</v>
      </c>
      <c r="D18" s="25" t="n">
        <f aca="false">C18*1.024</f>
        <v>2866.176</v>
      </c>
      <c r="E18" s="38" t="n">
        <f aca="false">D18/(1-0.0347)</f>
        <v>2969.20750025899</v>
      </c>
      <c r="F18" s="1" t="n">
        <f aca="false">E18/B18</f>
        <v>98.9735833419662</v>
      </c>
      <c r="G18" s="39" t="n">
        <f aca="false">ROUND(F18,-1)</f>
        <v>100</v>
      </c>
      <c r="H18" s="39" t="n">
        <f aca="false">G18*B18</f>
        <v>3000</v>
      </c>
      <c r="I18" s="1" t="n">
        <f aca="false">H18*(1-0.0347)</f>
        <v>2895.9</v>
      </c>
      <c r="J18" s="39" t="n">
        <f aca="false">I18*(1-0.024)</f>
        <v>2826.3984</v>
      </c>
      <c r="K18" s="40" t="n">
        <v>5.03</v>
      </c>
      <c r="L18" s="35" t="n">
        <v>-0.43</v>
      </c>
      <c r="M18" s="41" t="n">
        <f aca="false">K18+L18</f>
        <v>4.6</v>
      </c>
      <c r="N18" s="42" t="n">
        <f aca="false">M18/(1-0.0347)</f>
        <v>4.76535791981767</v>
      </c>
      <c r="O18" s="43" t="n">
        <v>0.6</v>
      </c>
      <c r="P18" s="42" t="n">
        <f aca="false">N18+O18</f>
        <v>5.36535791981767</v>
      </c>
      <c r="Q18" s="44" t="n">
        <f aca="false">H18*M18</f>
        <v>13800</v>
      </c>
      <c r="R18" s="45" t="n">
        <f aca="false">I18*P18</f>
        <v>15537.54</v>
      </c>
      <c r="S18" s="46"/>
      <c r="T18" s="47"/>
    </row>
    <row r="19" customFormat="false" ht="15" hidden="false" customHeight="true" outlineLevel="0" collapsed="false">
      <c r="A19" s="22" t="n">
        <v>37165</v>
      </c>
      <c r="B19" s="0" t="n">
        <v>31</v>
      </c>
      <c r="C19" s="24" t="n">
        <v>3544</v>
      </c>
      <c r="D19" s="25" t="n">
        <f aca="false">C19*1.024</f>
        <v>3629.056</v>
      </c>
      <c r="E19" s="38" t="n">
        <f aca="false">D19/(1-0.0347)</f>
        <v>3759.51103283953</v>
      </c>
      <c r="F19" s="1" t="n">
        <f aca="false">E19/B19</f>
        <v>121.274549446437</v>
      </c>
      <c r="G19" s="39" t="n">
        <f aca="false">ROUND(F19,-1)</f>
        <v>120</v>
      </c>
      <c r="H19" s="39" t="n">
        <f aca="false">G19*B19</f>
        <v>3720</v>
      </c>
      <c r="I19" s="1" t="n">
        <f aca="false">H19*(1-0.0347)</f>
        <v>3590.916</v>
      </c>
      <c r="J19" s="39" t="n">
        <f aca="false">I19*(1-0.024)</f>
        <v>3504.734016</v>
      </c>
      <c r="K19" s="40" t="n">
        <v>5.06</v>
      </c>
      <c r="L19" s="35" t="n">
        <v>-0.4</v>
      </c>
      <c r="M19" s="41" t="n">
        <f aca="false">K19+L19</f>
        <v>4.66</v>
      </c>
      <c r="N19" s="42" t="n">
        <f aca="false">M19/(1-0.0347)</f>
        <v>4.82751476225008</v>
      </c>
      <c r="O19" s="43" t="n">
        <v>0.6</v>
      </c>
      <c r="P19" s="42" t="n">
        <f aca="false">N19+O19</f>
        <v>5.42751476225008</v>
      </c>
      <c r="Q19" s="44" t="n">
        <f aca="false">H19*M19</f>
        <v>17335.2</v>
      </c>
      <c r="R19" s="45" t="n">
        <f aca="false">I19*P19</f>
        <v>19489.7496</v>
      </c>
      <c r="S19" s="7"/>
      <c r="T19" s="7"/>
    </row>
    <row r="20" customFormat="false" ht="15" hidden="false" customHeight="true" outlineLevel="0" collapsed="false">
      <c r="A20" s="22" t="n">
        <v>37196</v>
      </c>
      <c r="B20" s="0" t="n">
        <v>30</v>
      </c>
      <c r="C20" s="24" t="n">
        <v>4222</v>
      </c>
      <c r="D20" s="25" t="n">
        <f aca="false">C20*1.024</f>
        <v>4323.328</v>
      </c>
      <c r="E20" s="38" t="n">
        <f aca="false">D20/(1-0.0347)</f>
        <v>4478.74028799337</v>
      </c>
      <c r="F20" s="1" t="n">
        <f aca="false">E20/B20</f>
        <v>149.291342933112</v>
      </c>
      <c r="G20" s="39" t="n">
        <f aca="false">ROUND(F20,-1)</f>
        <v>150</v>
      </c>
      <c r="H20" s="39" t="n">
        <f aca="false">G20*B20</f>
        <v>4500</v>
      </c>
      <c r="I20" s="1" t="n">
        <f aca="false">H20*(1-0.0347)</f>
        <v>4343.85</v>
      </c>
      <c r="J20" s="39" t="n">
        <f aca="false">I20*(1-0.024)</f>
        <v>4239.5976</v>
      </c>
      <c r="K20" s="40" t="n">
        <v>5.22</v>
      </c>
      <c r="L20" s="35" t="n">
        <v>-0.17</v>
      </c>
      <c r="M20" s="41" t="n">
        <f aca="false">K20+L20</f>
        <v>5.05</v>
      </c>
      <c r="N20" s="42" t="n">
        <f aca="false">M20/(1-0.0347)</f>
        <v>5.23153423806071</v>
      </c>
      <c r="O20" s="43" t="n">
        <v>0.6</v>
      </c>
      <c r="P20" s="42" t="n">
        <f aca="false">N20+O20</f>
        <v>5.83153423806071</v>
      </c>
      <c r="Q20" s="44" t="n">
        <f aca="false">H20*M20</f>
        <v>22725</v>
      </c>
      <c r="R20" s="45" t="n">
        <f aca="false">I20*P20</f>
        <v>25331.31</v>
      </c>
      <c r="T20" s="7"/>
    </row>
    <row r="21" customFormat="false" ht="15" hidden="false" customHeight="true" outlineLevel="0" collapsed="false">
      <c r="A21" s="22" t="n">
        <v>37226</v>
      </c>
      <c r="B21" s="0" t="n">
        <v>31</v>
      </c>
      <c r="C21" s="24" t="n">
        <v>3991</v>
      </c>
      <c r="D21" s="25" t="n">
        <f aca="false">C21*1.024</f>
        <v>4086.784</v>
      </c>
      <c r="E21" s="38" t="n">
        <f aca="false">D21/(1-0.0347)</f>
        <v>4233.69315238786</v>
      </c>
      <c r="F21" s="1" t="n">
        <f aca="false">E21/B21</f>
        <v>136.570746851221</v>
      </c>
      <c r="G21" s="39" t="n">
        <f aca="false">ROUND(F21,-1)</f>
        <v>140</v>
      </c>
      <c r="H21" s="39" t="n">
        <f aca="false">G21*B21</f>
        <v>4340</v>
      </c>
      <c r="I21" s="1" t="n">
        <f aca="false">H21*(1-0.0347)</f>
        <v>4189.402</v>
      </c>
      <c r="J21" s="39" t="n">
        <f aca="false">I21*(1-0.024)</f>
        <v>4088.856352</v>
      </c>
      <c r="K21" s="40" t="n">
        <v>5.37</v>
      </c>
      <c r="L21" s="35" t="n">
        <v>-0.17</v>
      </c>
      <c r="M21" s="41" t="n">
        <f aca="false">K21+L21</f>
        <v>5.2</v>
      </c>
      <c r="N21" s="42" t="n">
        <f aca="false">M21/(1-0.0347)</f>
        <v>5.38692634414172</v>
      </c>
      <c r="O21" s="43" t="n">
        <v>0.6</v>
      </c>
      <c r="P21" s="42" t="n">
        <f aca="false">N21+O21</f>
        <v>5.98692634414172</v>
      </c>
      <c r="Q21" s="44" t="n">
        <f aca="false">H21*M21</f>
        <v>22568</v>
      </c>
      <c r="R21" s="45" t="n">
        <f aca="false">I21*P21</f>
        <v>25081.6412</v>
      </c>
      <c r="T21" s="7"/>
    </row>
    <row r="22" customFormat="false" ht="15" hidden="false" customHeight="true" outlineLevel="0" collapsed="false">
      <c r="A22" s="22" t="n">
        <v>36892</v>
      </c>
      <c r="B22" s="0" t="n">
        <v>31</v>
      </c>
      <c r="C22" s="24" t="n">
        <v>3246</v>
      </c>
      <c r="D22" s="25" t="n">
        <f aca="false">C22*1.024</f>
        <v>3323.904</v>
      </c>
      <c r="E22" s="38" t="n">
        <f aca="false">D22/(1-0.0347)</f>
        <v>3443.38961980731</v>
      </c>
      <c r="F22" s="1" t="n">
        <f aca="false">E22/B22</f>
        <v>111.077084509913</v>
      </c>
      <c r="G22" s="39" t="n">
        <f aca="false">ROUND(F22,-1)</f>
        <v>110</v>
      </c>
      <c r="H22" s="39" t="n">
        <f aca="false">G22*B22</f>
        <v>3410</v>
      </c>
      <c r="I22" s="1" t="n">
        <f aca="false">H22*(1-0.0347)</f>
        <v>3291.673</v>
      </c>
      <c r="J22" s="39" t="n">
        <f aca="false">I22*(1-0.024)</f>
        <v>3212.672848</v>
      </c>
      <c r="K22" s="40" t="n">
        <v>5.43</v>
      </c>
      <c r="L22" s="35" t="n">
        <v>-0.17</v>
      </c>
      <c r="M22" s="41" t="n">
        <f aca="false">K22+L22</f>
        <v>5.26</v>
      </c>
      <c r="N22" s="42" t="n">
        <f aca="false">M22/(1-0.0347)</f>
        <v>5.44908318657412</v>
      </c>
      <c r="O22" s="43" t="n">
        <v>0.6</v>
      </c>
      <c r="P22" s="42" t="n">
        <f aca="false">N22+O22</f>
        <v>6.04908318657412</v>
      </c>
      <c r="Q22" s="44" t="n">
        <f aca="false">H22*M22</f>
        <v>17936.6</v>
      </c>
      <c r="R22" s="45" t="n">
        <f aca="false">I22*P22</f>
        <v>19911.6038</v>
      </c>
      <c r="T22" s="7"/>
    </row>
    <row r="23" customFormat="false" ht="15" hidden="false" customHeight="true" outlineLevel="0" collapsed="false">
      <c r="A23" s="22" t="n">
        <v>36923</v>
      </c>
      <c r="B23" s="23" t="n">
        <v>28</v>
      </c>
      <c r="C23" s="24" t="n">
        <v>3804</v>
      </c>
      <c r="D23" s="25" t="n">
        <f aca="false">C23*1.024</f>
        <v>3895.296</v>
      </c>
      <c r="E23" s="38" t="n">
        <f aca="false">D23/(1-0.0347)</f>
        <v>4035.32166165959</v>
      </c>
      <c r="F23" s="1" t="n">
        <f aca="false">E23/B23</f>
        <v>144.118630773557</v>
      </c>
      <c r="G23" s="39" t="n">
        <f aca="false">ROUND(F23,-1)</f>
        <v>140</v>
      </c>
      <c r="H23" s="39" t="n">
        <f aca="false">G23*B23</f>
        <v>3920</v>
      </c>
      <c r="I23" s="1" t="n">
        <f aca="false">H23*(1-0.0347)</f>
        <v>3783.976</v>
      </c>
      <c r="J23" s="39" t="n">
        <f aca="false">I23*(1-0.024)</f>
        <v>3693.160576</v>
      </c>
      <c r="K23" s="40" t="n">
        <v>5.29</v>
      </c>
      <c r="L23" s="35" t="n">
        <v>-0.17</v>
      </c>
      <c r="M23" s="41" t="n">
        <f aca="false">K23+L23</f>
        <v>5.12</v>
      </c>
      <c r="N23" s="42" t="n">
        <f aca="false">M23/(1-0.0347)</f>
        <v>5.30405055423185</v>
      </c>
      <c r="O23" s="43" t="n">
        <v>0.6</v>
      </c>
      <c r="P23" s="42" t="n">
        <f aca="false">N23+O23</f>
        <v>5.90405055423184</v>
      </c>
      <c r="Q23" s="44" t="n">
        <f aca="false">H23*M23</f>
        <v>20070.4</v>
      </c>
      <c r="R23" s="45" t="n">
        <f aca="false">I23*P23</f>
        <v>22340.7856</v>
      </c>
      <c r="T23" s="7"/>
    </row>
    <row r="24" customFormat="false" ht="15" hidden="false" customHeight="true" outlineLevel="0" collapsed="false">
      <c r="A24" s="22" t="n">
        <v>36951</v>
      </c>
      <c r="B24" s="23" t="n">
        <v>31</v>
      </c>
      <c r="C24" s="24" t="n">
        <v>4099</v>
      </c>
      <c r="D24" s="25" t="n">
        <f aca="false">C24*1.024</f>
        <v>4197.376</v>
      </c>
      <c r="E24" s="38" t="n">
        <f aca="false">D24/(1-0.0347)</f>
        <v>4348.26064435927</v>
      </c>
      <c r="F24" s="1" t="n">
        <f aca="false">E24/B24</f>
        <v>140.266472398686</v>
      </c>
      <c r="G24" s="39" t="n">
        <f aca="false">ROUND(F24,-1)</f>
        <v>140</v>
      </c>
      <c r="H24" s="39" t="n">
        <f aca="false">G24*B24</f>
        <v>4340</v>
      </c>
      <c r="I24" s="1" t="n">
        <f aca="false">H24*(1-0.0347)</f>
        <v>4189.402</v>
      </c>
      <c r="J24" s="39" t="n">
        <f aca="false">I24*(1-0.024)</f>
        <v>4088.856352</v>
      </c>
      <c r="K24" s="40" t="n">
        <v>5.07</v>
      </c>
      <c r="L24" s="35" t="n">
        <v>-0.17</v>
      </c>
      <c r="M24" s="41" t="n">
        <f aca="false">K24+L24</f>
        <v>4.9</v>
      </c>
      <c r="N24" s="42" t="n">
        <f aca="false">M24/(1-0.0347)</f>
        <v>5.0761421319797</v>
      </c>
      <c r="O24" s="43" t="n">
        <v>0.6</v>
      </c>
      <c r="P24" s="42" t="n">
        <f aca="false">N24+O24</f>
        <v>5.6761421319797</v>
      </c>
      <c r="Q24" s="44" t="n">
        <f aca="false">H24*M24</f>
        <v>21266</v>
      </c>
      <c r="R24" s="45" t="n">
        <f aca="false">I24*P24</f>
        <v>23779.6412</v>
      </c>
      <c r="T24" s="7"/>
    </row>
    <row r="25" customFormat="false" ht="15" hidden="false" customHeight="true" outlineLevel="0" collapsed="false">
      <c r="A25" s="22" t="n">
        <v>36982</v>
      </c>
      <c r="B25" s="0" t="n">
        <v>30</v>
      </c>
      <c r="C25" s="0" t="n">
        <v>3500</v>
      </c>
      <c r="D25" s="25" t="n">
        <f aca="false">C25*1.024</f>
        <v>3584</v>
      </c>
      <c r="E25" s="38" t="n">
        <f aca="false">D25/(1-0.0347)</f>
        <v>3712.83538796229</v>
      </c>
      <c r="F25" s="1" t="n">
        <f aca="false">E25/B25</f>
        <v>123.761179598743</v>
      </c>
      <c r="G25" s="39" t="n">
        <f aca="false">ROUND(F25,-1)</f>
        <v>120</v>
      </c>
      <c r="H25" s="39" t="n">
        <f aca="false">G25*B25</f>
        <v>3600</v>
      </c>
      <c r="I25" s="1" t="n">
        <f aca="false">H25*(1-0.0347)</f>
        <v>3475.08</v>
      </c>
      <c r="J25" s="39" t="n">
        <f aca="false">I25*(1-0.024)</f>
        <v>3391.67808</v>
      </c>
      <c r="K25" s="41" t="n">
        <v>4.63</v>
      </c>
      <c r="L25" s="41" t="n">
        <v>-0.21</v>
      </c>
      <c r="M25" s="41" t="n">
        <f aca="false">K25+L25</f>
        <v>4.42</v>
      </c>
      <c r="N25" s="42" t="n">
        <f aca="false">M25/(1-0.0347)</f>
        <v>4.57888739252046</v>
      </c>
      <c r="O25" s="43" t="n">
        <v>0.6</v>
      </c>
      <c r="P25" s="42" t="n">
        <f aca="false">N25+O25</f>
        <v>5.17888739252046</v>
      </c>
      <c r="Q25" s="44" t="n">
        <f aca="false">H25*M25</f>
        <v>15912</v>
      </c>
      <c r="R25" s="45" t="n">
        <f aca="false">I25*P25</f>
        <v>17997.048</v>
      </c>
      <c r="T25" s="7"/>
    </row>
    <row r="26" customFormat="false" ht="15" hidden="false" customHeight="true" outlineLevel="0" collapsed="false">
      <c r="A26" s="22"/>
      <c r="D26" s="25"/>
      <c r="E26" s="48"/>
      <c r="F26" s="1"/>
      <c r="G26" s="1"/>
      <c r="H26" s="1"/>
      <c r="I26" s="1"/>
      <c r="J26" s="1"/>
      <c r="M26" s="33"/>
      <c r="N26" s="49"/>
      <c r="O26" s="50"/>
      <c r="P26" s="49"/>
      <c r="Q26" s="44"/>
      <c r="R26" s="44"/>
      <c r="T26" s="7"/>
    </row>
    <row r="27" customFormat="false" ht="15" hidden="false" customHeight="true" outlineLevel="0" collapsed="false">
      <c r="H27" s="51" t="n">
        <f aca="false">SUM(H14:H25)</f>
        <v>41290</v>
      </c>
      <c r="I27" s="51" t="n">
        <f aca="false">SUM(I14:I25)</f>
        <v>39857.237</v>
      </c>
      <c r="Q27" s="52" t="n">
        <f aca="false">SUM(Q14:Q25)</f>
        <v>198301.3</v>
      </c>
      <c r="R27" s="52" t="n">
        <f aca="false">SUM(R14:R25)</f>
        <v>222215.6422</v>
      </c>
    </row>
    <row r="29" customFormat="false" ht="12.75" hidden="false" customHeight="false" outlineLevel="0" collapsed="false">
      <c r="M29" s="0" t="s">
        <v>31</v>
      </c>
      <c r="Q29" s="41" t="n">
        <f aca="false">Q27/H27</f>
        <v>4.8026471300557</v>
      </c>
      <c r="R29" s="41"/>
    </row>
    <row r="30" customFormat="false" ht="12.75" hidden="false" customHeight="false" outlineLevel="0" collapsed="false">
      <c r="M30" s="0" t="s">
        <v>32</v>
      </c>
      <c r="R30" s="41" t="n">
        <f aca="false">R27/I27</f>
        <v>5.57528968202186</v>
      </c>
    </row>
    <row r="33" customFormat="false" ht="12.75" hidden="false" customHeight="false" outlineLevel="0" collapsed="false">
      <c r="N33" s="0" t="s">
        <v>33</v>
      </c>
    </row>
    <row r="34" customFormat="false" ht="12.75" hidden="false" customHeight="false" outlineLevel="0" collapsed="false">
      <c r="N34" s="0" t="s">
        <v>34</v>
      </c>
    </row>
    <row r="35" customFormat="false" ht="12.75" hidden="false" customHeight="false" outlineLevel="0" collapsed="false">
      <c r="A35" s="0" t="s">
        <v>35</v>
      </c>
      <c r="B35" s="0" t="s">
        <v>36</v>
      </c>
    </row>
    <row r="37" customFormat="false" ht="12.75" hidden="false" customHeight="false" outlineLevel="0" collapsed="false">
      <c r="B37" s="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2001-02-12T13:18:06Z</dcterms:created>
  <dc:creator>Citizens User</dc:creator>
  <dc:description/>
  <dc:language>en-US</dc:language>
  <cp:lastModifiedBy>Citizens User</cp:lastModifiedBy>
  <cp:lastPrinted>2001-04-02T19:37:32Z</cp:lastPrinted>
  <cp:revision>0</cp:revision>
  <dc:subject/>
  <dc:title/>
</cp:coreProperties>
</file>