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<sst xmlns="http://schemas.openxmlformats.org/spreadsheetml/2006/main" count="159" uniqueCount="127">
  <si>
    <t xml:space="preserve">Project</t>
  </si>
  <si>
    <t xml:space="preserve">Sunrise Canyon</t>
  </si>
  <si>
    <t xml:space="preserve">Asking Price</t>
  </si>
  <si>
    <t xml:space="preserve">Estimate of Income</t>
  </si>
  <si>
    <t xml:space="preserve">Bank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</si>
  <si>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</si>
  <si>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</si>
  <si>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</si>
  <si>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</si>
  <si>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</si>
  <si>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</si>
  <si>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</si>
  <si>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</si>
  <si>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</si>
  <si>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</si>
  <si>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</si>
  <si>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</si>
  <si>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</si>
  <si>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</si>
  <si>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</si>
  <si>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</si>
  <si>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</si>
  <si>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</si>
  <si>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</si>
  <si>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</si>
  <si>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</si>
  <si>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</si>
  <si>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</si>
  <si>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</si>
  <si>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</si>
  <si>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</t>
  </si>
  <si>
    <t xml:space="preserve">1 Bedroom 1 Bathroom</t>
  </si>
  <si>
    <t xml:space="preserve">Gross Income</t>
  </si>
  <si>
    <t xml:space="preserve">A.2</t>
  </si>
  <si>
    <t xml:space="preserve">Vacancy and Lease Loss (7%)</t>
  </si>
  <si>
    <t xml:space="preserve">B.1</t>
  </si>
  <si>
    <t xml:space="preserve">2 Bedroom 2 Bathroom</t>
  </si>
  <si>
    <t xml:space="preserve">Net Collected Income</t>
  </si>
  <si>
    <t xml:space="preserve">B.2</t>
  </si>
  <si>
    <t xml:space="preserve">Other Income</t>
  </si>
  <si>
    <t xml:space="preserve">C.1</t>
  </si>
  <si>
    <t xml:space="preserve">3 Bedroom 2 Bathroom</t>
  </si>
  <si>
    <t xml:space="preserve">Total Income</t>
  </si>
  <si>
    <t xml:space="preserve">Expenses</t>
  </si>
  <si>
    <t xml:space="preserve">Net Operating Income</t>
  </si>
  <si>
    <t xml:space="preserve">Debt Service Estimate</t>
  </si>
  <si>
    <t xml:space="preserve">Cash Flow</t>
  </si>
  <si>
    <t xml:space="preserve">Monthly Rentals for All Living Units</t>
  </si>
  <si>
    <t xml:space="preserve">Other Income (Not Included in Rent)</t>
  </si>
  <si>
    <t xml:space="preserve">Tot. Cost Per Gross Unit</t>
  </si>
  <si>
    <t xml:space="preserve">Open Park</t>
  </si>
  <si>
    <t xml:space="preserve">@ $</t>
  </si>
  <si>
    <t xml:space="preserve">per month =</t>
  </si>
  <si>
    <t xml:space="preserve">Tot. Cost Per Rentable Sq. Ft.</t>
  </si>
  <si>
    <t xml:space="preserve">Garages</t>
  </si>
  <si>
    <t xml:space="preserve">Detached Garage Rent</t>
  </si>
  <si>
    <t xml:space="preserve">Carport</t>
  </si>
  <si>
    <t xml:space="preserve">Carport Charge</t>
  </si>
  <si>
    <t xml:space="preserve">Debt</t>
  </si>
  <si>
    <t xml:space="preserve">Other</t>
  </si>
  <si>
    <t xml:space="preserve">Cable TV/Phone/Laundry</t>
  </si>
  <si>
    <t xml:space="preserve">Equity</t>
  </si>
  <si>
    <t xml:space="preserve">Total Ancillary Income</t>
  </si>
  <si>
    <t xml:space="preserve">Interest Rate With MIP/Constant</t>
  </si>
  <si>
    <t xml:space="preserve">Revenue Growth</t>
  </si>
  <si>
    <t xml:space="preserve">Amort. Term.</t>
  </si>
  <si>
    <t xml:space="preserve">year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</si>
  <si>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</si>
  <si>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</si>
  <si>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</si>
  <si>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</si>
  <si>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</si>
  <si>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</si>
  <si>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</si>
  <si>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</si>
  <si>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</si>
  <si>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Construction</t>
  </si>
  <si>
    <t xml:space="preserve">Lease Up </t>
  </si>
  <si>
    <t xml:space="preserve">Full Stable Yr. 1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</si>
  <si>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</si>
  <si>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</si>
  <si>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</si>
  <si>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</si>
  <si>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</si>
  <si>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</si>
  <si>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</si>
  <si>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</si>
  <si>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</si>
  <si>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</si>
  <si>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</si>
  <si>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</si>
  <si>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</si>
  <si>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</si>
  <si>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</si>
  <si>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</si>
  <si>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</si>
  <si>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</si>
  <si>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</si>
  <si>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</si>
  <si>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</si>
  <si>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</si>
  <si>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</si>
  <si>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3</t>
  </si>
  <si>
    <t xml:space="preserve">Refinance</t>
  </si>
  <si>
    <t xml:space="preserve">Value</t>
  </si>
  <si>
    <t xml:space="preserve">Percent</t>
  </si>
  <si>
    <t xml:space="preserve">Rate Constant</t>
  </si>
  <si>
    <t xml:space="preserve">Sale Proceeds After Debt &amp; Comm.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</si>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</sst>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7"/>
    <col collapsed="false" customWidth="true" hidden="false" outlineLevel="0" max="3" min="3" style="0" width="12.32"/>
    <col collapsed="false" customWidth="true" hidden="false" outlineLevel="0" max="4" min="4" style="0" width="12.66"/>
    <col collapsed="false" customWidth="true" hidden="false" outlineLevel="0" max="5" min="5" style="0" width="11.32"/>
    <col collapsed="false" customWidth="true" hidden="false" outlineLevel="0" max="6" min="6" style="0" width="13.99"/>
    <col collapsed="false" customWidth="true" hidden="false" outlineLevel="0" max="7" min="7" style="0" width="12.43"/>
    <col collapsed="false" customWidth="true" hidden="false" outlineLevel="0" max="8" min="8" style="0" width="12.88"/>
    <col collapsed="false" customWidth="true" hidden="false" outlineLevel="0" max="9" min="9" style="0" width="8.55"/>
    <col collapsed="false" customWidth="true" hidden="false" outlineLevel="0" max="10" min="10" style="0" width="12.43"/>
    <col collapsed="false" customWidth="true" hidden="false" outlineLevel="0" max="11" min="11" style="0" width="10.43"/>
    <col collapsed="false" customWidth="true" hidden="false" outlineLevel="0" max="12" min="12" style="0" width="13.1"/>
    <col collapsed="false" customWidth="true" hidden="false" outlineLevel="0" max="13" min="13" style="0" width="10.1"/>
    <col collapsed="false" customWidth="true" hidden="false" outlineLevel="0" max="14" min="14" style="0" width="12.66"/>
    <col collapsed="false" customWidth="true" hidden="false" outlineLevel="0" max="15" min="15" style="0" width="9.87"/>
    <col collapsed="false" customWidth="true" hidden="false" outlineLevel="0" max="16" min="16" style="0" width="9.55"/>
    <col collapsed="false" customWidth="true" hidden="false" outlineLevel="0" max="17" min="17" style="1" width="11.66"/>
    <col collapsed="false" customWidth="true" hidden="false" outlineLevel="0" max="18" min="18" style="1" width="10.66"/>
    <col collapsed="false" customWidth="true" hidden="false" outlineLevel="0" max="19" min="19" style="1" width="8.87"/>
  </cols>
  <sheetData>
    <row r="1" customFormat="false" ht="22.8" hidden="false" customHeight="false" outlineLevel="0" collapsed="false">
      <c r="A1" s="2" t="s">
        <v>0</v>
      </c>
      <c r="B1" s="2" t="s">
        <v>1</v>
      </c>
      <c r="C1" s="2"/>
      <c r="D1" s="2"/>
      <c r="E1" s="3"/>
    </row>
    <row r="2" customFormat="false" ht="13.8" hidden="false" customHeight="false" outlineLevel="0" collapsed="false"/>
    <row r="3" customFormat="false" ht="13.2" hidden="false" customHeight="false" outlineLevel="0" collapsed="false">
      <c r="A3" s="4" t="s">
        <v>2</v>
      </c>
      <c r="B3" s="5" t="n">
        <v>12402600</v>
      </c>
      <c r="C3" s="6"/>
      <c r="D3" s="7"/>
      <c r="E3" s="4" t="s">
        <v>3</v>
      </c>
      <c r="F3" s="6"/>
      <c r="G3" s="6"/>
      <c r="H3" s="6"/>
      <c r="I3" s="6"/>
      <c r="J3" s="6"/>
      <c r="K3" s="6"/>
      <c r="L3" s="6"/>
      <c r="M3" s="6"/>
      <c r="N3" s="6"/>
      <c r="O3" s="7"/>
      <c r="R3" s="8"/>
    </row>
    <row r="4" customFormat="false" ht="13.8" hidden="false" customHeight="false" outlineLevel="0" collapsed="false">
      <c r="A4" s="9" t="s">
        <v>4</v>
      </c>
      <c r="B4" s="10" t="n">
        <f aca="false">B3*0.8</f>
        <v>9922080</v>
      </c>
      <c r="C4" s="1"/>
      <c r="D4" s="11"/>
      <c r="E4" s="12"/>
      <c r="F4" s="13"/>
      <c r="G4" s="13"/>
      <c r="H4" s="13"/>
      <c r="I4" s="13"/>
      <c r="J4" s="13"/>
      <c r="K4" s="13"/>
      <c r="L4" s="13"/>
      <c r="M4" s="13"/>
      <c r="N4" s="13"/>
      <c r="O4" s="14"/>
      <c r="R4" s="8"/>
    </row>
    <row r="5" customFormat="false" ht="13.8" hidden="false" customHeight="false" outlineLevel="0" collapsed="false">
      <c r="A5" s="9" t="s">
        <v>5</v>
      </c>
      <c r="B5" s="15" t="n">
        <v>2001</v>
      </c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6"/>
      <c r="R5" s="8"/>
    </row>
    <row r="6" customFormat="false" ht="13.2" hidden="false" customHeight="false" outlineLevel="0" collapsed="false">
      <c r="A6" s="9" t="s">
        <v>6</v>
      </c>
      <c r="B6" s="17" t="n">
        <v>1</v>
      </c>
      <c r="C6" s="1"/>
      <c r="D6" s="16"/>
      <c r="E6" s="18"/>
      <c r="F6" s="19" t="s">
        <v>7</v>
      </c>
      <c r="G6" s="19" t="s">
        <v>8</v>
      </c>
      <c r="H6" s="19" t="s">
        <v>9</v>
      </c>
      <c r="I6" s="19" t="s">
        <v>10</v>
      </c>
      <c r="J6" s="19"/>
      <c r="K6" s="19"/>
      <c r="L6" s="19" t="s">
        <v>11</v>
      </c>
      <c r="M6" s="19" t="s">
        <v>12</v>
      </c>
      <c r="N6" s="19" t="s">
        <v>13</v>
      </c>
      <c r="O6" s="20" t="s">
        <v>14</v>
      </c>
      <c r="R6" s="8"/>
    </row>
    <row r="7" customFormat="false" ht="13.8" hidden="false" customHeight="false" outlineLevel="0" collapsed="false">
      <c r="A7" s="9" t="s">
        <v>15</v>
      </c>
      <c r="B7" s="21" t="n">
        <f aca="false">F16</f>
        <v>208</v>
      </c>
      <c r="C7" s="1"/>
      <c r="D7" s="16"/>
      <c r="E7" s="22" t="s">
        <v>16</v>
      </c>
      <c r="F7" s="23" t="s">
        <v>17</v>
      </c>
      <c r="G7" s="23" t="s">
        <v>18</v>
      </c>
      <c r="H7" s="23" t="s">
        <v>19</v>
      </c>
      <c r="I7" s="23" t="s">
        <v>20</v>
      </c>
      <c r="J7" s="24" t="s">
        <v>21</v>
      </c>
      <c r="K7" s="23"/>
      <c r="L7" s="23" t="s">
        <v>22</v>
      </c>
      <c r="M7" s="23" t="s">
        <v>23</v>
      </c>
      <c r="N7" s="23" t="s">
        <v>24</v>
      </c>
      <c r="O7" s="25" t="s">
        <v>25</v>
      </c>
      <c r="R7" s="8"/>
    </row>
    <row r="8" customFormat="false" ht="13.8" hidden="false" customHeight="false" outlineLevel="0" collapsed="false">
      <c r="A8" s="12" t="s">
        <v>26</v>
      </c>
      <c r="B8" s="26" t="n">
        <f aca="false">M16</f>
        <v>184024</v>
      </c>
      <c r="C8" s="1"/>
      <c r="D8" s="1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customFormat="false" ht="13.8" hidden="false" customHeight="false" outlineLevel="0" collapsed="false">
      <c r="A9" s="27"/>
      <c r="B9" s="28" t="s">
        <v>27</v>
      </c>
      <c r="C9" s="28" t="s">
        <v>28</v>
      </c>
      <c r="D9" s="29" t="s">
        <v>29</v>
      </c>
      <c r="E9" s="1" t="s">
        <v>30</v>
      </c>
      <c r="F9" s="1" t="n">
        <v>60</v>
      </c>
      <c r="G9" s="21" t="n">
        <v>664</v>
      </c>
      <c r="H9" s="30" t="n">
        <v>0.12</v>
      </c>
      <c r="I9" s="31"/>
      <c r="J9" s="1" t="s">
        <v>31</v>
      </c>
      <c r="K9" s="1"/>
      <c r="L9" s="32" t="n">
        <f aca="false">SUM(O9/M9)</f>
        <v>0.948795180722892</v>
      </c>
      <c r="M9" s="21" t="n">
        <f aca="false">SUM(F9*G9)</f>
        <v>39840</v>
      </c>
      <c r="N9" s="33" t="n">
        <v>630</v>
      </c>
      <c r="O9" s="34" t="n">
        <f aca="false">SUM(F9*N9)</f>
        <v>37800</v>
      </c>
      <c r="R9" s="35"/>
    </row>
    <row r="10" customFormat="false" ht="13.2" hidden="false" customHeight="false" outlineLevel="0" collapsed="false">
      <c r="A10" s="36" t="s">
        <v>32</v>
      </c>
      <c r="B10" s="10" t="n">
        <f aca="false">O18*12</f>
        <v>1988880</v>
      </c>
      <c r="C10" s="10" t="n">
        <f aca="false">B10/$B$7</f>
        <v>9561.92307692308</v>
      </c>
      <c r="D10" s="37" t="n">
        <f aca="false">B10/$B$8</f>
        <v>10.8077207320784</v>
      </c>
      <c r="E10" s="1" t="s">
        <v>33</v>
      </c>
      <c r="F10" s="1" t="n">
        <v>36</v>
      </c>
      <c r="G10" s="21" t="n">
        <v>752</v>
      </c>
      <c r="H10" s="30" t="n">
        <v>0.12</v>
      </c>
      <c r="I10" s="38" t="n">
        <f aca="false">H9+H10</f>
        <v>0.24</v>
      </c>
      <c r="J10" s="1" t="s">
        <v>31</v>
      </c>
      <c r="K10" s="1"/>
      <c r="L10" s="32" t="n">
        <f aca="false">SUM(O10/M10)</f>
        <v>0.910904255319149</v>
      </c>
      <c r="M10" s="21" t="n">
        <f aca="false">SUM(F10*G10)</f>
        <v>27072</v>
      </c>
      <c r="N10" s="33" t="n">
        <v>685</v>
      </c>
      <c r="O10" s="34" t="n">
        <f aca="false">SUM(F10*N10)</f>
        <v>24660</v>
      </c>
    </row>
    <row r="11" customFormat="false" ht="13.2" hidden="false" customHeight="false" outlineLevel="0" collapsed="false">
      <c r="A11" s="36" t="s">
        <v>34</v>
      </c>
      <c r="B11" s="10" t="n">
        <f aca="false">F33</f>
        <v>-143398.248</v>
      </c>
      <c r="C11" s="10" t="n">
        <f aca="false">B11/$B$7</f>
        <v>-689.414653846154</v>
      </c>
      <c r="D11" s="37" t="n">
        <f aca="false">B11/$B$8</f>
        <v>-0.779236664782855</v>
      </c>
      <c r="E11" s="1" t="s">
        <v>35</v>
      </c>
      <c r="F11" s="1" t="n">
        <v>40</v>
      </c>
      <c r="G11" s="21" t="n">
        <v>882</v>
      </c>
      <c r="H11" s="30" t="n">
        <v>0.24</v>
      </c>
      <c r="I11" s="39"/>
      <c r="J11" s="1" t="s">
        <v>36</v>
      </c>
      <c r="K11" s="1"/>
      <c r="L11" s="32" t="n">
        <f aca="false">SUM(O11/M11)</f>
        <v>0.90702947845805</v>
      </c>
      <c r="M11" s="21" t="n">
        <f aca="false">SUM(F11*G11)</f>
        <v>35280</v>
      </c>
      <c r="N11" s="33" t="n">
        <v>800</v>
      </c>
      <c r="O11" s="34" t="n">
        <f aca="false">SUM(F11*N11)</f>
        <v>32000</v>
      </c>
      <c r="R11" s="40"/>
    </row>
    <row r="12" customFormat="false" ht="13.2" hidden="false" customHeight="false" outlineLevel="0" collapsed="false">
      <c r="A12" s="36" t="s">
        <v>37</v>
      </c>
      <c r="B12" s="40" t="n">
        <f aca="false">B10+B11</f>
        <v>1845481.752</v>
      </c>
      <c r="C12" s="10" t="n">
        <f aca="false">B12/$B$7</f>
        <v>8872.50842307692</v>
      </c>
      <c r="D12" s="37" t="n">
        <f aca="false">B12/$B$8</f>
        <v>10.0284840672956</v>
      </c>
      <c r="E12" s="1" t="s">
        <v>38</v>
      </c>
      <c r="F12" s="1" t="n">
        <v>40</v>
      </c>
      <c r="G12" s="21" t="n">
        <v>1069</v>
      </c>
      <c r="H12" s="30" t="n">
        <v>0.24</v>
      </c>
      <c r="I12" s="30" t="n">
        <f aca="false">H11+H12</f>
        <v>0.48</v>
      </c>
      <c r="J12" s="1" t="s">
        <v>36</v>
      </c>
      <c r="K12" s="1"/>
      <c r="L12" s="32" t="n">
        <f aca="false">SUM(O12/M12)</f>
        <v>0.851262862488307</v>
      </c>
      <c r="M12" s="21" t="n">
        <f aca="false">SUM(F12*G12)</f>
        <v>42760</v>
      </c>
      <c r="N12" s="33" t="n">
        <v>910</v>
      </c>
      <c r="O12" s="34" t="n">
        <f aca="false">SUM(F12*N12)</f>
        <v>36400</v>
      </c>
    </row>
    <row r="13" customFormat="false" ht="13.8" hidden="false" customHeight="false" outlineLevel="0" collapsed="false">
      <c r="A13" s="36" t="s">
        <v>39</v>
      </c>
      <c r="B13" s="10" t="n">
        <f aca="false">O25*12</f>
        <v>106320</v>
      </c>
      <c r="C13" s="10" t="n">
        <f aca="false">B13/$B$7</f>
        <v>511.153846153846</v>
      </c>
      <c r="D13" s="37" t="n">
        <f aca="false">B13/$B$8</f>
        <v>0.577750728165892</v>
      </c>
      <c r="E13" s="1" t="s">
        <v>40</v>
      </c>
      <c r="F13" s="1" t="n">
        <v>32</v>
      </c>
      <c r="G13" s="21" t="n">
        <v>1221</v>
      </c>
      <c r="H13" s="30" t="n">
        <v>0.04</v>
      </c>
      <c r="I13" s="30" t="n">
        <f aca="false">H13</f>
        <v>0.04</v>
      </c>
      <c r="J13" s="1" t="s">
        <v>41</v>
      </c>
      <c r="K13" s="1"/>
      <c r="L13" s="32" t="n">
        <f aca="false">SUM(O13/M13)</f>
        <v>0.892710892710893</v>
      </c>
      <c r="M13" s="21" t="n">
        <f aca="false">SUM(F13*G13)</f>
        <v>39072</v>
      </c>
      <c r="N13" s="33" t="n">
        <v>1090</v>
      </c>
      <c r="O13" s="34" t="n">
        <f aca="false">SUM(F13*N13)</f>
        <v>34880</v>
      </c>
    </row>
    <row r="14" customFormat="false" ht="13.8" hidden="false" customHeight="false" outlineLevel="0" collapsed="false">
      <c r="A14" s="41" t="s">
        <v>42</v>
      </c>
      <c r="B14" s="42" t="n">
        <f aca="false">B12+B13</f>
        <v>1951801.752</v>
      </c>
      <c r="C14" s="42" t="n">
        <f aca="false">B14/$B$7</f>
        <v>9383.66226923077</v>
      </c>
      <c r="D14" s="43" t="n">
        <f aca="false">B14/$B$8</f>
        <v>10.6062347954615</v>
      </c>
      <c r="O14" s="16"/>
    </row>
    <row r="15" customFormat="false" ht="13.8" hidden="false" customHeight="false" outlineLevel="0" collapsed="false">
      <c r="A15" s="36" t="s">
        <v>43</v>
      </c>
      <c r="B15" s="44" t="n">
        <f aca="false">F45</f>
        <v>750000</v>
      </c>
      <c r="C15" s="10" t="n">
        <f aca="false">B15/$B$7</f>
        <v>3605.76923076923</v>
      </c>
      <c r="D15" s="37" t="n">
        <f aca="false">B15/$B$8</f>
        <v>4.07555536234404</v>
      </c>
      <c r="E15" s="1"/>
      <c r="F15" s="1"/>
      <c r="G15" s="21"/>
      <c r="H15" s="30"/>
      <c r="I15" s="30"/>
      <c r="J15" s="1"/>
      <c r="K15" s="1"/>
      <c r="L15" s="32"/>
      <c r="M15" s="21"/>
      <c r="N15" s="33"/>
      <c r="O15" s="34"/>
    </row>
    <row r="16" customFormat="false" ht="13.8" hidden="false" customHeight="false" outlineLevel="0" collapsed="false">
      <c r="A16" s="41" t="s">
        <v>44</v>
      </c>
      <c r="B16" s="45" t="n">
        <f aca="false">B14-B15</f>
        <v>1201801.752</v>
      </c>
      <c r="C16" s="42" t="n">
        <f aca="false">B16/$B$7</f>
        <v>5777.89303846154</v>
      </c>
      <c r="D16" s="43" t="n">
        <f aca="false">B16/$B$8</f>
        <v>6.53067943311742</v>
      </c>
      <c r="E16" s="46"/>
      <c r="F16" s="46" t="n">
        <f aca="false">SUM(F9:F15)</f>
        <v>208</v>
      </c>
      <c r="G16" s="47" t="n">
        <f aca="false">SUM(M16/F16)</f>
        <v>884.730769230769</v>
      </c>
      <c r="H16" s="46"/>
      <c r="I16" s="48" t="n">
        <v>1</v>
      </c>
      <c r="J16" s="46"/>
      <c r="K16" s="46"/>
      <c r="L16" s="49" t="n">
        <f aca="false">SUM(O18/M16)</f>
        <v>0.900643394339869</v>
      </c>
      <c r="M16" s="47" t="n">
        <f aca="false">SUM(M9:M13)</f>
        <v>184024</v>
      </c>
      <c r="N16" s="50" t="n">
        <f aca="false">SUM(O18/F16)</f>
        <v>796.826923076923</v>
      </c>
      <c r="O16" s="51"/>
    </row>
    <row r="17" customFormat="false" ht="13.8" hidden="false" customHeight="false" outlineLevel="0" collapsed="false">
      <c r="A17" s="36" t="s">
        <v>45</v>
      </c>
      <c r="B17" s="40" t="n">
        <f aca="false">F49</f>
        <v>-995783.87016296</v>
      </c>
      <c r="C17" s="10" t="n">
        <f aca="false">B17/$B$7</f>
        <v>-4787.42245270654</v>
      </c>
      <c r="D17" s="37" t="n">
        <f aca="false">B17/$B$8</f>
        <v>-5.41116305570447</v>
      </c>
      <c r="E17" s="1"/>
      <c r="F17" s="1"/>
      <c r="G17" s="21"/>
      <c r="H17" s="1"/>
      <c r="I17" s="30"/>
      <c r="J17" s="1"/>
      <c r="K17" s="1"/>
      <c r="L17" s="32"/>
      <c r="M17" s="10"/>
      <c r="N17" s="33"/>
      <c r="O17" s="34"/>
    </row>
    <row r="18" customFormat="false" ht="13.8" hidden="false" customHeight="false" outlineLevel="0" collapsed="false">
      <c r="A18" s="41" t="s">
        <v>46</v>
      </c>
      <c r="B18" s="45" t="n">
        <f aca="false">B16+B17</f>
        <v>206017.88183704</v>
      </c>
      <c r="C18" s="42" t="n">
        <f aca="false">B18/$B$7</f>
        <v>990.470585755002</v>
      </c>
      <c r="D18" s="43" t="n">
        <f aca="false">B18/$B$8</f>
        <v>1.11951637741295</v>
      </c>
      <c r="E18" s="1"/>
      <c r="F18" s="1"/>
      <c r="G18" s="1"/>
      <c r="H18" s="1"/>
      <c r="I18" s="1"/>
      <c r="J18" s="1"/>
      <c r="K18" s="27" t="s">
        <v>47</v>
      </c>
      <c r="L18" s="46"/>
      <c r="M18" s="46"/>
      <c r="N18" s="46"/>
      <c r="O18" s="51" t="n">
        <f aca="false">SUM(O9:O13)</f>
        <v>165740</v>
      </c>
    </row>
    <row r="19" customFormat="false" ht="13.8" hidden="false" customHeight="false" outlineLevel="0" collapsed="false">
      <c r="A19" s="12"/>
      <c r="B19" s="13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52"/>
    </row>
    <row r="20" customFormat="false" ht="13.2" hidden="false" customHeight="false" outlineLevel="0" collapsed="false">
      <c r="A20" s="9"/>
      <c r="B20" s="1"/>
      <c r="C20" s="1"/>
      <c r="D20" s="16"/>
      <c r="E20" s="6" t="s">
        <v>48</v>
      </c>
      <c r="F20" s="6"/>
      <c r="G20" s="6"/>
      <c r="H20" s="6"/>
      <c r="I20" s="6"/>
      <c r="J20" s="6"/>
      <c r="K20" s="6"/>
      <c r="L20" s="6"/>
      <c r="M20" s="6"/>
      <c r="N20" s="6"/>
      <c r="O20" s="53"/>
    </row>
    <row r="21" customFormat="false" ht="13.2" hidden="false" customHeight="false" outlineLevel="0" collapsed="false">
      <c r="A21" s="9" t="s">
        <v>49</v>
      </c>
      <c r="B21" s="33" t="n">
        <f aca="false">B3/B7</f>
        <v>59627.8846153846</v>
      </c>
      <c r="C21" s="1"/>
      <c r="D21" s="16"/>
      <c r="E21" s="1" t="s">
        <v>50</v>
      </c>
      <c r="F21" s="1" t="n">
        <f aca="false">SUM(F16*1.75)</f>
        <v>364</v>
      </c>
      <c r="G21" s="1" t="s">
        <v>51</v>
      </c>
      <c r="H21" s="33" t="n">
        <v>0</v>
      </c>
      <c r="I21" s="1"/>
      <c r="J21" s="1" t="s">
        <v>52</v>
      </c>
      <c r="K21" s="10" t="n">
        <f aca="false">SUM(F21*H21)</f>
        <v>0</v>
      </c>
      <c r="L21" s="1"/>
      <c r="M21" s="1"/>
      <c r="N21" s="1"/>
      <c r="O21" s="34"/>
    </row>
    <row r="22" customFormat="false" ht="13.2" hidden="false" customHeight="false" outlineLevel="0" collapsed="false">
      <c r="A22" s="9" t="s">
        <v>53</v>
      </c>
      <c r="B22" s="33" t="n">
        <f aca="false">B3/B8</f>
        <v>67.396643916011</v>
      </c>
      <c r="C22" s="1"/>
      <c r="D22" s="16"/>
      <c r="E22" s="1" t="s">
        <v>54</v>
      </c>
      <c r="F22" s="1" t="n">
        <v>50</v>
      </c>
      <c r="G22" s="1" t="s">
        <v>51</v>
      </c>
      <c r="H22" s="33" t="n">
        <v>60</v>
      </c>
      <c r="I22" s="1"/>
      <c r="J22" s="1" t="s">
        <v>52</v>
      </c>
      <c r="K22" s="10" t="n">
        <f aca="false">SUM(F22*H22)</f>
        <v>3000</v>
      </c>
      <c r="L22" s="1" t="s">
        <v>55</v>
      </c>
      <c r="M22" s="1"/>
      <c r="N22" s="1"/>
      <c r="O22" s="34"/>
    </row>
    <row r="23" customFormat="false" ht="13.8" hidden="false" customHeight="false" outlineLevel="0" collapsed="false">
      <c r="A23" s="9"/>
      <c r="B23" s="1"/>
      <c r="C23" s="1"/>
      <c r="D23" s="16"/>
      <c r="E23" s="1" t="s">
        <v>56</v>
      </c>
      <c r="F23" s="1" t="n">
        <v>85</v>
      </c>
      <c r="G23" s="1" t="s">
        <v>51</v>
      </c>
      <c r="H23" s="33" t="n">
        <v>20</v>
      </c>
      <c r="I23" s="1"/>
      <c r="J23" s="1" t="s">
        <v>52</v>
      </c>
      <c r="K23" s="10" t="n">
        <f aca="false">SUM(F23*H23)</f>
        <v>1700</v>
      </c>
      <c r="L23" s="1" t="s">
        <v>57</v>
      </c>
      <c r="M23" s="1"/>
      <c r="N23" s="1"/>
      <c r="O23" s="34"/>
    </row>
    <row r="24" customFormat="false" ht="13.8" hidden="false" customHeight="false" outlineLevel="0" collapsed="false">
      <c r="A24" s="4" t="s">
        <v>58</v>
      </c>
      <c r="B24" s="5" t="n">
        <f aca="false">B4</f>
        <v>9922080</v>
      </c>
      <c r="C24" s="54" t="n">
        <f aca="false">B24/B3</f>
        <v>0.8</v>
      </c>
      <c r="D24" s="7"/>
      <c r="E24" s="13" t="s">
        <v>59</v>
      </c>
      <c r="F24" s="13" t="n">
        <f aca="false">F16</f>
        <v>208</v>
      </c>
      <c r="G24" s="13" t="s">
        <v>51</v>
      </c>
      <c r="H24" s="55" t="n">
        <v>20</v>
      </c>
      <c r="I24" s="13"/>
      <c r="J24" s="13" t="s">
        <v>52</v>
      </c>
      <c r="K24" s="56" t="n">
        <f aca="false">SUM(F24*H24)</f>
        <v>4160</v>
      </c>
      <c r="L24" s="13" t="s">
        <v>60</v>
      </c>
      <c r="M24" s="13"/>
      <c r="N24" s="13"/>
      <c r="O24" s="52"/>
    </row>
    <row r="25" customFormat="false" ht="13.8" hidden="false" customHeight="false" outlineLevel="0" collapsed="false">
      <c r="A25" s="9" t="s">
        <v>61</v>
      </c>
      <c r="B25" s="10" t="n">
        <f aca="false">B3-B4</f>
        <v>2480520</v>
      </c>
      <c r="C25" s="57" t="n">
        <f aca="false">B25/B3</f>
        <v>0.2</v>
      </c>
      <c r="D25" s="16"/>
      <c r="E25" s="1"/>
      <c r="F25" s="1"/>
      <c r="G25" s="1"/>
      <c r="H25" s="1"/>
      <c r="I25" s="1"/>
      <c r="J25" s="1"/>
      <c r="K25" s="27" t="s">
        <v>62</v>
      </c>
      <c r="L25" s="46"/>
      <c r="M25" s="46"/>
      <c r="N25" s="46"/>
      <c r="O25" s="51" t="n">
        <f aca="false">SUM(K21:K24)</f>
        <v>8860</v>
      </c>
    </row>
    <row r="26" customFormat="false" ht="13.8" hidden="false" customHeight="false" outlineLevel="0" collapsed="false">
      <c r="A26" s="9" t="s">
        <v>63</v>
      </c>
      <c r="B26" s="58" t="n">
        <v>0.075</v>
      </c>
      <c r="C26" s="1"/>
      <c r="D26" s="16"/>
      <c r="E26" s="1"/>
      <c r="F26" s="1" t="s">
        <v>64</v>
      </c>
      <c r="G26" s="1"/>
      <c r="H26" s="59" t="n">
        <v>0.03</v>
      </c>
      <c r="I26" s="1"/>
      <c r="J26" s="1"/>
      <c r="K26" s="4"/>
      <c r="L26" s="6"/>
      <c r="M26" s="6"/>
      <c r="N26" s="6"/>
      <c r="O26" s="7"/>
    </row>
    <row r="27" customFormat="false" ht="13.8" hidden="false" customHeight="false" outlineLevel="0" collapsed="false">
      <c r="A27" s="12" t="s">
        <v>65</v>
      </c>
      <c r="B27" s="13" t="n">
        <f aca="false">SUM(C27*12)</f>
        <v>120</v>
      </c>
      <c r="C27" s="13" t="n">
        <v>10</v>
      </c>
      <c r="D27" s="14" t="s">
        <v>66</v>
      </c>
      <c r="E27" s="13"/>
      <c r="F27" s="13" t="s">
        <v>67</v>
      </c>
      <c r="G27" s="13"/>
      <c r="H27" s="60" t="n">
        <v>0.02</v>
      </c>
      <c r="I27" s="13"/>
      <c r="J27" s="13"/>
      <c r="K27" s="27" t="s">
        <v>68</v>
      </c>
      <c r="L27" s="46"/>
      <c r="M27" s="46"/>
      <c r="N27" s="46"/>
      <c r="O27" s="61" t="n">
        <f aca="false">SUM(+O18+O25)</f>
        <v>174600</v>
      </c>
    </row>
    <row r="28" customFormat="false" ht="13.8" hidden="false" customHeight="false" outlineLevel="0" collapsed="false"/>
    <row r="29" customFormat="false" ht="13.8" hidden="false" customHeight="false" outlineLevel="0" collapsed="false">
      <c r="A29" s="62"/>
      <c r="B29" s="63" t="s">
        <v>69</v>
      </c>
      <c r="C29" s="63"/>
      <c r="D29" s="63" t="s">
        <v>70</v>
      </c>
      <c r="E29" s="63"/>
      <c r="F29" s="63" t="s">
        <v>71</v>
      </c>
      <c r="G29" s="63"/>
      <c r="H29" s="63" t="s">
        <v>72</v>
      </c>
      <c r="I29" s="63"/>
      <c r="J29" s="63" t="s">
        <v>73</v>
      </c>
      <c r="K29" s="63"/>
      <c r="L29" s="63" t="s">
        <v>74</v>
      </c>
      <c r="M29" s="63"/>
      <c r="N29" s="63" t="s">
        <v>75</v>
      </c>
      <c r="O29" s="64"/>
    </row>
    <row r="30" customFormat="false" ht="13.8" hidden="false" customHeight="false" outlineLevel="0" collapsed="false">
      <c r="A30" s="27"/>
      <c r="B30" s="65" t="s">
        <v>76</v>
      </c>
      <c r="C30" s="66"/>
      <c r="D30" s="65" t="s">
        <v>77</v>
      </c>
      <c r="E30" s="66"/>
      <c r="F30" s="67" t="s">
        <v>78</v>
      </c>
      <c r="G30" s="68"/>
      <c r="H30" s="65"/>
      <c r="I30" s="66"/>
      <c r="J30" s="68"/>
      <c r="K30" s="68"/>
      <c r="L30" s="65"/>
      <c r="M30" s="66"/>
      <c r="N30" s="68"/>
      <c r="O30" s="66"/>
    </row>
    <row r="31" customFormat="false" ht="13.2" hidden="false" customHeight="false" outlineLevel="0" collapsed="false">
      <c r="A31" s="9"/>
      <c r="B31" s="9"/>
      <c r="C31" s="16"/>
      <c r="D31" s="9"/>
      <c r="E31" s="16"/>
      <c r="F31" s="1"/>
      <c r="G31" s="1"/>
      <c r="H31" s="4"/>
      <c r="I31" s="16"/>
      <c r="J31" s="1"/>
      <c r="K31" s="1"/>
      <c r="L31" s="9"/>
      <c r="M31" s="16"/>
      <c r="N31" s="1"/>
      <c r="O31" s="16"/>
    </row>
    <row r="32" customFormat="false" ht="13.2" hidden="false" customHeight="false" outlineLevel="0" collapsed="false">
      <c r="A32" s="9" t="s">
        <v>79</v>
      </c>
      <c r="B32" s="69" t="n">
        <v>0</v>
      </c>
      <c r="C32" s="37" t="n">
        <v>0</v>
      </c>
      <c r="D32" s="69" t="n">
        <f aca="false">O18*12</f>
        <v>1988880</v>
      </c>
      <c r="E32" s="70" t="n">
        <f aca="false">SUM(D32/$M$16)</f>
        <v>10.8077207320784</v>
      </c>
      <c r="F32" s="71" t="n">
        <f aca="false">SUM(D32)*(1+$H$26)</f>
        <v>2048546.4</v>
      </c>
      <c r="G32" s="70" t="n">
        <f aca="false">SUM(F32/$M$16)</f>
        <v>11.1319523540408</v>
      </c>
      <c r="H32" s="71" t="n">
        <f aca="false">SUM(F32)*(1+$H$26)</f>
        <v>2110002.792</v>
      </c>
      <c r="I32" s="70" t="n">
        <f aca="false">SUM(H32/$M$16)</f>
        <v>11.465910924662</v>
      </c>
      <c r="J32" s="71" t="n">
        <f aca="false">SUM(H32)*(1+$H$26)</f>
        <v>2173302.87576</v>
      </c>
      <c r="K32" s="72" t="n">
        <f aca="false">SUM(J32/$M$16)</f>
        <v>11.8098882524019</v>
      </c>
      <c r="L32" s="71" t="n">
        <f aca="false">SUM(J32)*(1+$H$26)</f>
        <v>2238501.9620328</v>
      </c>
      <c r="M32" s="72" t="n">
        <f aca="false">SUM(L32/$M$16)</f>
        <v>12.1641848999739</v>
      </c>
      <c r="N32" s="71" t="n">
        <f aca="false">SUM(L32)*(1+$H$26)</f>
        <v>2305657.02089378</v>
      </c>
      <c r="O32" s="72" t="n">
        <f aca="false">SUM(N32/$M$16)</f>
        <v>12.5291104469731</v>
      </c>
    </row>
    <row r="33" customFormat="false" ht="13.2" hidden="false" customHeight="false" outlineLevel="0" collapsed="false">
      <c r="A33" s="9" t="s">
        <v>80</v>
      </c>
      <c r="B33" s="71" t="n">
        <v>0</v>
      </c>
      <c r="C33" s="73" t="n">
        <v>0</v>
      </c>
      <c r="D33" s="71" t="n">
        <f aca="false">SUM(-D32*E33)</f>
        <v>-1491660</v>
      </c>
      <c r="E33" s="30" t="n">
        <v>0.75</v>
      </c>
      <c r="F33" s="71" t="n">
        <f aca="false">SUM(F32*G33)</f>
        <v>-143398.248</v>
      </c>
      <c r="G33" s="30" t="n">
        <v>-0.07</v>
      </c>
      <c r="H33" s="71" t="n">
        <f aca="false">SUM(H32*I33)</f>
        <v>-147700.19544</v>
      </c>
      <c r="I33" s="73" t="n">
        <v>-0.07</v>
      </c>
      <c r="J33" s="10" t="n">
        <f aca="false">SUM(J32*K33)</f>
        <v>-152131.2013032</v>
      </c>
      <c r="K33" s="30" t="n">
        <v>-0.07</v>
      </c>
      <c r="L33" s="71" t="n">
        <f aca="false">SUM(L32*M33)</f>
        <v>-156695.137342296</v>
      </c>
      <c r="M33" s="73" t="n">
        <v>-0.07</v>
      </c>
      <c r="N33" s="10" t="n">
        <f aca="false">SUM(N32*O33)</f>
        <v>-161395.991462565</v>
      </c>
      <c r="O33" s="73" t="n">
        <v>-0.07</v>
      </c>
    </row>
    <row r="34" customFormat="false" ht="13.8" hidden="false" customHeight="false" outlineLevel="0" collapsed="false">
      <c r="A34" s="9" t="s">
        <v>39</v>
      </c>
      <c r="B34" s="69" t="n">
        <v>0</v>
      </c>
      <c r="C34" s="37" t="n">
        <v>0</v>
      </c>
      <c r="D34" s="69" t="n">
        <f aca="false">O25*12</f>
        <v>106320</v>
      </c>
      <c r="E34" s="70" t="n">
        <f aca="false">SUM(D34/$M$16)</f>
        <v>0.577750728165892</v>
      </c>
      <c r="F34" s="71" t="n">
        <f aca="false">O25*12</f>
        <v>106320</v>
      </c>
      <c r="G34" s="70" t="n">
        <f aca="false">SUM(F34/$M$16)</f>
        <v>0.577750728165892</v>
      </c>
      <c r="H34" s="71" t="n">
        <f aca="false">SUM(F34*1.04)</f>
        <v>110572.8</v>
      </c>
      <c r="I34" s="70" t="n">
        <f aca="false">SUM(H34/$M$16)</f>
        <v>0.600860757292527</v>
      </c>
      <c r="J34" s="71" t="n">
        <f aca="false">SUM(H34)*(1+$H$26)</f>
        <v>113889.984</v>
      </c>
      <c r="K34" s="33" t="n">
        <f aca="false">SUM(J34/$B$7)</f>
        <v>547.548</v>
      </c>
      <c r="L34" s="71" t="n">
        <f aca="false">SUM(J34)*(1+$H$26)</f>
        <v>117306.68352</v>
      </c>
      <c r="M34" s="37" t="n">
        <f aca="false">SUM(L34/$B$7)</f>
        <v>563.97444</v>
      </c>
      <c r="N34" s="71" t="n">
        <f aca="false">SUM(L34)*(1+$H$26)</f>
        <v>120825.8840256</v>
      </c>
      <c r="O34" s="37" t="n">
        <f aca="false">SUM(N34/$B$7)</f>
        <v>580.8936732</v>
      </c>
    </row>
    <row r="35" customFormat="false" ht="13.8" hidden="false" customHeight="false" outlineLevel="0" collapsed="false">
      <c r="A35" s="27" t="s">
        <v>42</v>
      </c>
      <c r="B35" s="74" t="n">
        <f aca="false">SUM(B32:B34)</f>
        <v>0</v>
      </c>
      <c r="C35" s="43" t="n">
        <f aca="false">SUM(B35/$B$7)</f>
        <v>0</v>
      </c>
      <c r="D35" s="74" t="n">
        <f aca="false">SUM(D32:D34)</f>
        <v>603540</v>
      </c>
      <c r="E35" s="75" t="n">
        <f aca="false">SUM(D35/$M$16)</f>
        <v>3.2796809111855</v>
      </c>
      <c r="F35" s="74" t="n">
        <f aca="false">SUM(F32:F34)</f>
        <v>2011468.152</v>
      </c>
      <c r="G35" s="75" t="n">
        <f aca="false">SUM(F35/$M$16)</f>
        <v>10.9304664174238</v>
      </c>
      <c r="H35" s="74" t="n">
        <f aca="false">SUM(H32:H34)</f>
        <v>2072875.39656</v>
      </c>
      <c r="I35" s="75" t="n">
        <f aca="false">SUM(H35/$M$16)</f>
        <v>11.2641579172282</v>
      </c>
      <c r="J35" s="45" t="n">
        <f aca="false">SUM(J32:J34)</f>
        <v>2135061.6584568</v>
      </c>
      <c r="K35" s="76" t="n">
        <f aca="false">SUM(J35/$M$16)</f>
        <v>11.602082654745</v>
      </c>
      <c r="L35" s="74" t="n">
        <f aca="false">SUM(L32:L34)</f>
        <v>2199113.5082105</v>
      </c>
      <c r="M35" s="76" t="n">
        <f aca="false">SUM(L35/$M$16)</f>
        <v>11.9501451343874</v>
      </c>
      <c r="N35" s="74" t="n">
        <f aca="false">SUM(N32:N34)</f>
        <v>2265086.91345682</v>
      </c>
      <c r="O35" s="75" t="n">
        <f aca="false">SUM(N35/$M$16)</f>
        <v>12.308649488419</v>
      </c>
    </row>
    <row r="36" customFormat="false" ht="13.2" hidden="false" customHeight="false" outlineLevel="0" collapsed="false">
      <c r="A36" s="9"/>
      <c r="B36" s="9"/>
      <c r="C36" s="16"/>
      <c r="D36" s="9"/>
      <c r="E36" s="1"/>
      <c r="F36" s="9"/>
      <c r="G36" s="1"/>
      <c r="H36" s="9"/>
      <c r="I36" s="1"/>
      <c r="J36" s="9"/>
      <c r="K36" s="1"/>
      <c r="L36" s="9"/>
      <c r="M36" s="16"/>
      <c r="N36" s="9"/>
      <c r="O36" s="16"/>
    </row>
    <row r="37" customFormat="false" ht="13.2" hidden="false" customHeight="false" outlineLevel="0" collapsed="false">
      <c r="A37" s="9" t="s">
        <v>81</v>
      </c>
      <c r="B37" s="71" t="n">
        <v>0</v>
      </c>
      <c r="C37" s="37" t="n">
        <f aca="false">SUM(B37/$M$16)</f>
        <v>0</v>
      </c>
      <c r="D37" s="71" t="n">
        <f aca="false">F37/2</f>
        <v>87500</v>
      </c>
      <c r="E37" s="70" t="n">
        <f aca="false">SUM(D37/$M$16)</f>
        <v>0.475481458940138</v>
      </c>
      <c r="F37" s="71" t="n">
        <v>175000</v>
      </c>
      <c r="G37" s="70" t="n">
        <f aca="false">SUM(F37/$M$16)</f>
        <v>0.950962917880277</v>
      </c>
      <c r="H37" s="71" t="n">
        <f aca="false">(F37)*(1+$H$26)</f>
        <v>180250</v>
      </c>
      <c r="I37" s="70" t="n">
        <f aca="false">SUM(H37/$M$16)</f>
        <v>0.979491805416685</v>
      </c>
      <c r="J37" s="71" t="n">
        <f aca="false">(H37)*(1+$H$26)</f>
        <v>185657.5</v>
      </c>
      <c r="K37" s="70" t="n">
        <f aca="false">SUM(I37*1.03)</f>
        <v>1.00887655957919</v>
      </c>
      <c r="L37" s="71" t="n">
        <f aca="false">(J37)*(1+$H$26)</f>
        <v>191227.225</v>
      </c>
      <c r="M37" s="72" t="n">
        <f aca="false">SUM(K37*1.03)</f>
        <v>1.03914285636656</v>
      </c>
      <c r="N37" s="71" t="n">
        <f aca="false">(L37)*(1+$H$26)</f>
        <v>196964.04175</v>
      </c>
      <c r="O37" s="72" t="n">
        <f aca="false">SUM(M37*1.03)</f>
        <v>1.07031714205756</v>
      </c>
    </row>
    <row r="38" customFormat="false" ht="13.2" hidden="false" customHeight="false" outlineLevel="0" collapsed="false">
      <c r="A38" s="9" t="s">
        <v>82</v>
      </c>
      <c r="B38" s="71" t="n">
        <v>0</v>
      </c>
      <c r="C38" s="37" t="n">
        <f aca="false">SUM(B38/$M$16)</f>
        <v>0</v>
      </c>
      <c r="D38" s="71" t="n">
        <f aca="false">F38/2</f>
        <v>18200</v>
      </c>
      <c r="E38" s="70" t="n">
        <f aca="false">SUM(D38/$M$16)</f>
        <v>0.0989001434595488</v>
      </c>
      <c r="F38" s="71" t="n">
        <v>36400</v>
      </c>
      <c r="G38" s="70" t="n">
        <f aca="false">SUM(F38/$M$16)</f>
        <v>0.197800286919098</v>
      </c>
      <c r="H38" s="71" t="n">
        <f aca="false">(F38)*(1+$H$26)</f>
        <v>37492</v>
      </c>
      <c r="I38" s="70" t="n">
        <f aca="false">SUM(H38/$M$16)</f>
        <v>0.20373429552667</v>
      </c>
      <c r="J38" s="71" t="n">
        <f aca="false">(H38)*(1+$H$26)</f>
        <v>38616.76</v>
      </c>
      <c r="K38" s="70" t="n">
        <f aca="false">SUM(I38*1.03)</f>
        <v>0.209846324392471</v>
      </c>
      <c r="L38" s="71" t="n">
        <f aca="false">(J38)*(1+$H$26)</f>
        <v>39775.2628</v>
      </c>
      <c r="M38" s="72" t="n">
        <f aca="false">SUM(K38*1.03)</f>
        <v>0.216141714124245</v>
      </c>
      <c r="N38" s="71" t="n">
        <f aca="false">(L38)*(1+$H$26)</f>
        <v>40968.520684</v>
      </c>
      <c r="O38" s="72" t="n">
        <f aca="false">SUM(M38*1.03)</f>
        <v>0.222625965547972</v>
      </c>
    </row>
    <row r="39" customFormat="false" ht="13.2" hidden="false" customHeight="false" outlineLevel="0" collapsed="false">
      <c r="A39" s="9" t="s">
        <v>83</v>
      </c>
      <c r="B39" s="71" t="n">
        <v>0</v>
      </c>
      <c r="C39" s="37" t="n">
        <f aca="false">SUM(B39/$M$16)</f>
        <v>0</v>
      </c>
      <c r="D39" s="71" t="n">
        <f aca="false">F39/2</f>
        <v>38200</v>
      </c>
      <c r="E39" s="70" t="n">
        <f aca="false">SUM(D39/$M$16)</f>
        <v>0.207581619788723</v>
      </c>
      <c r="F39" s="71" t="n">
        <v>76400</v>
      </c>
      <c r="G39" s="70" t="n">
        <f aca="false">SUM(F39/$M$16)</f>
        <v>0.415163239577446</v>
      </c>
      <c r="H39" s="71" t="n">
        <f aca="false">(F39)*(1+$H$26)</f>
        <v>78692</v>
      </c>
      <c r="I39" s="70" t="n">
        <f aca="false">SUM(H39/$M$16)</f>
        <v>0.42761813676477</v>
      </c>
      <c r="J39" s="71" t="n">
        <f aca="false">(H39)*(1+$H$26)</f>
        <v>81052.76</v>
      </c>
      <c r="K39" s="70" t="n">
        <f aca="false">SUM(I39*1.03)</f>
        <v>0.440446680867713</v>
      </c>
      <c r="L39" s="71" t="n">
        <f aca="false">(J39)*(1+$H$26)</f>
        <v>83484.3428</v>
      </c>
      <c r="M39" s="72" t="n">
        <f aca="false">SUM(K39*1.03)</f>
        <v>0.453660081293744</v>
      </c>
      <c r="N39" s="71" t="n">
        <f aca="false">(L39)*(1+$H$26)</f>
        <v>85988.873084</v>
      </c>
      <c r="O39" s="72" t="n">
        <f aca="false">SUM(M39*1.03)</f>
        <v>0.467269883732557</v>
      </c>
    </row>
    <row r="40" customFormat="false" ht="13.2" hidden="false" customHeight="false" outlineLevel="0" collapsed="false">
      <c r="A40" s="9" t="s">
        <v>84</v>
      </c>
      <c r="B40" s="71" t="n">
        <v>0</v>
      </c>
      <c r="C40" s="37" t="n">
        <f aca="false">SUM(B40/$M$16)</f>
        <v>0</v>
      </c>
      <c r="D40" s="71" t="n">
        <f aca="false">F40/2</f>
        <v>33000</v>
      </c>
      <c r="E40" s="70" t="n">
        <f aca="false">SUM(D40/$M$16)</f>
        <v>0.179324435943138</v>
      </c>
      <c r="F40" s="71" t="n">
        <v>66000</v>
      </c>
      <c r="G40" s="70" t="n">
        <f aca="false">SUM(F40/$M$16)</f>
        <v>0.358648871886276</v>
      </c>
      <c r="H40" s="71" t="n">
        <f aca="false">(F40)*(1+$H$26)</f>
        <v>67980</v>
      </c>
      <c r="I40" s="70" t="n">
        <f aca="false">SUM(H40/$M$16)</f>
        <v>0.369408338042864</v>
      </c>
      <c r="J40" s="71" t="n">
        <f aca="false">(H40)*(1+$H$26)</f>
        <v>70019.4</v>
      </c>
      <c r="K40" s="70" t="n">
        <f aca="false">SUM(I40*1.03)</f>
        <v>0.38049058818415</v>
      </c>
      <c r="L40" s="71" t="n">
        <f aca="false">(J40)*(1+$H$26)</f>
        <v>72119.982</v>
      </c>
      <c r="M40" s="72" t="n">
        <f aca="false">SUM(K40*1.03)</f>
        <v>0.391905305829674</v>
      </c>
      <c r="N40" s="71" t="n">
        <f aca="false">(L40)*(1+$H$26)</f>
        <v>74283.58146</v>
      </c>
      <c r="O40" s="72" t="n">
        <f aca="false">SUM(M40*1.03)</f>
        <v>0.403662465004565</v>
      </c>
    </row>
    <row r="41" customFormat="false" ht="13.2" hidden="false" customHeight="false" outlineLevel="0" collapsed="false">
      <c r="A41" s="9" t="s">
        <v>85</v>
      </c>
      <c r="B41" s="71" t="n">
        <v>0</v>
      </c>
      <c r="C41" s="37" t="n">
        <f aca="false">SUM(B41/$M$16)</f>
        <v>0</v>
      </c>
      <c r="D41" s="71" t="n">
        <f aca="false">F41/2</f>
        <v>22500</v>
      </c>
      <c r="E41" s="70" t="n">
        <f aca="false">SUM(D41/$M$16)</f>
        <v>0.122266660870321</v>
      </c>
      <c r="F41" s="71" t="n">
        <v>45000</v>
      </c>
      <c r="G41" s="70" t="n">
        <f aca="false">SUM(F41/$M$16)</f>
        <v>0.244533321740643</v>
      </c>
      <c r="H41" s="71" t="n">
        <f aca="false">(F41)*(1+$H$26)</f>
        <v>46350</v>
      </c>
      <c r="I41" s="70" t="n">
        <f aca="false">SUM(H41/$M$16)</f>
        <v>0.251869321392862</v>
      </c>
      <c r="J41" s="71" t="n">
        <f aca="false">(H41)*(1+$H$26)</f>
        <v>47740.5</v>
      </c>
      <c r="K41" s="70" t="n">
        <f aca="false">SUM(I41*1.03)</f>
        <v>0.259425401034648</v>
      </c>
      <c r="L41" s="71" t="n">
        <f aca="false">(J41)*(1+$H$26)</f>
        <v>49172.715</v>
      </c>
      <c r="M41" s="72" t="n">
        <f aca="false">SUM(K41*1.03)</f>
        <v>0.267208163065687</v>
      </c>
      <c r="N41" s="71" t="n">
        <f aca="false">(L41)*(1+$H$26)</f>
        <v>50647.89645</v>
      </c>
      <c r="O41" s="72" t="n">
        <f aca="false">SUM(M41*1.03)</f>
        <v>0.275224407957658</v>
      </c>
    </row>
    <row r="42" customFormat="false" ht="13.2" hidden="false" customHeight="false" outlineLevel="0" collapsed="false">
      <c r="A42" s="9" t="s">
        <v>86</v>
      </c>
      <c r="B42" s="71" t="n">
        <v>0</v>
      </c>
      <c r="C42" s="37" t="n">
        <f aca="false">SUM(B42/$M$16)</f>
        <v>0</v>
      </c>
      <c r="D42" s="71" t="n">
        <f aca="false">F42/2</f>
        <v>12500</v>
      </c>
      <c r="E42" s="70" t="n">
        <f aca="false">SUM(D42/$M$16)</f>
        <v>0.067925922705734</v>
      </c>
      <c r="F42" s="71" t="n">
        <v>25000</v>
      </c>
      <c r="G42" s="70" t="n">
        <f aca="false">SUM(F42/$M$16)</f>
        <v>0.135851845411468</v>
      </c>
      <c r="H42" s="71" t="n">
        <f aca="false">(F42)*(1+$H$26)</f>
        <v>25750</v>
      </c>
      <c r="I42" s="70" t="n">
        <f aca="false">SUM(H42/$M$16)</f>
        <v>0.139927400773812</v>
      </c>
      <c r="J42" s="71" t="n">
        <f aca="false">(H42)*(1+$H$26)</f>
        <v>26522.5</v>
      </c>
      <c r="K42" s="70" t="n">
        <f aca="false">SUM(I42*1.03)</f>
        <v>0.144125222797026</v>
      </c>
      <c r="L42" s="71" t="n">
        <f aca="false">(J42)*(1+$H$26)</f>
        <v>27318.175</v>
      </c>
      <c r="M42" s="72" t="n">
        <f aca="false">SUM(K42*1.03)</f>
        <v>0.148448979480937</v>
      </c>
      <c r="N42" s="71" t="n">
        <f aca="false">(L42)*(1+$H$26)</f>
        <v>28137.72025</v>
      </c>
      <c r="O42" s="72" t="n">
        <f aca="false">SUM(M42*1.03)</f>
        <v>0.152902448865365</v>
      </c>
    </row>
    <row r="43" customFormat="false" ht="13.2" hidden="false" customHeight="false" outlineLevel="0" collapsed="false">
      <c r="A43" s="9" t="s">
        <v>87</v>
      </c>
      <c r="B43" s="71" t="n">
        <v>0</v>
      </c>
      <c r="C43" s="37" t="n">
        <f aca="false">SUM(B43/$M$16)</f>
        <v>0</v>
      </c>
      <c r="D43" s="71" t="n">
        <f aca="false">F43/2</f>
        <v>147500</v>
      </c>
      <c r="E43" s="70" t="n">
        <f aca="false">SUM(D43/$M$16)</f>
        <v>0.801525887927662</v>
      </c>
      <c r="F43" s="71" t="n">
        <v>295000</v>
      </c>
      <c r="G43" s="70" t="n">
        <f aca="false">SUM(F43/$M$16)</f>
        <v>1.60305177585532</v>
      </c>
      <c r="H43" s="71" t="n">
        <f aca="false">(F43)*(1+$H$26)</f>
        <v>303850</v>
      </c>
      <c r="I43" s="70" t="n">
        <f aca="false">SUM(H43/$M$16)</f>
        <v>1.65114332913098</v>
      </c>
      <c r="J43" s="71" t="n">
        <f aca="false">(H43)*(1+$H$26)</f>
        <v>312965.5</v>
      </c>
      <c r="K43" s="70" t="n">
        <f aca="false">SUM(I43*1.03)</f>
        <v>1.70067762900491</v>
      </c>
      <c r="L43" s="71" t="n">
        <f aca="false">(J43)*(1+$H$26)</f>
        <v>322354.465</v>
      </c>
      <c r="M43" s="72" t="n">
        <f aca="false">SUM(K43*1.03)</f>
        <v>1.75169795787506</v>
      </c>
      <c r="N43" s="71" t="n">
        <f aca="false">(L43)*(1+$H$26)</f>
        <v>332025.09895</v>
      </c>
      <c r="O43" s="72" t="n">
        <f aca="false">SUM(M43*1.03)</f>
        <v>1.80424889661131</v>
      </c>
    </row>
    <row r="44" customFormat="false" ht="13.8" hidden="false" customHeight="false" outlineLevel="0" collapsed="false">
      <c r="A44" s="9" t="s">
        <v>88</v>
      </c>
      <c r="B44" s="71" t="n">
        <v>0</v>
      </c>
      <c r="C44" s="37" t="n">
        <f aca="false">SUM(B44/$M$16)</f>
        <v>0</v>
      </c>
      <c r="D44" s="71" t="n">
        <f aca="false">F44/2</f>
        <v>15600</v>
      </c>
      <c r="E44" s="70" t="n">
        <f aca="false">SUM(D44/$M$16)</f>
        <v>0.0847715515367561</v>
      </c>
      <c r="F44" s="71" t="n">
        <f aca="false">F16*150</f>
        <v>31200</v>
      </c>
      <c r="G44" s="70" t="n">
        <f aca="false">SUM(F44/$M$16)</f>
        <v>0.169543103073512</v>
      </c>
      <c r="H44" s="71" t="n">
        <f aca="false">(F44)*(1+$H$26)</f>
        <v>32136</v>
      </c>
      <c r="I44" s="70" t="n">
        <f aca="false">SUM(H44/$M$16)</f>
        <v>0.174629396165718</v>
      </c>
      <c r="J44" s="71" t="n">
        <f aca="false">(H44)*(1+$H$26)</f>
        <v>33100.08</v>
      </c>
      <c r="K44" s="70" t="n">
        <f aca="false">SUM(J44/$M$16)</f>
        <v>0.179868278050689</v>
      </c>
      <c r="L44" s="71" t="n">
        <f aca="false">(J44)*(1+$H$26)</f>
        <v>34093.0824</v>
      </c>
      <c r="M44" s="70" t="n">
        <f aca="false">SUM(L44/$M$16)</f>
        <v>0.18526432639221</v>
      </c>
      <c r="N44" s="71" t="n">
        <f aca="false">(L44)*(1+$H$26)</f>
        <v>35115.874872</v>
      </c>
      <c r="O44" s="72" t="n">
        <f aca="false">SUM(N44/$M$16)</f>
        <v>0.190822256183976</v>
      </c>
    </row>
    <row r="45" customFormat="false" ht="13.8" hidden="false" customHeight="false" outlineLevel="0" collapsed="false">
      <c r="A45" s="27" t="s">
        <v>89</v>
      </c>
      <c r="B45" s="74" t="n">
        <f aca="false">SUM(B37:B44)</f>
        <v>0</v>
      </c>
      <c r="C45" s="43" t="n">
        <f aca="false">SUM(C37:C44)</f>
        <v>0</v>
      </c>
      <c r="D45" s="74" t="n">
        <f aca="false">SUM(D37:D44)</f>
        <v>375000</v>
      </c>
      <c r="E45" s="50" t="n">
        <f aca="false">SUM(E37:E44)</f>
        <v>2.03777768117202</v>
      </c>
      <c r="F45" s="74" t="n">
        <f aca="false">SUM(F37:F44)</f>
        <v>750000</v>
      </c>
      <c r="G45" s="50" t="n">
        <f aca="false">SUM(G37:G44)</f>
        <v>4.07555536234404</v>
      </c>
      <c r="H45" s="74" t="n">
        <f aca="false">SUM(H37:H44)</f>
        <v>772500</v>
      </c>
      <c r="I45" s="50" t="n">
        <f aca="false">SUM(I37:I44)</f>
        <v>4.19782202321436</v>
      </c>
      <c r="J45" s="74" t="n">
        <f aca="false">SUM(J37:J44)</f>
        <v>795675</v>
      </c>
      <c r="K45" s="43" t="n">
        <f aca="false">SUM(K37:K44)</f>
        <v>4.32375668391079</v>
      </c>
      <c r="L45" s="74" t="n">
        <f aca="false">SUM(L37:L44)</f>
        <v>819545.25</v>
      </c>
      <c r="M45" s="43" t="n">
        <f aca="false">SUM(M37:M44)</f>
        <v>4.45346938442812</v>
      </c>
      <c r="N45" s="74" t="n">
        <f aca="false">SUM(N37:N44)</f>
        <v>844131.6075</v>
      </c>
      <c r="O45" s="43" t="n">
        <f aca="false">SUM(O37:O44)</f>
        <v>4.58707346596096</v>
      </c>
    </row>
    <row r="46" customFormat="false" ht="13.8" hidden="false" customHeight="false" outlineLevel="0" collapsed="false">
      <c r="A46" s="9"/>
      <c r="B46" s="9"/>
      <c r="C46" s="16"/>
      <c r="D46" s="9"/>
      <c r="E46" s="1"/>
      <c r="F46" s="9"/>
      <c r="G46" s="1"/>
      <c r="H46" s="9"/>
      <c r="I46" s="1"/>
      <c r="J46" s="1"/>
      <c r="K46" s="1"/>
      <c r="L46" s="9"/>
      <c r="M46" s="16"/>
      <c r="N46" s="1"/>
      <c r="O46" s="16"/>
    </row>
    <row r="47" customFormat="false" ht="13.8" hidden="false" customHeight="false" outlineLevel="0" collapsed="false">
      <c r="A47" s="27" t="s">
        <v>44</v>
      </c>
      <c r="B47" s="74" t="n">
        <f aca="false">SUM(B35-B45)</f>
        <v>0</v>
      </c>
      <c r="C47" s="43" t="n">
        <f aca="false">SUM(B47/$B$7)</f>
        <v>0</v>
      </c>
      <c r="D47" s="74" t="n">
        <f aca="false">SUM(D35-D45)</f>
        <v>228540</v>
      </c>
      <c r="E47" s="76" t="n">
        <f aca="false">SUM(D47/$M$16)</f>
        <v>1.24190323001348</v>
      </c>
      <c r="F47" s="74" t="n">
        <f aca="false">SUM(F35-F45)</f>
        <v>1261468.152</v>
      </c>
      <c r="G47" s="75" t="n">
        <f aca="false">SUM(F47/$M$16)</f>
        <v>6.85491105507977</v>
      </c>
      <c r="H47" s="74" t="n">
        <f aca="false">SUM(H35-H45)</f>
        <v>1300375.39656</v>
      </c>
      <c r="I47" s="75" t="n">
        <f aca="false">SUM(H47/$M$16)</f>
        <v>7.06633589401383</v>
      </c>
      <c r="J47" s="45" t="n">
        <f aca="false">SUM(J35-J45)</f>
        <v>1339386.6584568</v>
      </c>
      <c r="K47" s="75" t="n">
        <f aca="false">SUM(J47/$M$16)</f>
        <v>7.27832597083424</v>
      </c>
      <c r="L47" s="74" t="n">
        <f aca="false">SUM(L35-L45)</f>
        <v>1379568.2582105</v>
      </c>
      <c r="M47" s="75" t="n">
        <f aca="false">SUM(L47/$M$16)</f>
        <v>7.49667574995927</v>
      </c>
      <c r="N47" s="45" t="n">
        <f aca="false">SUM(N35-N45)</f>
        <v>1420955.30595682</v>
      </c>
      <c r="O47" s="75" t="n">
        <f aca="false">SUM(N47/$M$16)</f>
        <v>7.72157602245805</v>
      </c>
    </row>
    <row r="48" customFormat="false" ht="13.2" hidden="false" customHeight="false" outlineLevel="0" collapsed="false">
      <c r="A48" s="9" t="s">
        <v>90</v>
      </c>
      <c r="B48" s="69" t="n">
        <v>0</v>
      </c>
      <c r="C48" s="37"/>
      <c r="D48" s="69" t="n">
        <v>0</v>
      </c>
      <c r="E48" s="33" t="n">
        <v>0</v>
      </c>
      <c r="F48" s="69" t="n">
        <v>0</v>
      </c>
      <c r="G48" s="33" t="n">
        <v>0</v>
      </c>
      <c r="H48" s="69" t="n">
        <v>0</v>
      </c>
      <c r="I48" s="33" t="n">
        <v>0</v>
      </c>
      <c r="J48" s="40" t="n">
        <v>0</v>
      </c>
      <c r="K48" s="33" t="n">
        <v>0</v>
      </c>
      <c r="L48" s="69" t="n">
        <v>0</v>
      </c>
      <c r="M48" s="37" t="n">
        <v>0</v>
      </c>
      <c r="N48" s="40" t="n">
        <v>0</v>
      </c>
      <c r="O48" s="37" t="n">
        <v>0</v>
      </c>
    </row>
    <row r="49" customFormat="false" ht="13.2" hidden="false" customHeight="false" outlineLevel="0" collapsed="false">
      <c r="A49" s="9" t="s">
        <v>91</v>
      </c>
      <c r="B49" s="71" t="n">
        <v>0</v>
      </c>
      <c r="C49" s="37" t="n">
        <f aca="false">SUM(B49/$B$7)</f>
        <v>0</v>
      </c>
      <c r="D49" s="71" t="n">
        <v>0</v>
      </c>
      <c r="E49" s="70" t="n">
        <f aca="false">SUM(D49/$M$16)</f>
        <v>0</v>
      </c>
      <c r="F49" s="71" t="n">
        <f aca="false">Sheet2!J17</f>
        <v>-995783.87016296</v>
      </c>
      <c r="G49" s="70" t="n">
        <f aca="false">SUM(F49/$M$16)</f>
        <v>-5.41116305570447</v>
      </c>
      <c r="H49" s="71" t="n">
        <f aca="false">F49</f>
        <v>-995783.87016296</v>
      </c>
      <c r="I49" s="70" t="n">
        <f aca="false">SUM(H49/$M$16)</f>
        <v>-5.41116305570447</v>
      </c>
      <c r="J49" s="71" t="n">
        <f aca="false">H49</f>
        <v>-995783.87016296</v>
      </c>
      <c r="K49" s="70" t="n">
        <f aca="false">SUM(J49/$M$16)</f>
        <v>-5.41116305570447</v>
      </c>
      <c r="L49" s="71" t="n">
        <f aca="false">J49</f>
        <v>-995783.87016296</v>
      </c>
      <c r="M49" s="70" t="n">
        <f aca="false">SUM(L49/$M$16)</f>
        <v>-5.41116305570447</v>
      </c>
      <c r="N49" s="71" t="n">
        <f aca="false">L49</f>
        <v>-995783.87016296</v>
      </c>
      <c r="O49" s="72" t="n">
        <f aca="false">SUM(N49/$M$16)</f>
        <v>-5.41116305570447</v>
      </c>
    </row>
    <row r="50" customFormat="false" ht="13.8" hidden="false" customHeight="false" outlineLevel="0" collapsed="false">
      <c r="A50" s="9"/>
      <c r="B50" s="71"/>
      <c r="C50" s="37"/>
      <c r="D50" s="71"/>
      <c r="E50" s="70"/>
      <c r="F50" s="71"/>
      <c r="G50" s="70"/>
      <c r="H50" s="71"/>
      <c r="I50" s="70"/>
      <c r="J50" s="71"/>
      <c r="K50" s="70"/>
      <c r="L50" s="71"/>
      <c r="M50" s="70"/>
      <c r="N50" s="71"/>
      <c r="O50" s="72"/>
    </row>
    <row r="51" customFormat="false" ht="13.8" hidden="false" customHeight="false" outlineLevel="0" collapsed="false">
      <c r="A51" s="27" t="s">
        <v>46</v>
      </c>
      <c r="B51" s="74" t="n">
        <f aca="false">SUM(B47-B48-B49)</f>
        <v>0</v>
      </c>
      <c r="C51" s="43" t="n">
        <f aca="false">SUM(B51/$B$7)</f>
        <v>0</v>
      </c>
      <c r="D51" s="74" t="n">
        <f aca="false">SUM(D47-D48-D49)</f>
        <v>228540</v>
      </c>
      <c r="E51" s="76" t="n">
        <f aca="false">SUM(D51/$M$16)</f>
        <v>1.24190323001348</v>
      </c>
      <c r="F51" s="74" t="n">
        <f aca="false">SUM(F47+F49)</f>
        <v>265684.281837041</v>
      </c>
      <c r="G51" s="75" t="n">
        <f aca="false">SUM(F51/$M$16)</f>
        <v>1.4437479993753</v>
      </c>
      <c r="H51" s="74" t="n">
        <f aca="false">SUM(H47+H49)</f>
        <v>304591.526397041</v>
      </c>
      <c r="I51" s="75" t="n">
        <f aca="false">SUM(H51/$M$16)</f>
        <v>1.65517283830936</v>
      </c>
      <c r="J51" s="74" t="n">
        <f aca="false">SUM(J47+J49)</f>
        <v>343602.788293841</v>
      </c>
      <c r="K51" s="75" t="n">
        <f aca="false">SUM(J51/$M$16)</f>
        <v>1.86716291512977</v>
      </c>
      <c r="L51" s="74" t="n">
        <f aca="false">SUM(L47+L49)</f>
        <v>383784.388047545</v>
      </c>
      <c r="M51" s="75" t="n">
        <f aca="false">SUM(L51/$M$16)</f>
        <v>2.0855126942548</v>
      </c>
      <c r="N51" s="74" t="n">
        <f aca="false">SUM(N47+N49)</f>
        <v>425171.43579386</v>
      </c>
      <c r="O51" s="75" t="n">
        <f aca="false">SUM(N51/$M$16)</f>
        <v>2.31041296675358</v>
      </c>
    </row>
    <row r="52" customFormat="false" ht="13.8" hidden="false" customHeight="false" outlineLevel="0" collapsed="false">
      <c r="A52" s="9"/>
      <c r="B52" s="9"/>
      <c r="C52" s="16"/>
      <c r="D52" s="9"/>
      <c r="E52" s="1"/>
      <c r="F52" s="9"/>
      <c r="G52" s="1"/>
      <c r="H52" s="9"/>
      <c r="I52" s="16"/>
      <c r="J52" s="1"/>
      <c r="K52" s="1"/>
      <c r="L52" s="9"/>
      <c r="M52" s="16"/>
      <c r="N52" s="1"/>
      <c r="O52" s="16"/>
    </row>
    <row r="53" customFormat="false" ht="13.8" hidden="false" customHeight="false" outlineLevel="0" collapsed="false">
      <c r="A53" s="27" t="s">
        <v>92</v>
      </c>
      <c r="B53" s="77" t="n">
        <f aca="false">B48/$B$3</f>
        <v>0</v>
      </c>
      <c r="C53" s="78"/>
      <c r="D53" s="77" t="n">
        <f aca="false">D47/$B$3</f>
        <v>0.0184267814813023</v>
      </c>
      <c r="E53" s="46"/>
      <c r="F53" s="77" t="n">
        <f aca="false">F47/$B$3</f>
        <v>0.101709976295293</v>
      </c>
      <c r="G53" s="46"/>
      <c r="H53" s="77" t="n">
        <f aca="false">H47/$B$3</f>
        <v>0.104846999545257</v>
      </c>
      <c r="I53" s="78"/>
      <c r="J53" s="77" t="n">
        <f aca="false">J47/$B$3</f>
        <v>0.107992409531614</v>
      </c>
      <c r="K53" s="46"/>
      <c r="L53" s="77" t="n">
        <f aca="false">L47/$B$3</f>
        <v>0.111232181817563</v>
      </c>
      <c r="M53" s="78"/>
      <c r="N53" s="77" t="n">
        <f aca="false">N47/$B$3</f>
        <v>0.11456914727209</v>
      </c>
      <c r="O53" s="78"/>
      <c r="P53" s="1"/>
      <c r="T53" s="1"/>
    </row>
    <row r="54" customFormat="false" ht="13.8" hidden="false" customHeight="false" outlineLevel="0" collapsed="false">
      <c r="A54" s="9"/>
      <c r="B54" s="9"/>
      <c r="C54" s="16"/>
      <c r="D54" s="9"/>
      <c r="E54" s="1"/>
      <c r="F54" s="9"/>
      <c r="G54" s="1"/>
      <c r="H54" s="9"/>
      <c r="I54" s="16"/>
      <c r="J54" s="1"/>
      <c r="K54" s="1"/>
      <c r="L54" s="9"/>
      <c r="M54" s="16"/>
      <c r="N54" s="1"/>
      <c r="O54" s="16"/>
    </row>
    <row r="55" customFormat="false" ht="13.8" hidden="false" customHeight="false" outlineLevel="0" collapsed="false">
      <c r="A55" s="27" t="s">
        <v>93</v>
      </c>
      <c r="B55" s="77" t="n">
        <f aca="false">SUM(B51/$B$22)</f>
        <v>0</v>
      </c>
      <c r="C55" s="78"/>
      <c r="D55" s="77" t="n">
        <f aca="false">D51/$B$25</f>
        <v>0.0921339074065115</v>
      </c>
      <c r="E55" s="46"/>
      <c r="F55" s="77" t="n">
        <f aca="false">F51/$B$25</f>
        <v>0.107108300613194</v>
      </c>
      <c r="G55" s="46"/>
      <c r="H55" s="77" t="n">
        <f aca="false">H51/$B$25</f>
        <v>0.122793416863013</v>
      </c>
      <c r="I55" s="78"/>
      <c r="J55" s="77" t="n">
        <f aca="false">J51/$B$25</f>
        <v>0.138520466794801</v>
      </c>
      <c r="K55" s="46"/>
      <c r="L55" s="77" t="n">
        <f aca="false">L51/$B$25</f>
        <v>0.154719328224544</v>
      </c>
      <c r="M55" s="78"/>
      <c r="N55" s="77" t="n">
        <f aca="false">N51/$B$25</f>
        <v>0.171404155497178</v>
      </c>
      <c r="O55" s="78"/>
    </row>
    <row r="56" customFormat="false" ht="13.8" hidden="false" customHeight="false" outlineLevel="0" collapsed="false">
      <c r="A56" s="27"/>
      <c r="B56" s="77"/>
      <c r="C56" s="78"/>
      <c r="D56" s="77"/>
      <c r="E56" s="46"/>
      <c r="F56" s="77"/>
      <c r="G56" s="46"/>
      <c r="H56" s="77"/>
      <c r="I56" s="78"/>
      <c r="J56" s="79"/>
      <c r="K56" s="46"/>
      <c r="L56" s="77"/>
      <c r="M56" s="78"/>
      <c r="N56" s="79"/>
      <c r="O56" s="78"/>
    </row>
    <row r="57" customFormat="false" ht="13.8" hidden="false" customHeight="false" outlineLevel="0" collapsed="false">
      <c r="A57" s="27"/>
      <c r="B57" s="77"/>
      <c r="C57" s="78"/>
      <c r="D57" s="77"/>
      <c r="E57" s="46"/>
      <c r="F57" s="77"/>
      <c r="G57" s="46"/>
      <c r="H57" s="77"/>
      <c r="I57" s="78"/>
      <c r="J57" s="79"/>
      <c r="K57" s="46"/>
      <c r="L57" s="77"/>
      <c r="M57" s="78"/>
      <c r="N57" s="79"/>
      <c r="O57" s="78"/>
    </row>
    <row r="58" customFormat="false" ht="13.8" hidden="false" customHeight="false" outlineLevel="0" collapsed="false">
      <c r="A58" s="27" t="s">
        <v>94</v>
      </c>
      <c r="B58" s="80" t="n">
        <v>0</v>
      </c>
      <c r="C58" s="81" t="n">
        <v>0</v>
      </c>
      <c r="D58" s="80" t="n">
        <f aca="false">SUM(D47/E58)</f>
        <v>2539333.33333333</v>
      </c>
      <c r="E58" s="82" t="n">
        <v>0.09</v>
      </c>
      <c r="F58" s="80" t="n">
        <f aca="false">SUM(F47/G58)</f>
        <v>14016312.8</v>
      </c>
      <c r="G58" s="82" t="n">
        <f aca="false">E58</f>
        <v>0.09</v>
      </c>
      <c r="H58" s="80" t="n">
        <f aca="false">SUM(H47/I58)</f>
        <v>14448615.5173333</v>
      </c>
      <c r="I58" s="81" t="n">
        <f aca="false">G58</f>
        <v>0.09</v>
      </c>
      <c r="J58" s="42" t="n">
        <f aca="false">SUM(J47/K58)</f>
        <v>14882073.9828533</v>
      </c>
      <c r="K58" s="82" t="n">
        <f aca="false">I58</f>
        <v>0.09</v>
      </c>
      <c r="L58" s="80" t="n">
        <f aca="false">SUM(L47/M58)</f>
        <v>15328536.2023389</v>
      </c>
      <c r="M58" s="82" t="n">
        <f aca="false">K58</f>
        <v>0.09</v>
      </c>
      <c r="N58" s="80" t="n">
        <f aca="false">SUM(N47/O58)</f>
        <v>15788392.2884091</v>
      </c>
      <c r="O58" s="81" t="n">
        <f aca="false">M58</f>
        <v>0.09</v>
      </c>
    </row>
    <row r="60" customFormat="false" ht="13.8" hidden="false" customHeight="false" outlineLevel="0" collapsed="false"/>
    <row r="61" customFormat="false" ht="13.8" hidden="false" customHeight="false" outlineLevel="0" collapsed="false">
      <c r="A61" s="27"/>
      <c r="B61" s="68" t="s">
        <v>95</v>
      </c>
      <c r="C61" s="83" t="s">
        <v>96</v>
      </c>
      <c r="D61" s="83" t="s">
        <v>97</v>
      </c>
      <c r="F61" s="4" t="s">
        <v>98</v>
      </c>
      <c r="G61" s="84" t="n">
        <f aca="false">IRR(B62:B70)</f>
        <v>0.257831393436996</v>
      </c>
    </row>
    <row r="62" customFormat="false" ht="13.2" hidden="false" customHeight="false" outlineLevel="0" collapsed="false">
      <c r="A62" s="4" t="s">
        <v>99</v>
      </c>
      <c r="B62" s="85" t="n">
        <f aca="false">-B25</f>
        <v>-2480520</v>
      </c>
      <c r="C62" s="86" t="n">
        <v>0</v>
      </c>
      <c r="D62" s="87" t="n">
        <f aca="false">C62</f>
        <v>0</v>
      </c>
      <c r="F62" s="9" t="s">
        <v>100</v>
      </c>
      <c r="G62" s="88" t="n">
        <f aca="false">NPV(0.07,B62,B63:B70)</f>
        <v>5102546.87124087</v>
      </c>
    </row>
    <row r="63" customFormat="false" ht="13.2" hidden="false" customHeight="false" outlineLevel="0" collapsed="false">
      <c r="A63" s="9" t="s">
        <v>69</v>
      </c>
      <c r="B63" s="69" t="n">
        <f aca="false">B51</f>
        <v>0</v>
      </c>
      <c r="C63" s="89" t="n">
        <f aca="false">B55</f>
        <v>0</v>
      </c>
      <c r="D63" s="89" t="n">
        <f aca="false">C63+C62</f>
        <v>0</v>
      </c>
      <c r="F63" s="9" t="s">
        <v>101</v>
      </c>
      <c r="G63" s="90" t="n">
        <f aca="false">B3/B14</f>
        <v>6.35443634953762</v>
      </c>
    </row>
    <row r="64" customFormat="false" ht="13.8" hidden="false" customHeight="false" outlineLevel="0" collapsed="false">
      <c r="A64" s="9" t="s">
        <v>70</v>
      </c>
      <c r="B64" s="69" t="n">
        <f aca="false">D51</f>
        <v>228540</v>
      </c>
      <c r="C64" s="89" t="n">
        <f aca="false">D55</f>
        <v>0.0921339074065115</v>
      </c>
      <c r="D64" s="89" t="n">
        <f aca="false">C64+C63</f>
        <v>0.0921339074065115</v>
      </c>
      <c r="F64" s="12" t="s">
        <v>102</v>
      </c>
      <c r="G64" s="91" t="n">
        <f aca="false">F53</f>
        <v>0.101709976295293</v>
      </c>
    </row>
    <row r="65" customFormat="false" ht="13.8" hidden="false" customHeight="false" outlineLevel="0" collapsed="false">
      <c r="A65" s="9" t="s">
        <v>71</v>
      </c>
      <c r="B65" s="69" t="n">
        <f aca="false">F51</f>
        <v>265684.281837041</v>
      </c>
      <c r="C65" s="89" t="n">
        <f aca="false">F55</f>
        <v>0.107108300613194</v>
      </c>
      <c r="D65" s="89" t="n">
        <f aca="false">D64+C65</f>
        <v>0.199242208019706</v>
      </c>
      <c r="G65" s="92"/>
    </row>
    <row r="66" customFormat="false" ht="13.8" hidden="false" customHeight="false" outlineLevel="0" collapsed="false">
      <c r="A66" s="9" t="s">
        <v>72</v>
      </c>
      <c r="B66" s="69" t="n">
        <f aca="false">H51</f>
        <v>304591.526397041</v>
      </c>
      <c r="C66" s="93" t="n">
        <f aca="false">H55</f>
        <v>0.122793416863013</v>
      </c>
      <c r="D66" s="89" t="n">
        <f aca="false">D65+C66</f>
        <v>0.322035624882719</v>
      </c>
      <c r="F66" s="94" t="s">
        <v>103</v>
      </c>
      <c r="G66" s="95" t="s">
        <v>71</v>
      </c>
    </row>
    <row r="67" customFormat="false" ht="13.2" hidden="false" customHeight="false" outlineLevel="0" collapsed="false">
      <c r="A67" s="9" t="s">
        <v>73</v>
      </c>
      <c r="B67" s="69" t="n">
        <f aca="false">J51</f>
        <v>343602.788293841</v>
      </c>
      <c r="C67" s="93" t="n">
        <f aca="false">J55</f>
        <v>0.138520466794801</v>
      </c>
      <c r="D67" s="89" t="n">
        <f aca="false">D66+C67</f>
        <v>0.46055609167752</v>
      </c>
      <c r="F67" s="9" t="s">
        <v>104</v>
      </c>
      <c r="G67" s="96" t="n">
        <f aca="false">F58</f>
        <v>14016312.8</v>
      </c>
    </row>
    <row r="68" customFormat="false" ht="13.2" hidden="false" customHeight="false" outlineLevel="0" collapsed="false">
      <c r="A68" s="9" t="s">
        <v>74</v>
      </c>
      <c r="B68" s="69" t="n">
        <f aca="false">L51</f>
        <v>383784.388047545</v>
      </c>
      <c r="C68" s="93" t="n">
        <f aca="false">L55</f>
        <v>0.154719328224544</v>
      </c>
      <c r="D68" s="89" t="n">
        <f aca="false">D67+C68</f>
        <v>0.615275419902064</v>
      </c>
      <c r="F68" s="9" t="s">
        <v>105</v>
      </c>
      <c r="G68" s="97" t="n">
        <v>0.8</v>
      </c>
    </row>
    <row r="69" customFormat="false" ht="13.2" hidden="false" customHeight="false" outlineLevel="0" collapsed="false">
      <c r="A69" s="9" t="s">
        <v>75</v>
      </c>
      <c r="B69" s="69" t="n">
        <f aca="false">N51</f>
        <v>425171.43579386</v>
      </c>
      <c r="C69" s="93" t="n">
        <f aca="false">N55</f>
        <v>0.171404155497178</v>
      </c>
      <c r="D69" s="89" t="n">
        <f aca="false">D68+C69</f>
        <v>0.786679575399242</v>
      </c>
      <c r="F69" s="9" t="s">
        <v>106</v>
      </c>
      <c r="G69" s="98" t="n">
        <v>0.0809</v>
      </c>
    </row>
    <row r="70" customFormat="false" ht="13.2" hidden="false" customHeight="false" outlineLevel="0" collapsed="false">
      <c r="A70" s="9" t="s">
        <v>107</v>
      </c>
      <c r="B70" s="69" t="n">
        <f aca="false">(N58*0.95)-Sheet2!G89</f>
        <v>11212692.8908772</v>
      </c>
      <c r="C70" s="93" t="n">
        <f aca="false">-B62/B70</f>
        <v>0.22122428787987</v>
      </c>
      <c r="D70" s="89" t="n">
        <f aca="false">D69+C70</f>
        <v>1.00790386327911</v>
      </c>
      <c r="F70" s="9" t="s">
        <v>108</v>
      </c>
      <c r="G70" s="99" t="n">
        <v>30</v>
      </c>
    </row>
    <row r="71" customFormat="false" ht="13.8" hidden="false" customHeight="false" outlineLevel="0" collapsed="false">
      <c r="A71" s="9"/>
      <c r="B71" s="71"/>
      <c r="C71" s="100"/>
      <c r="D71" s="93"/>
      <c r="F71" s="12" t="s">
        <v>109</v>
      </c>
      <c r="G71" s="101" t="n">
        <f aca="false">G67*G68</f>
        <v>11213050.24</v>
      </c>
    </row>
    <row r="72" customFormat="false" ht="13.8" hidden="false" customHeight="false" outlineLevel="0" collapsed="false">
      <c r="A72" s="27" t="s">
        <v>110</v>
      </c>
      <c r="B72" s="74" t="n">
        <f aca="false">SUM(B62:B71)</f>
        <v>10683547.3112466</v>
      </c>
      <c r="C72" s="102"/>
      <c r="D72" s="103"/>
    </row>
    <row r="73" customFormat="false" ht="13.8" hidden="false" customHeight="false" outlineLevel="0" collapsed="false"/>
    <row r="74" customFormat="false" ht="13.8" hidden="true" customHeight="false" outlineLevel="0" collapsed="false">
      <c r="A74" s="0" t="s">
        <v>111</v>
      </c>
      <c r="B74" s="104" t="n">
        <f aca="false">IRR(B62:B70)</f>
        <v>0.257831393436996</v>
      </c>
    </row>
    <row r="75" customFormat="false" ht="13.8" hidden="false" customHeight="false" outlineLevel="0" collapsed="false">
      <c r="A75" s="27"/>
      <c r="B75" s="68" t="s">
        <v>112</v>
      </c>
      <c r="C75" s="68" t="s">
        <v>113</v>
      </c>
      <c r="D75" s="66" t="s">
        <v>114</v>
      </c>
      <c r="E75" s="105"/>
      <c r="F75" s="4" t="s">
        <v>115</v>
      </c>
      <c r="G75" s="7" t="n">
        <v>60</v>
      </c>
    </row>
    <row r="76" customFormat="false" ht="13.2" hidden="false" customHeight="false" outlineLevel="0" collapsed="false">
      <c r="A76" s="9"/>
      <c r="B76" s="106"/>
      <c r="C76" s="106"/>
      <c r="D76" s="107"/>
      <c r="F76" s="9" t="s">
        <v>6</v>
      </c>
      <c r="G76" s="108" t="n">
        <f aca="false">B6</f>
        <v>1</v>
      </c>
    </row>
    <row r="77" customFormat="false" ht="13.2" hidden="false" customHeight="false" outlineLevel="0" collapsed="false">
      <c r="A77" s="9" t="s">
        <v>116</v>
      </c>
      <c r="B77" s="10" t="n">
        <f aca="false">N58/B7</f>
        <v>75905.732155813</v>
      </c>
      <c r="C77" s="40" t="n">
        <f aca="false">B21</f>
        <v>59627.8846153846</v>
      </c>
      <c r="D77" s="109" t="n">
        <f aca="false">((B77-C77)/C77)/7</f>
        <v>0.0389986464636344</v>
      </c>
      <c r="E77" s="59"/>
      <c r="F77" s="9" t="s">
        <v>117</v>
      </c>
      <c r="G77" s="110" t="n">
        <f aca="false">(B3/(G75-G76)*(G75-G76)+B3)/B7</f>
        <v>119255.769230769</v>
      </c>
    </row>
    <row r="78" customFormat="false" ht="13.8" hidden="false" customHeight="false" outlineLevel="0" collapsed="false">
      <c r="A78" s="12" t="s">
        <v>118</v>
      </c>
      <c r="B78" s="55" t="n">
        <f aca="false">N58/B8</f>
        <v>85.7952891384228</v>
      </c>
      <c r="C78" s="111" t="n">
        <f aca="false">B22</f>
        <v>67.396643916011</v>
      </c>
      <c r="D78" s="112" t="n">
        <f aca="false">((B78-C78)/C78)/7</f>
        <v>0.0389986464636344</v>
      </c>
      <c r="E78" s="59"/>
      <c r="F78" s="12" t="s">
        <v>119</v>
      </c>
      <c r="G78" s="52" t="n">
        <f aca="false">(B3-(B3/(G75-G76)*7))/B7</f>
        <v>52553.3898305085</v>
      </c>
    </row>
    <row r="102" customFormat="false" ht="13.2" hidden="false" customHeight="false" outlineLevel="0" collapsed="false">
      <c r="B102" s="113"/>
    </row>
  </sheetData>
  <printOptions headings="false" gridLines="false" gridLinesSet="true" horizontalCentered="false" verticalCentered="false"/>
  <pageMargins left="0.729861111111111" right="0.35" top="0.440277777777778" bottom="0.55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  <rowBreaks count="1" manualBreakCount="1"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J4" activeCellId="0" sqref="J4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4.1"/>
    <col collapsed="false" customWidth="true" hidden="false" outlineLevel="0" max="2" min="2" style="0" width="16.55"/>
    <col collapsed="false" customWidth="true" hidden="false" outlineLevel="0" max="4" min="4" style="0" width="14.1"/>
    <col collapsed="false" customWidth="true" hidden="false" outlineLevel="0" max="5" min="5" style="0" width="11.43"/>
    <col collapsed="false" customWidth="true" hidden="false" outlineLevel="0" max="6" min="6" style="0" width="12.43"/>
    <col collapsed="false" customWidth="true" hidden="false" outlineLevel="0" max="7" min="7" style="0" width="15.1"/>
    <col collapsed="false" customWidth="true" hidden="false" outlineLevel="0" max="9" min="9" style="0" width="12.21"/>
    <col collapsed="false" customWidth="true" hidden="false" outlineLevel="0" max="10" min="10" style="0" width="16.55"/>
    <col collapsed="false" customWidth="true" hidden="false" outlineLevel="0" max="14" min="12" style="0" width="11.43"/>
    <col collapsed="false" customWidth="true" hidden="false" outlineLevel="0" max="15" min="15" style="0" width="14.77"/>
  </cols>
  <sheetData>
    <row r="1" customFormat="false" ht="13.2" hidden="false" customHeight="false" outlineLevel="0" collapsed="false">
      <c r="A1" s="114" t="s">
        <v>120</v>
      </c>
      <c r="B1" s="115" t="n">
        <f aca="false">Sheet1!B24</f>
        <v>9922080</v>
      </c>
      <c r="C1" s="116"/>
      <c r="D1" s="117"/>
      <c r="E1" s="114"/>
      <c r="F1" s="114"/>
      <c r="G1" s="114"/>
      <c r="H1" s="118"/>
      <c r="I1" s="114" t="s">
        <v>120</v>
      </c>
      <c r="J1" s="115" t="n">
        <f aca="false">Sheet1!G71</f>
        <v>11213050.24</v>
      </c>
      <c r="K1" s="116"/>
      <c r="L1" s="117"/>
      <c r="M1" s="114"/>
      <c r="N1" s="114"/>
      <c r="O1" s="114"/>
    </row>
    <row r="2" customFormat="false" ht="13.2" hidden="false" customHeight="false" outlineLevel="0" collapsed="false">
      <c r="A2" s="114" t="s">
        <v>121</v>
      </c>
      <c r="B2" s="119" t="n">
        <f aca="false">Sheet1!B27</f>
        <v>120</v>
      </c>
      <c r="C2" s="114"/>
      <c r="D2" s="120"/>
      <c r="E2" s="114"/>
      <c r="F2" s="114"/>
      <c r="G2" s="114"/>
      <c r="H2" s="118"/>
      <c r="I2" s="114" t="s">
        <v>121</v>
      </c>
      <c r="J2" s="119" t="n">
        <f aca="false">Sheet1!G70*12</f>
        <v>360</v>
      </c>
      <c r="K2" s="114"/>
      <c r="L2" s="120"/>
      <c r="M2" s="114"/>
      <c r="N2" s="114"/>
      <c r="O2" s="114"/>
    </row>
    <row r="3" customFormat="false" ht="13.2" hidden="false" customHeight="false" outlineLevel="0" collapsed="false">
      <c r="A3" s="114" t="s">
        <v>122</v>
      </c>
      <c r="B3" s="121" t="n">
        <f aca="false">Sheet1!B26</f>
        <v>0.075</v>
      </c>
      <c r="C3" s="114"/>
      <c r="D3" s="122"/>
      <c r="E3" s="123"/>
      <c r="F3" s="114"/>
      <c r="G3" s="114"/>
      <c r="H3" s="118"/>
      <c r="I3" s="114" t="s">
        <v>122</v>
      </c>
      <c r="J3" s="121" t="n">
        <f aca="false">Sheet1!G69</f>
        <v>0.0809</v>
      </c>
      <c r="K3" s="114"/>
      <c r="L3" s="122"/>
      <c r="M3" s="123"/>
      <c r="N3" s="114"/>
      <c r="O3" s="114"/>
    </row>
    <row r="4" customFormat="false" ht="13.2" hidden="false" customHeight="false" outlineLevel="0" collapsed="false">
      <c r="A4" s="114"/>
      <c r="B4" s="119"/>
      <c r="C4" s="114"/>
      <c r="D4" s="114"/>
      <c r="E4" s="114"/>
      <c r="F4" s="114"/>
      <c r="G4" s="114"/>
      <c r="H4" s="118"/>
      <c r="I4" s="114"/>
      <c r="J4" s="119"/>
      <c r="K4" s="114"/>
      <c r="L4" s="114"/>
      <c r="M4" s="114"/>
      <c r="N4" s="114"/>
      <c r="O4" s="114"/>
    </row>
    <row r="5" customFormat="false" ht="13.2" hidden="false" customHeight="false" outlineLevel="0" collapsed="false">
      <c r="A5" s="114"/>
      <c r="B5" s="119" t="s">
        <v>123</v>
      </c>
      <c r="C5" s="116" t="s">
        <v>121</v>
      </c>
      <c r="D5" s="116" t="s">
        <v>124</v>
      </c>
      <c r="E5" s="116" t="s">
        <v>125</v>
      </c>
      <c r="F5" s="116" t="s">
        <v>122</v>
      </c>
      <c r="G5" s="116" t="s">
        <v>126</v>
      </c>
      <c r="H5" s="118"/>
      <c r="I5" s="114"/>
      <c r="J5" s="119" t="s">
        <v>123</v>
      </c>
      <c r="K5" s="116" t="s">
        <v>121</v>
      </c>
      <c r="L5" s="116" t="s">
        <v>124</v>
      </c>
      <c r="M5" s="116" t="s">
        <v>125</v>
      </c>
      <c r="N5" s="116" t="s">
        <v>122</v>
      </c>
      <c r="O5" s="116" t="s">
        <v>126</v>
      </c>
    </row>
    <row r="6" customFormat="false" ht="13.2" hidden="false" customHeight="false" outlineLevel="0" collapsed="false">
      <c r="A6" s="114"/>
      <c r="B6" s="119"/>
      <c r="C6" s="114" t="n">
        <v>1</v>
      </c>
      <c r="D6" s="123" t="n">
        <f aca="false">PMT($B$3/12,$B$2,$B$1)</f>
        <v>-117776.844950748</v>
      </c>
      <c r="E6" s="123" t="n">
        <f aca="false">PPMT($B$3/12,C6,$B$2,$B$1)</f>
        <v>-55763.8449507477</v>
      </c>
      <c r="F6" s="123" t="n">
        <f aca="false">SUM(D6-E6)</f>
        <v>-62013</v>
      </c>
      <c r="G6" s="124" t="n">
        <f aca="false">SUM($B$1+E6)</f>
        <v>9866316.15504925</v>
      </c>
      <c r="H6" s="118"/>
      <c r="I6" s="114"/>
      <c r="J6" s="119"/>
      <c r="K6" s="114" t="n">
        <v>1</v>
      </c>
      <c r="L6" s="123" t="n">
        <f aca="false">PMT($J$3/12,$J$2,$J$1)</f>
        <v>-82981.9891802466</v>
      </c>
      <c r="M6" s="123" t="n">
        <f aca="false">PPMT($J$3/12,K6,$J$2,$J$1)</f>
        <v>-7387.34214557995</v>
      </c>
      <c r="N6" s="123" t="n">
        <f aca="false">SUM(L6-M6)</f>
        <v>-75594.6470346667</v>
      </c>
      <c r="O6" s="124" t="n">
        <f aca="false">SUM($B$1+M6)</f>
        <v>9914692.65785442</v>
      </c>
    </row>
    <row r="7" customFormat="false" ht="13.2" hidden="false" customHeight="false" outlineLevel="0" collapsed="false">
      <c r="A7" s="114"/>
      <c r="B7" s="119"/>
      <c r="C7" s="114" t="n">
        <f aca="false">SUM(C6+1)</f>
        <v>2</v>
      </c>
      <c r="D7" s="123" t="n">
        <f aca="false">PMT($B$3/12,$B$2,$B$1)</f>
        <v>-117776.844950748</v>
      </c>
      <c r="E7" s="123" t="n">
        <f aca="false">PPMT($B$3/12,C7,$B$2,$B$1)</f>
        <v>-56112.3689816898</v>
      </c>
      <c r="F7" s="123" t="n">
        <f aca="false">SUM(D7-E7)</f>
        <v>-61664.4759690578</v>
      </c>
      <c r="G7" s="124" t="n">
        <f aca="false">SUM(G6+E7)</f>
        <v>9810203.78606756</v>
      </c>
      <c r="H7" s="118"/>
      <c r="I7" s="123" t="n">
        <f aca="false">D7-L7</f>
        <v>-34794.855770501</v>
      </c>
      <c r="J7" s="119"/>
      <c r="K7" s="114" t="n">
        <f aca="false">SUM(K6+1)</f>
        <v>2</v>
      </c>
      <c r="L7" s="123" t="n">
        <f aca="false">PMT($J$3/12,$J$2,$J$1)</f>
        <v>-82981.9891802466</v>
      </c>
      <c r="M7" s="123" t="n">
        <f aca="false">PPMT($J$3/12,K7,$J$2,$J$1)</f>
        <v>-7437.14514387808</v>
      </c>
      <c r="N7" s="123" t="n">
        <f aca="false">SUM(L7-M7)</f>
        <v>-75544.8440363686</v>
      </c>
      <c r="O7" s="124" t="n">
        <f aca="false">SUM(O6+M7)</f>
        <v>9907255.51271054</v>
      </c>
    </row>
    <row r="8" customFormat="false" ht="13.2" hidden="false" customHeight="false" outlineLevel="0" collapsed="false">
      <c r="A8" s="114"/>
      <c r="B8" s="119"/>
      <c r="C8" s="114" t="n">
        <f aca="false">SUM(C7+1)</f>
        <v>3</v>
      </c>
      <c r="D8" s="123" t="n">
        <f aca="false">PMT($B$3/12,$B$2,$B$1)</f>
        <v>-117776.844950748</v>
      </c>
      <c r="E8" s="123" t="n">
        <f aca="false">PPMT($B$3/12,C8,$B$2,$B$1)</f>
        <v>-56463.0712878254</v>
      </c>
      <c r="F8" s="123" t="n">
        <f aca="false">SUM(D8-E8)</f>
        <v>-61313.7736629223</v>
      </c>
      <c r="G8" s="124" t="n">
        <f aca="false">SUM(G7+E8)</f>
        <v>9753740.71477974</v>
      </c>
      <c r="H8" s="118"/>
      <c r="I8" s="114"/>
      <c r="J8" s="119"/>
      <c r="K8" s="114" t="n">
        <f aca="false">SUM(K7+1)</f>
        <v>3</v>
      </c>
      <c r="L8" s="123" t="n">
        <f aca="false">PMT($J$3/12,$J$2,$J$1)</f>
        <v>-82981.9891802466</v>
      </c>
      <c r="M8" s="123" t="n">
        <f aca="false">PPMT($J$3/12,K8,$J$2,$J$1)</f>
        <v>-7487.28389738972</v>
      </c>
      <c r="N8" s="123" t="n">
        <f aca="false">SUM(L8-M8)</f>
        <v>-75494.7052828569</v>
      </c>
      <c r="O8" s="124" t="n">
        <f aca="false">SUM(O7+M8)</f>
        <v>9899768.22881315</v>
      </c>
    </row>
    <row r="9" customFormat="false" ht="13.2" hidden="false" customHeight="false" outlineLevel="0" collapsed="false">
      <c r="A9" s="114"/>
      <c r="B9" s="119"/>
      <c r="C9" s="114" t="n">
        <f aca="false">SUM(C8+1)</f>
        <v>4</v>
      </c>
      <c r="D9" s="123" t="n">
        <f aca="false">PMT($B$3/12,$B$2,$B$1)</f>
        <v>-117776.844950748</v>
      </c>
      <c r="E9" s="123" t="n">
        <f aca="false">PPMT($B$3/12,C9,$B$2,$B$1)</f>
        <v>-56815.9654833743</v>
      </c>
      <c r="F9" s="123" t="n">
        <f aca="false">SUM(D9-E9)</f>
        <v>-60960.8794673733</v>
      </c>
      <c r="G9" s="124" t="n">
        <f aca="false">SUM(G8+E9)</f>
        <v>9696924.74929636</v>
      </c>
      <c r="H9" s="118"/>
      <c r="I9" s="114"/>
      <c r="J9" s="119"/>
      <c r="K9" s="114" t="n">
        <f aca="false">SUM(K8+1)</f>
        <v>4</v>
      </c>
      <c r="L9" s="123" t="n">
        <f aca="false">PMT($J$3/12,$J$2,$J$1)</f>
        <v>-82981.9891802466</v>
      </c>
      <c r="M9" s="123" t="n">
        <f aca="false">PPMT($J$3/12,K9,$J$2,$J$1)</f>
        <v>-7537.76066966461</v>
      </c>
      <c r="N9" s="123" t="n">
        <f aca="false">SUM(L9-M9)</f>
        <v>-75444.228510582</v>
      </c>
      <c r="O9" s="124" t="n">
        <f aca="false">SUM(O8+M9)</f>
        <v>9892230.46814349</v>
      </c>
    </row>
    <row r="10" customFormat="false" ht="13.2" hidden="false" customHeight="false" outlineLevel="0" collapsed="false">
      <c r="A10" s="114"/>
      <c r="B10" s="119"/>
      <c r="C10" s="114" t="n">
        <f aca="false">SUM(C9+1)</f>
        <v>5</v>
      </c>
      <c r="D10" s="123" t="n">
        <f aca="false">PMT($B$3/12,$B$2,$B$1)</f>
        <v>-117776.844950748</v>
      </c>
      <c r="E10" s="123" t="n">
        <f aca="false">PPMT($B$3/12,C10,$B$2,$B$1)</f>
        <v>-57171.0652676454</v>
      </c>
      <c r="F10" s="123" t="n">
        <f aca="false">SUM(D10-E10)</f>
        <v>-60605.7796831022</v>
      </c>
      <c r="G10" s="124" t="n">
        <f aca="false">SUM(G9+E10)</f>
        <v>9639753.68402872</v>
      </c>
      <c r="H10" s="118"/>
      <c r="I10" s="114"/>
      <c r="J10" s="119"/>
      <c r="K10" s="114" t="n">
        <f aca="false">SUM(K9+1)</f>
        <v>5</v>
      </c>
      <c r="L10" s="123" t="n">
        <f aca="false">PMT($J$3/12,$J$2,$J$1)</f>
        <v>-82981.9891802466</v>
      </c>
      <c r="M10" s="123" t="n">
        <f aca="false">PPMT($J$3/12,K10,$J$2,$J$1)</f>
        <v>-7588.57773951261</v>
      </c>
      <c r="N10" s="123" t="n">
        <f aca="false">SUM(L10-M10)</f>
        <v>-75393.411440734</v>
      </c>
      <c r="O10" s="124" t="n">
        <f aca="false">SUM(O9+M10)</f>
        <v>9884641.89040397</v>
      </c>
    </row>
    <row r="11" customFormat="false" ht="13.2" hidden="false" customHeight="false" outlineLevel="0" collapsed="false">
      <c r="A11" s="114"/>
      <c r="B11" s="119"/>
      <c r="C11" s="114" t="n">
        <f aca="false">SUM(C10+1)</f>
        <v>6</v>
      </c>
      <c r="D11" s="123" t="n">
        <f aca="false">PMT($B$3/12,$B$2,$B$1)</f>
        <v>-117776.844950748</v>
      </c>
      <c r="E11" s="123" t="n">
        <f aca="false">PPMT($B$3/12,C11,$B$2,$B$1)</f>
        <v>-57528.3844255682</v>
      </c>
      <c r="F11" s="123" t="n">
        <f aca="false">SUM(D11-E11)</f>
        <v>-60248.4605251795</v>
      </c>
      <c r="G11" s="124" t="n">
        <f aca="false">SUM(G10+E11)</f>
        <v>9582225.29960315</v>
      </c>
      <c r="H11" s="118"/>
      <c r="I11" s="114"/>
      <c r="J11" s="119"/>
      <c r="K11" s="114" t="n">
        <f aca="false">SUM(K10+1)</f>
        <v>6</v>
      </c>
      <c r="L11" s="123" t="n">
        <f aca="false">PMT($J$3/12,$J$2,$J$1)</f>
        <v>-82981.9891802466</v>
      </c>
      <c r="M11" s="123" t="n">
        <f aca="false">PPMT($J$3/12,K11,$J$2,$J$1)</f>
        <v>-7639.73740110648</v>
      </c>
      <c r="N11" s="123" t="n">
        <f aca="false">SUM(L11-M11)</f>
        <v>-75342.2517791402</v>
      </c>
      <c r="O11" s="124" t="n">
        <f aca="false">SUM(O10+M11)</f>
        <v>9877002.15300287</v>
      </c>
    </row>
    <row r="12" customFormat="false" ht="13.2" hidden="false" customHeight="false" outlineLevel="0" collapsed="false">
      <c r="A12" s="114"/>
      <c r="B12" s="119"/>
      <c r="C12" s="114" t="n">
        <f aca="false">SUM(C11+1)</f>
        <v>7</v>
      </c>
      <c r="D12" s="123" t="n">
        <f aca="false">PMT($B$3/12,$B$2,$B$1)</f>
        <v>-117776.844950748</v>
      </c>
      <c r="E12" s="123" t="n">
        <f aca="false">PPMT($B$3/12,C12,$B$2,$B$1)</f>
        <v>-57887.936828228</v>
      </c>
      <c r="F12" s="123" t="n">
        <f aca="false">SUM(D12-E12)</f>
        <v>-59888.9081225196</v>
      </c>
      <c r="G12" s="124" t="n">
        <f aca="false">SUM(G11+E12)</f>
        <v>9524337.36277492</v>
      </c>
      <c r="H12" s="118"/>
      <c r="I12" s="114"/>
      <c r="J12" s="119"/>
      <c r="K12" s="114" t="n">
        <f aca="false">SUM(K11+1)</f>
        <v>7</v>
      </c>
      <c r="L12" s="123" t="n">
        <f aca="false">PMT($J$3/12,$J$2,$J$1)</f>
        <v>-82981.9891802466</v>
      </c>
      <c r="M12" s="123" t="n">
        <f aca="false">PPMT($J$3/12,K12,$J$2,$J$1)</f>
        <v>-7691.24196408561</v>
      </c>
      <c r="N12" s="123" t="n">
        <f aca="false">SUM(L12-M12)</f>
        <v>-75290.747216161</v>
      </c>
      <c r="O12" s="124" t="n">
        <f aca="false">SUM(O11+M12)</f>
        <v>9869310.91103878</v>
      </c>
    </row>
    <row r="13" customFormat="false" ht="13.2" hidden="false" customHeight="false" outlineLevel="0" collapsed="false">
      <c r="A13" s="114"/>
      <c r="B13" s="119"/>
      <c r="C13" s="114" t="n">
        <f aca="false">SUM(C12+1)</f>
        <v>8</v>
      </c>
      <c r="D13" s="123" t="n">
        <f aca="false">PMT($B$3/12,$B$2,$B$1)</f>
        <v>-117776.844950748</v>
      </c>
      <c r="E13" s="123" t="n">
        <f aca="false">PPMT($B$3/12,C13,$B$2,$B$1)</f>
        <v>-58249.7364334044</v>
      </c>
      <c r="F13" s="123" t="n">
        <f aca="false">SUM(D13-E13)</f>
        <v>-59527.1085173432</v>
      </c>
      <c r="G13" s="124" t="n">
        <f aca="false">SUM(G12+E13)</f>
        <v>9466087.62634152</v>
      </c>
      <c r="H13" s="118"/>
      <c r="I13" s="114"/>
      <c r="J13" s="119"/>
      <c r="K13" s="114" t="n">
        <f aca="false">SUM(K12+1)</f>
        <v>8</v>
      </c>
      <c r="L13" s="123" t="n">
        <f aca="false">PMT($J$3/12,$J$2,$J$1)</f>
        <v>-82981.9891802466</v>
      </c>
      <c r="M13" s="123" t="n">
        <f aca="false">PPMT($J$3/12,K13,$J$2,$J$1)</f>
        <v>-7743.09375366016</v>
      </c>
      <c r="N13" s="123" t="n">
        <f aca="false">SUM(L13-M13)</f>
        <v>-75238.8954265865</v>
      </c>
      <c r="O13" s="124" t="n">
        <f aca="false">SUM(O12+M13)</f>
        <v>9861567.81728512</v>
      </c>
    </row>
    <row r="14" customFormat="false" ht="13.2" hidden="false" customHeight="false" outlineLevel="0" collapsed="false">
      <c r="A14" s="114"/>
      <c r="B14" s="119"/>
      <c r="C14" s="114" t="n">
        <f aca="false">SUM(C13+1)</f>
        <v>9</v>
      </c>
      <c r="D14" s="123" t="n">
        <f aca="false">PMT($B$3/12,$B$2,$B$1)</f>
        <v>-117776.844950748</v>
      </c>
      <c r="E14" s="123" t="n">
        <f aca="false">PPMT($B$3/12,C14,$B$2,$B$1)</f>
        <v>-58613.7972861132</v>
      </c>
      <c r="F14" s="123" t="n">
        <f aca="false">SUM(D14-E14)</f>
        <v>-59163.0476646344</v>
      </c>
      <c r="G14" s="124" t="n">
        <f aca="false">SUM(G13+E14)</f>
        <v>9407473.82905541</v>
      </c>
      <c r="H14" s="118"/>
      <c r="I14" s="114"/>
      <c r="J14" s="119"/>
      <c r="K14" s="114" t="n">
        <f aca="false">SUM(K13+1)</f>
        <v>9</v>
      </c>
      <c r="L14" s="123" t="n">
        <f aca="false">PMT($J$3/12,$J$2,$J$1)</f>
        <v>-82981.9891802466</v>
      </c>
      <c r="M14" s="123" t="n">
        <f aca="false">PPMT($J$3/12,K14,$J$2,$J$1)</f>
        <v>-7795.29511071608</v>
      </c>
      <c r="N14" s="123" t="n">
        <f aca="false">SUM(L14-M14)</f>
        <v>-75186.6940695306</v>
      </c>
      <c r="O14" s="124" t="n">
        <f aca="false">SUM(O13+M14)</f>
        <v>9853772.52217441</v>
      </c>
    </row>
    <row r="15" customFormat="false" ht="13.2" hidden="false" customHeight="false" outlineLevel="0" collapsed="false">
      <c r="A15" s="114"/>
      <c r="B15" s="119"/>
      <c r="C15" s="114" t="n">
        <f aca="false">SUM(C14+1)</f>
        <v>10</v>
      </c>
      <c r="D15" s="123" t="n">
        <f aca="false">PMT($B$3/12,$B$2,$B$1)</f>
        <v>-117776.844950748</v>
      </c>
      <c r="E15" s="123" t="n">
        <f aca="false">PPMT($B$3/12,C15,$B$2,$B$1)</f>
        <v>-58980.1335191514</v>
      </c>
      <c r="F15" s="123" t="n">
        <f aca="false">SUM(D15-E15)</f>
        <v>-58796.7114315962</v>
      </c>
      <c r="G15" s="124" t="n">
        <f aca="false">SUM(G14+E15)</f>
        <v>9348493.69553625</v>
      </c>
      <c r="H15" s="118"/>
      <c r="I15" s="114"/>
      <c r="J15" s="119"/>
      <c r="K15" s="114" t="n">
        <f aca="false">SUM(K14+1)</f>
        <v>10</v>
      </c>
      <c r="L15" s="123" t="n">
        <f aca="false">PMT($J$3/12,$J$2,$J$1)</f>
        <v>-82981.9891802466</v>
      </c>
      <c r="M15" s="123" t="n">
        <f aca="false">PPMT($J$3/12,K15,$J$2,$J$1)</f>
        <v>-7847.84839192082</v>
      </c>
      <c r="N15" s="123" t="n">
        <f aca="false">SUM(L15-M15)</f>
        <v>-75134.1407883258</v>
      </c>
      <c r="O15" s="124" t="n">
        <f aca="false">SUM(O14+M15)</f>
        <v>9845924.67378249</v>
      </c>
    </row>
    <row r="16" customFormat="false" ht="13.2" hidden="false" customHeight="false" outlineLevel="0" collapsed="false">
      <c r="A16" s="114"/>
      <c r="B16" s="119"/>
      <c r="C16" s="114" t="n">
        <f aca="false">SUM(C15+1)</f>
        <v>11</v>
      </c>
      <c r="D16" s="123" t="n">
        <f aca="false">PMT($B$3/12,$B$2,$B$1)</f>
        <v>-117776.844950748</v>
      </c>
      <c r="E16" s="123" t="n">
        <f aca="false">PPMT($B$3/12,C16,$B$2,$B$1)</f>
        <v>-59348.7593536461</v>
      </c>
      <c r="F16" s="123" t="n">
        <f aca="false">SUM(D16-E16)</f>
        <v>-58428.0855971015</v>
      </c>
      <c r="G16" s="124" t="n">
        <f aca="false">SUM(G15+E16)</f>
        <v>9289144.93618261</v>
      </c>
      <c r="H16" s="118"/>
      <c r="I16" s="114"/>
      <c r="J16" s="119"/>
      <c r="K16" s="114" t="n">
        <f aca="false">SUM(K15+1)</f>
        <v>11</v>
      </c>
      <c r="L16" s="123" t="n">
        <f aca="false">PMT($J$3/12,$J$2,$J$1)</f>
        <v>-82981.9891802466</v>
      </c>
      <c r="M16" s="123" t="n">
        <f aca="false">PPMT($J$3/12,K16,$J$2,$J$1)</f>
        <v>-7900.75596982968</v>
      </c>
      <c r="N16" s="123" t="n">
        <f aca="false">SUM(L16-M16)</f>
        <v>-75081.233210417</v>
      </c>
      <c r="O16" s="124" t="n">
        <f aca="false">SUM(O15+M16)</f>
        <v>9838023.91781266</v>
      </c>
    </row>
    <row r="17" customFormat="false" ht="13.2" hidden="false" customHeight="false" outlineLevel="0" collapsed="false">
      <c r="A17" s="123" t="n">
        <f aca="false">SUM(F6:F17)</f>
        <v>-720667.386491971</v>
      </c>
      <c r="B17" s="119" t="n">
        <f aca="false">SUM(D6:D17)</f>
        <v>-1413322.13940897</v>
      </c>
      <c r="C17" s="114" t="n">
        <f aca="false">SUM(C16+1)</f>
        <v>12</v>
      </c>
      <c r="D17" s="123" t="n">
        <f aca="false">PMT($B$3/12,$B$2,$B$1)</f>
        <v>-117776.844950748</v>
      </c>
      <c r="E17" s="123" t="n">
        <f aca="false">PPMT($B$3/12,C17,$B$2,$B$1)</f>
        <v>-59719.6890996064</v>
      </c>
      <c r="F17" s="123" t="n">
        <f aca="false">SUM(D17-E17)</f>
        <v>-58057.1558511412</v>
      </c>
      <c r="G17" s="124" t="n">
        <f aca="false">SUM(G16+E17)</f>
        <v>9229425.247083</v>
      </c>
      <c r="H17" s="118"/>
      <c r="I17" s="114"/>
      <c r="J17" s="119" t="n">
        <f aca="false">SUM(L6:L17)</f>
        <v>-995783.87016296</v>
      </c>
      <c r="K17" s="114" t="n">
        <f aca="false">SUM(K16+1)</f>
        <v>12</v>
      </c>
      <c r="L17" s="123" t="n">
        <f aca="false">PMT($J$3/12,$J$2,$J$1)</f>
        <v>-82981.9891802466</v>
      </c>
      <c r="M17" s="123" t="n">
        <f aca="false">PPMT($J$3/12,K17,$J$2,$J$1)</f>
        <v>-7954.02023299296</v>
      </c>
      <c r="N17" s="123" t="n">
        <f aca="false">SUM(L17-M17)</f>
        <v>-75027.9689472537</v>
      </c>
      <c r="O17" s="124" t="n">
        <f aca="false">SUM(O16+M17)</f>
        <v>9830069.89757966</v>
      </c>
    </row>
    <row r="18" customFormat="false" ht="13.2" hidden="false" customHeight="false" outlineLevel="0" collapsed="false">
      <c r="A18" s="114"/>
      <c r="B18" s="119"/>
      <c r="C18" s="114" t="n">
        <f aca="false">SUM(C17+1)</f>
        <v>13</v>
      </c>
      <c r="D18" s="123" t="n">
        <f aca="false">PMT($B$3/12,$B$2,$B$1)</f>
        <v>-117776.844950748</v>
      </c>
      <c r="E18" s="123" t="n">
        <f aca="false">PPMT($B$3/12,C18,$B$2,$B$1)</f>
        <v>-60092.937156479</v>
      </c>
      <c r="F18" s="123" t="n">
        <f aca="false">SUM(D18-E18)</f>
        <v>-57683.9077942687</v>
      </c>
      <c r="G18" s="124" t="n">
        <f aca="false">SUM(G17+E18)</f>
        <v>9169332.30992652</v>
      </c>
      <c r="H18" s="118"/>
      <c r="I18" s="114"/>
      <c r="J18" s="119"/>
      <c r="K18" s="114" t="n">
        <f aca="false">SUM(K17+1)</f>
        <v>13</v>
      </c>
      <c r="L18" s="123" t="n">
        <f aca="false">PMT($J$3/12,$J$2,$J$1)</f>
        <v>-82981.9891802466</v>
      </c>
      <c r="M18" s="123" t="n">
        <f aca="false">PPMT($J$3/12,K18,$J$2,$J$1)</f>
        <v>-8007.64358606371</v>
      </c>
      <c r="N18" s="123" t="n">
        <f aca="false">SUM(L18-M18)</f>
        <v>-74974.3455941829</v>
      </c>
      <c r="O18" s="124" t="n">
        <f aca="false">SUM(O17+M18)</f>
        <v>9822062.2539936</v>
      </c>
    </row>
    <row r="19" customFormat="false" ht="13.2" hidden="false" customHeight="false" outlineLevel="0" collapsed="false">
      <c r="A19" s="114"/>
      <c r="B19" s="119"/>
      <c r="C19" s="114" t="n">
        <f aca="false">SUM(C18+1)</f>
        <v>14</v>
      </c>
      <c r="D19" s="123" t="n">
        <f aca="false">PMT($B$3/12,$B$2,$B$1)</f>
        <v>-117776.844950748</v>
      </c>
      <c r="E19" s="123" t="n">
        <f aca="false">PPMT($B$3/12,C19,$B$2,$B$1)</f>
        <v>-60468.518013707</v>
      </c>
      <c r="F19" s="123" t="n">
        <f aca="false">SUM(D19-E19)</f>
        <v>-57308.3269370407</v>
      </c>
      <c r="G19" s="124" t="n">
        <f aca="false">SUM(G18+E19)</f>
        <v>9108863.79191282</v>
      </c>
      <c r="H19" s="118"/>
      <c r="I19" s="114"/>
      <c r="J19" s="119"/>
      <c r="K19" s="114" t="n">
        <f aca="false">SUM(K18+1)</f>
        <v>14</v>
      </c>
      <c r="L19" s="123" t="n">
        <f aca="false">PMT($J$3/12,$J$2,$J$1)</f>
        <v>-82981.9891802466</v>
      </c>
      <c r="M19" s="123" t="n">
        <f aca="false">PPMT($J$3/12,K19,$J$2,$J$1)</f>
        <v>-8061.62844990642</v>
      </c>
      <c r="N19" s="123" t="n">
        <f aca="false">SUM(L19-M19)</f>
        <v>-74920.3607303402</v>
      </c>
      <c r="O19" s="124" t="n">
        <f aca="false">SUM(O18+M19)</f>
        <v>9814000.62554369</v>
      </c>
    </row>
    <row r="20" customFormat="false" ht="13.2" hidden="false" customHeight="false" outlineLevel="0" collapsed="false">
      <c r="A20" s="114"/>
      <c r="B20" s="119"/>
      <c r="C20" s="114" t="n">
        <f aca="false">SUM(C19+1)</f>
        <v>15</v>
      </c>
      <c r="D20" s="123" t="n">
        <f aca="false">PMT($B$3/12,$B$2,$B$1)</f>
        <v>-117776.844950748</v>
      </c>
      <c r="E20" s="123" t="n">
        <f aca="false">PPMT($B$3/12,C20,$B$2,$B$1)</f>
        <v>-60846.4462512926</v>
      </c>
      <c r="F20" s="123" t="n">
        <f aca="false">SUM(D20-E20)</f>
        <v>-56930.398699455</v>
      </c>
      <c r="G20" s="124" t="n">
        <f aca="false">SUM(G19+E20)</f>
        <v>9048017.34566152</v>
      </c>
      <c r="H20" s="118"/>
      <c r="I20" s="114"/>
      <c r="J20" s="119"/>
      <c r="K20" s="114" t="n">
        <f aca="false">SUM(K19+1)</f>
        <v>15</v>
      </c>
      <c r="L20" s="123" t="n">
        <f aca="false">PMT($J$3/12,$J$2,$J$1)</f>
        <v>-82981.9891802466</v>
      </c>
      <c r="M20" s="123" t="n">
        <f aca="false">PPMT($J$3/12,K20,$J$2,$J$1)</f>
        <v>-8115.97726170621</v>
      </c>
      <c r="N20" s="123" t="n">
        <f aca="false">SUM(L20-M20)</f>
        <v>-74866.0119185404</v>
      </c>
      <c r="O20" s="124" t="n">
        <f aca="false">SUM(O19+M20)</f>
        <v>9805884.64828199</v>
      </c>
    </row>
    <row r="21" customFormat="false" ht="13.2" hidden="false" customHeight="false" outlineLevel="0" collapsed="false">
      <c r="A21" s="114"/>
      <c r="B21" s="119"/>
      <c r="C21" s="114" t="n">
        <f aca="false">SUM(C20+1)</f>
        <v>16</v>
      </c>
      <c r="D21" s="123" t="n">
        <f aca="false">PMT($B$3/12,$B$2,$B$1)</f>
        <v>-117776.844950748</v>
      </c>
      <c r="E21" s="123" t="n">
        <f aca="false">PPMT($B$3/12,C21,$B$2,$B$1)</f>
        <v>-61226.7365403632</v>
      </c>
      <c r="F21" s="123" t="n">
        <f aca="false">SUM(D21-E21)</f>
        <v>-56550.1084103844</v>
      </c>
      <c r="G21" s="124" t="n">
        <f aca="false">SUM(G20+E21)</f>
        <v>8986790.60912116</v>
      </c>
      <c r="H21" s="118"/>
      <c r="I21" s="114"/>
      <c r="J21" s="119"/>
      <c r="K21" s="114" t="n">
        <f aca="false">SUM(K20+1)</f>
        <v>16</v>
      </c>
      <c r="L21" s="123" t="n">
        <f aca="false">PMT($J$3/12,$J$2,$J$1)</f>
        <v>-82981.9891802466</v>
      </c>
      <c r="M21" s="123" t="n">
        <f aca="false">PPMT($J$3/12,K21,$J$2,$J$1)</f>
        <v>-8170.69247507888</v>
      </c>
      <c r="N21" s="123" t="n">
        <f aca="false">SUM(L21-M21)</f>
        <v>-74811.2967051678</v>
      </c>
      <c r="O21" s="124" t="n">
        <f aca="false">SUM(O20+M21)</f>
        <v>9797713.95580691</v>
      </c>
    </row>
    <row r="22" customFormat="false" ht="13.2" hidden="false" customHeight="false" outlineLevel="0" collapsed="false">
      <c r="A22" s="114"/>
      <c r="B22" s="119"/>
      <c r="C22" s="114" t="n">
        <f aca="false">SUM(C21+1)</f>
        <v>17</v>
      </c>
      <c r="D22" s="123" t="n">
        <f aca="false">PMT($B$3/12,$B$2,$B$1)</f>
        <v>-117776.844950748</v>
      </c>
      <c r="E22" s="123" t="n">
        <f aca="false">PPMT($B$3/12,C22,$B$2,$B$1)</f>
        <v>-61609.4036437405</v>
      </c>
      <c r="F22" s="123" t="n">
        <f aca="false">SUM(D22-E22)</f>
        <v>-56167.4413070071</v>
      </c>
      <c r="G22" s="124" t="n">
        <f aca="false">SUM(G21+E22)</f>
        <v>8925181.20547742</v>
      </c>
      <c r="H22" s="118"/>
      <c r="I22" s="114"/>
      <c r="J22" s="119"/>
      <c r="K22" s="114" t="n">
        <f aca="false">SUM(K21+1)</f>
        <v>17</v>
      </c>
      <c r="L22" s="123" t="n">
        <f aca="false">PMT($J$3/12,$J$2,$J$1)</f>
        <v>-82981.9891802466</v>
      </c>
      <c r="M22" s="123" t="n">
        <f aca="false">PPMT($J$3/12,K22,$J$2,$J$1)</f>
        <v>-8225.77656018171</v>
      </c>
      <c r="N22" s="123" t="n">
        <f aca="false">SUM(L22-M22)</f>
        <v>-74756.2126200649</v>
      </c>
      <c r="O22" s="124" t="n">
        <f aca="false">SUM(O21+M22)</f>
        <v>9789488.17924673</v>
      </c>
    </row>
    <row r="23" customFormat="false" ht="13.2" hidden="false" customHeight="false" outlineLevel="0" collapsed="false">
      <c r="A23" s="114"/>
      <c r="B23" s="119" t="n">
        <f aca="false">SUM(D6:D23)</f>
        <v>-2119983.20911346</v>
      </c>
      <c r="C23" s="114" t="n">
        <f aca="false">SUM(C22+1)</f>
        <v>18</v>
      </c>
      <c r="D23" s="123" t="n">
        <f aca="false">PMT($B$3/12,$B$2,$B$1)</f>
        <v>-117776.844950748</v>
      </c>
      <c r="E23" s="123" t="n">
        <f aca="false">PPMT($B$3/12,C23,$B$2,$B$1)</f>
        <v>-61994.4624165139</v>
      </c>
      <c r="F23" s="123" t="n">
        <f aca="false">SUM(D23-E23)</f>
        <v>-55782.3825342338</v>
      </c>
      <c r="G23" s="124" t="n">
        <f aca="false">SUM(G22+E23)</f>
        <v>8863186.7430609</v>
      </c>
      <c r="H23" s="118"/>
      <c r="I23" s="114"/>
      <c r="J23" s="119" t="n">
        <f aca="false">SUM(L6:L23)</f>
        <v>-1493675.80524444</v>
      </c>
      <c r="K23" s="114" t="n">
        <f aca="false">SUM(K22+1)</f>
        <v>18</v>
      </c>
      <c r="L23" s="123" t="n">
        <f aca="false">PMT($J$3/12,$J$2,$J$1)</f>
        <v>-82981.9891802466</v>
      </c>
      <c r="M23" s="123" t="n">
        <f aca="false">PPMT($J$3/12,K23,$J$2,$J$1)</f>
        <v>-8281.23200382493</v>
      </c>
      <c r="N23" s="123" t="n">
        <f aca="false">SUM(L23-M23)</f>
        <v>-74700.7571764217</v>
      </c>
      <c r="O23" s="124" t="n">
        <f aca="false">SUM(O22+M23)</f>
        <v>9781206.9472429</v>
      </c>
    </row>
    <row r="24" customFormat="false" ht="13.2" hidden="false" customHeight="false" outlineLevel="0" collapsed="false">
      <c r="A24" s="114"/>
      <c r="B24" s="119"/>
      <c r="C24" s="114" t="n">
        <f aca="false">SUM(C23+1)</f>
        <v>19</v>
      </c>
      <c r="D24" s="123" t="n">
        <f aca="false">PMT($B$3/12,$B$2,$B$1)</f>
        <v>-117776.844950748</v>
      </c>
      <c r="E24" s="123" t="n">
        <f aca="false">PPMT($B$3/12,C24,$B$2,$B$1)</f>
        <v>-62381.9278066171</v>
      </c>
      <c r="F24" s="123" t="n">
        <f aca="false">SUM(D24-E24)</f>
        <v>-55394.9171441306</v>
      </c>
      <c r="G24" s="124" t="n">
        <f aca="false">SUM(G23+E24)</f>
        <v>8800804.81525429</v>
      </c>
      <c r="H24" s="118"/>
      <c r="I24" s="114"/>
      <c r="J24" s="119"/>
      <c r="K24" s="114" t="n">
        <f aca="false">SUM(K23+1)</f>
        <v>19</v>
      </c>
      <c r="L24" s="123" t="n">
        <f aca="false">PMT($J$3/12,$J$2,$J$1)</f>
        <v>-82981.9891802466</v>
      </c>
      <c r="M24" s="123" t="n">
        <f aca="false">PPMT($J$3/12,K24,$J$2,$J$1)</f>
        <v>-8337.06130958405</v>
      </c>
      <c r="N24" s="123" t="n">
        <f aca="false">SUM(L24-M24)</f>
        <v>-74644.9278706626</v>
      </c>
      <c r="O24" s="124" t="n">
        <f aca="false">SUM(O23+M24)</f>
        <v>9772869.88593332</v>
      </c>
    </row>
    <row r="25" customFormat="false" ht="13.2" hidden="false" customHeight="false" outlineLevel="0" collapsed="false">
      <c r="A25" s="114"/>
      <c r="B25" s="119"/>
      <c r="C25" s="114" t="n">
        <f aca="false">SUM(C24+1)</f>
        <v>20</v>
      </c>
      <c r="D25" s="123" t="n">
        <f aca="false">PMT($B$3/12,$B$2,$B$1)</f>
        <v>-117776.844950748</v>
      </c>
      <c r="E25" s="123" t="n">
        <f aca="false">PPMT($B$3/12,C25,$B$2,$B$1)</f>
        <v>-62771.8148554085</v>
      </c>
      <c r="F25" s="123" t="n">
        <f aca="false">SUM(D25-E25)</f>
        <v>-55005.0300953392</v>
      </c>
      <c r="G25" s="124" t="n">
        <f aca="false">SUM(G24+E25)</f>
        <v>8738033.00039888</v>
      </c>
      <c r="H25" s="118"/>
      <c r="I25" s="114"/>
      <c r="J25" s="119"/>
      <c r="K25" s="114" t="n">
        <f aca="false">SUM(K24+1)</f>
        <v>20</v>
      </c>
      <c r="L25" s="123" t="n">
        <f aca="false">PMT($J$3/12,$J$2,$J$1)</f>
        <v>-82981.9891802466</v>
      </c>
      <c r="M25" s="123" t="n">
        <f aca="false">PPMT($J$3/12,K25,$J$2,$J$1)</f>
        <v>-8393.26699791284</v>
      </c>
      <c r="N25" s="123" t="n">
        <f aca="false">SUM(L25-M25)</f>
        <v>-74588.7221823338</v>
      </c>
      <c r="O25" s="124" t="n">
        <f aca="false">SUM(O24+M25)</f>
        <v>9764476.61893541</v>
      </c>
    </row>
    <row r="26" customFormat="false" ht="13.2" hidden="false" customHeight="false" outlineLevel="0" collapsed="false">
      <c r="A26" s="114"/>
      <c r="B26" s="119"/>
      <c r="C26" s="114" t="n">
        <f aca="false">SUM(C25+1)</f>
        <v>21</v>
      </c>
      <c r="D26" s="123" t="n">
        <f aca="false">PMT($B$3/12,$B$2,$B$1)</f>
        <v>-117776.844950748</v>
      </c>
      <c r="E26" s="123" t="n">
        <f aca="false">PPMT($B$3/12,C26,$B$2,$B$1)</f>
        <v>-63164.1386982548</v>
      </c>
      <c r="F26" s="123" t="n">
        <f aca="false">SUM(D26-E26)</f>
        <v>-54612.7062524929</v>
      </c>
      <c r="G26" s="124" t="n">
        <f aca="false">SUM(G25+E26)</f>
        <v>8674868.86170062</v>
      </c>
      <c r="H26" s="118"/>
      <c r="I26" s="114"/>
      <c r="J26" s="119"/>
      <c r="K26" s="114" t="n">
        <f aca="false">SUM(K25+1)</f>
        <v>21</v>
      </c>
      <c r="L26" s="123" t="n">
        <f aca="false">PMT($J$3/12,$J$2,$J$1)</f>
        <v>-82981.9891802466</v>
      </c>
      <c r="M26" s="123" t="n">
        <f aca="false">PPMT($J$3/12,K26,$J$2,$J$1)</f>
        <v>-8449.8516062571</v>
      </c>
      <c r="N26" s="123" t="n">
        <f aca="false">SUM(L26-M26)</f>
        <v>-74532.1375739895</v>
      </c>
      <c r="O26" s="124" t="n">
        <f aca="false">SUM(O25+M26)</f>
        <v>9756026.76732915</v>
      </c>
    </row>
    <row r="27" customFormat="false" ht="13.2" hidden="false" customHeight="false" outlineLevel="0" collapsed="false">
      <c r="A27" s="114"/>
      <c r="B27" s="119"/>
      <c r="C27" s="114" t="n">
        <f aca="false">SUM(C26+1)</f>
        <v>22</v>
      </c>
      <c r="D27" s="123" t="n">
        <f aca="false">PMT($B$3/12,$B$2,$B$1)</f>
        <v>-117776.844950748</v>
      </c>
      <c r="E27" s="123" t="n">
        <f aca="false">PPMT($B$3/12,C27,$B$2,$B$1)</f>
        <v>-63558.9145651189</v>
      </c>
      <c r="F27" s="123" t="n">
        <f aca="false">SUM(D27-E27)</f>
        <v>-54217.9303856288</v>
      </c>
      <c r="G27" s="124" t="n">
        <f aca="false">SUM(G26+E27)</f>
        <v>8611309.9471355</v>
      </c>
      <c r="H27" s="118"/>
      <c r="I27" s="114"/>
      <c r="J27" s="119"/>
      <c r="K27" s="114" t="n">
        <f aca="false">SUM(K26+1)</f>
        <v>22</v>
      </c>
      <c r="L27" s="123" t="n">
        <f aca="false">PMT($J$3/12,$J$2,$J$1)</f>
        <v>-82981.9891802466</v>
      </c>
      <c r="M27" s="123" t="n">
        <f aca="false">PPMT($J$3/12,K27,$J$2,$J$1)</f>
        <v>-8506.81768916927</v>
      </c>
      <c r="N27" s="123" t="n">
        <f aca="false">SUM(L27-M27)</f>
        <v>-74475.1714910774</v>
      </c>
      <c r="O27" s="124" t="n">
        <f aca="false">SUM(O26+M27)</f>
        <v>9747519.94963998</v>
      </c>
    </row>
    <row r="28" customFormat="false" ht="13.2" hidden="false" customHeight="false" outlineLevel="0" collapsed="false">
      <c r="A28" s="114"/>
      <c r="B28" s="119"/>
      <c r="C28" s="114" t="n">
        <f aca="false">SUM(C27+1)</f>
        <v>23</v>
      </c>
      <c r="D28" s="123" t="n">
        <f aca="false">PMT($B$3/12,$B$2,$B$1)</f>
        <v>-117776.844950748</v>
      </c>
      <c r="E28" s="123" t="n">
        <f aca="false">PPMT($B$3/12,C28,$B$2,$B$1)</f>
        <v>-63956.1577811509</v>
      </c>
      <c r="F28" s="123" t="n">
        <f aca="false">SUM(D28-E28)</f>
        <v>-53820.6871695968</v>
      </c>
      <c r="G28" s="124" t="n">
        <f aca="false">SUM(G27+E28)</f>
        <v>8547353.78935435</v>
      </c>
      <c r="H28" s="118"/>
      <c r="I28" s="114"/>
      <c r="J28" s="119"/>
      <c r="K28" s="114" t="n">
        <f aca="false">SUM(K27+1)</f>
        <v>23</v>
      </c>
      <c r="L28" s="123" t="n">
        <f aca="false">PMT($J$3/12,$J$2,$J$1)</f>
        <v>-82981.9891802466</v>
      </c>
      <c r="M28" s="123" t="n">
        <f aca="false">PPMT($J$3/12,K28,$J$2,$J$1)</f>
        <v>-8564.16781842377</v>
      </c>
      <c r="N28" s="123" t="n">
        <f aca="false">SUM(L28-M28)</f>
        <v>-74417.8213618229</v>
      </c>
      <c r="O28" s="124" t="n">
        <f aca="false">SUM(O27+M28)</f>
        <v>9738955.78182156</v>
      </c>
    </row>
    <row r="29" customFormat="false" ht="13.2" hidden="false" customHeight="false" outlineLevel="0" collapsed="false">
      <c r="A29" s="114"/>
      <c r="B29" s="119" t="n">
        <f aca="false">SUM(D18:D29)</f>
        <v>-1413322.13940897</v>
      </c>
      <c r="C29" s="114" t="n">
        <f aca="false">SUM(C28+1)</f>
        <v>24</v>
      </c>
      <c r="D29" s="123" t="n">
        <f aca="false">PMT($B$3/12,$B$2,$B$1)</f>
        <v>-117776.844950748</v>
      </c>
      <c r="E29" s="123" t="n">
        <f aca="false">PPMT($B$3/12,C29,$B$2,$B$1)</f>
        <v>-64355.8837672831</v>
      </c>
      <c r="F29" s="123" t="n">
        <f aca="false">SUM(D29-E29)</f>
        <v>-53420.9611834646</v>
      </c>
      <c r="G29" s="124" t="n">
        <f aca="false">SUM(G28+E29)</f>
        <v>8482997.90558707</v>
      </c>
      <c r="H29" s="118"/>
      <c r="I29" s="114"/>
      <c r="J29" s="119" t="n">
        <f aca="false">SUM(L18:L29)</f>
        <v>-995783.87016296</v>
      </c>
      <c r="K29" s="114" t="n">
        <f aca="false">SUM(K28+1)</f>
        <v>24</v>
      </c>
      <c r="L29" s="123" t="n">
        <f aca="false">PMT($J$3/12,$J$2,$J$1)</f>
        <v>-82981.9891802466</v>
      </c>
      <c r="M29" s="123" t="n">
        <f aca="false">PPMT($J$3/12,K29,$J$2,$J$1)</f>
        <v>-8621.90458313297</v>
      </c>
      <c r="N29" s="123" t="n">
        <f aca="false">SUM(L29-M29)</f>
        <v>-74360.0845971137</v>
      </c>
      <c r="O29" s="124" t="n">
        <f aca="false">SUM(O28+M29)</f>
        <v>9730333.87723842</v>
      </c>
    </row>
    <row r="30" customFormat="false" ht="13.2" hidden="false" customHeight="false" outlineLevel="0" collapsed="false">
      <c r="A30" s="114"/>
      <c r="B30" s="119"/>
      <c r="C30" s="114" t="n">
        <f aca="false">SUM(C29+1)</f>
        <v>25</v>
      </c>
      <c r="D30" s="123" t="n">
        <f aca="false">PMT($B$3/12,$B$2,$B$1)</f>
        <v>-117776.844950748</v>
      </c>
      <c r="E30" s="123" t="n">
        <f aca="false">PPMT($B$3/12,C30,$B$2,$B$1)</f>
        <v>-64758.1080408286</v>
      </c>
      <c r="F30" s="123" t="n">
        <f aca="false">SUM(D30-E30)</f>
        <v>-53018.7369099191</v>
      </c>
      <c r="G30" s="124" t="n">
        <f aca="false">SUM(G29+E30)</f>
        <v>8418239.79754624</v>
      </c>
      <c r="H30" s="118"/>
      <c r="I30" s="114"/>
      <c r="J30" s="119"/>
      <c r="K30" s="114" t="n">
        <f aca="false">SUM(K29+1)</f>
        <v>25</v>
      </c>
      <c r="L30" s="123" t="n">
        <f aca="false">PMT($J$3/12,$J$2,$J$1)</f>
        <v>-82981.9891802466</v>
      </c>
      <c r="M30" s="123" t="n">
        <f aca="false">PPMT($J$3/12,K30,$J$2,$J$1)</f>
        <v>-8680.03058986426</v>
      </c>
      <c r="N30" s="123" t="n">
        <f aca="false">SUM(L30-M30)</f>
        <v>-74301.9585903824</v>
      </c>
      <c r="O30" s="124" t="n">
        <f aca="false">SUM(O29+M30)</f>
        <v>9721653.84664856</v>
      </c>
    </row>
    <row r="31" customFormat="false" ht="13.2" hidden="false" customHeight="false" outlineLevel="0" collapsed="false">
      <c r="A31" s="114"/>
      <c r="B31" s="119"/>
      <c r="C31" s="114" t="n">
        <f aca="false">SUM(C30+1)</f>
        <v>26</v>
      </c>
      <c r="D31" s="123" t="n">
        <f aca="false">PMT($B$3/12,$B$2,$B$1)</f>
        <v>-117776.844950748</v>
      </c>
      <c r="E31" s="123" t="n">
        <f aca="false">PPMT($B$3/12,C31,$B$2,$B$1)</f>
        <v>-65162.8462160838</v>
      </c>
      <c r="F31" s="123" t="n">
        <f aca="false">SUM(D31-E31)</f>
        <v>-52613.9987346639</v>
      </c>
      <c r="G31" s="124" t="n">
        <f aca="false">SUM(G30+E31)</f>
        <v>8353076.95133016</v>
      </c>
      <c r="H31" s="118"/>
      <c r="I31" s="114"/>
      <c r="J31" s="119"/>
      <c r="K31" s="114" t="n">
        <f aca="false">SUM(K30+1)</f>
        <v>26</v>
      </c>
      <c r="L31" s="123" t="n">
        <f aca="false">PMT($J$3/12,$J$2,$J$1)</f>
        <v>-82981.9891802466</v>
      </c>
      <c r="M31" s="123" t="n">
        <f aca="false">PPMT($J$3/12,K31,$J$2,$J$1)</f>
        <v>-8738.54846275759</v>
      </c>
      <c r="N31" s="123" t="n">
        <f aca="false">SUM(L31-M31)</f>
        <v>-74243.440717489</v>
      </c>
      <c r="O31" s="124" t="n">
        <f aca="false">SUM(O30+M31)</f>
        <v>9712915.2981858</v>
      </c>
    </row>
    <row r="32" customFormat="false" ht="13.2" hidden="false" customHeight="false" outlineLevel="0" collapsed="false">
      <c r="A32" s="114"/>
      <c r="B32" s="119"/>
      <c r="C32" s="114" t="n">
        <f aca="false">SUM(C31+1)</f>
        <v>27</v>
      </c>
      <c r="D32" s="123" t="n">
        <f aca="false">PMT($B$3/12,$B$2,$B$1)</f>
        <v>-117776.844950748</v>
      </c>
      <c r="E32" s="123" t="n">
        <f aca="false">PPMT($B$3/12,C32,$B$2,$B$1)</f>
        <v>-65570.1140049343</v>
      </c>
      <c r="F32" s="123" t="n">
        <f aca="false">SUM(D32-E32)</f>
        <v>-52206.7309458134</v>
      </c>
      <c r="G32" s="124" t="n">
        <f aca="false">SUM(G31+E32)</f>
        <v>8287506.83732523</v>
      </c>
      <c r="H32" s="118"/>
      <c r="I32" s="114"/>
      <c r="J32" s="119"/>
      <c r="K32" s="114" t="n">
        <f aca="false">SUM(K31+1)</f>
        <v>27</v>
      </c>
      <c r="L32" s="123" t="n">
        <f aca="false">PMT($J$3/12,$J$2,$J$1)</f>
        <v>-82981.9891802466</v>
      </c>
      <c r="M32" s="123" t="n">
        <f aca="false">PPMT($J$3/12,K32,$J$2,$J$1)</f>
        <v>-8797.460843644</v>
      </c>
      <c r="N32" s="123" t="n">
        <f aca="false">SUM(L32-M32)</f>
        <v>-74184.5283366026</v>
      </c>
      <c r="O32" s="124" t="n">
        <f aca="false">SUM(O31+M32)</f>
        <v>9704117.83734216</v>
      </c>
    </row>
    <row r="33" customFormat="false" ht="13.2" hidden="false" customHeight="false" outlineLevel="0" collapsed="false">
      <c r="A33" s="114"/>
      <c r="B33" s="119"/>
      <c r="C33" s="114" t="n">
        <f aca="false">SUM(C32+1)</f>
        <v>28</v>
      </c>
      <c r="D33" s="123" t="n">
        <f aca="false">PMT($B$3/12,$B$2,$B$1)</f>
        <v>-117776.844950748</v>
      </c>
      <c r="E33" s="123" t="n">
        <f aca="false">PPMT($B$3/12,C33,$B$2,$B$1)</f>
        <v>-65979.9272174652</v>
      </c>
      <c r="F33" s="123" t="n">
        <f aca="false">SUM(D33-E33)</f>
        <v>-51796.9177332825</v>
      </c>
      <c r="G33" s="124" t="n">
        <f aca="false">SUM(G32+E33)</f>
        <v>8221526.91010776</v>
      </c>
      <c r="H33" s="118"/>
      <c r="I33" s="114"/>
      <c r="J33" s="119"/>
      <c r="K33" s="114" t="n">
        <f aca="false">SUM(K32+1)</f>
        <v>28</v>
      </c>
      <c r="L33" s="123" t="n">
        <f aca="false">PMT($J$3/12,$J$2,$J$1)</f>
        <v>-82981.9891802466</v>
      </c>
      <c r="M33" s="123" t="n">
        <f aca="false">PPMT($J$3/12,K33,$J$2,$J$1)</f>
        <v>-8856.77039216491</v>
      </c>
      <c r="N33" s="123" t="n">
        <f aca="false">SUM(L33-M33)</f>
        <v>-74125.2187880817</v>
      </c>
      <c r="O33" s="124" t="n">
        <f aca="false">SUM(O32+M33)</f>
        <v>9695261.06694999</v>
      </c>
    </row>
    <row r="34" customFormat="false" ht="13.2" hidden="false" customHeight="false" outlineLevel="0" collapsed="false">
      <c r="A34" s="114"/>
      <c r="B34" s="119"/>
      <c r="C34" s="114" t="n">
        <f aca="false">SUM(C33+1)</f>
        <v>29</v>
      </c>
      <c r="D34" s="123" t="n">
        <f aca="false">PMT($B$3/12,$B$2,$B$1)</f>
        <v>-117776.844950748</v>
      </c>
      <c r="E34" s="123" t="n">
        <f aca="false">PPMT($B$3/12,C34,$B$2,$B$1)</f>
        <v>-66392.3017625743</v>
      </c>
      <c r="F34" s="123" t="n">
        <f aca="false">SUM(D34-E34)</f>
        <v>-51384.5431881733</v>
      </c>
      <c r="G34" s="124" t="n">
        <f aca="false">SUM(G33+E34)</f>
        <v>8155134.60834519</v>
      </c>
      <c r="H34" s="118"/>
      <c r="I34" s="114"/>
      <c r="J34" s="119"/>
      <c r="K34" s="114" t="n">
        <f aca="false">SUM(K33+1)</f>
        <v>29</v>
      </c>
      <c r="L34" s="123" t="n">
        <f aca="false">PMT($J$3/12,$J$2,$J$1)</f>
        <v>-82981.9891802466</v>
      </c>
      <c r="M34" s="123" t="n">
        <f aca="false">PPMT($J$3/12,K34,$J$2,$J$1)</f>
        <v>-8916.47978589209</v>
      </c>
      <c r="N34" s="123" t="n">
        <f aca="false">SUM(L34-M34)</f>
        <v>-74065.5093943545</v>
      </c>
      <c r="O34" s="124" t="n">
        <f aca="false">SUM(O33+M34)</f>
        <v>9686344.5871641</v>
      </c>
    </row>
    <row r="35" customFormat="false" ht="13.2" hidden="false" customHeight="false" outlineLevel="0" collapsed="false">
      <c r="A35" s="114"/>
      <c r="B35" s="119"/>
      <c r="C35" s="114" t="n">
        <f aca="false">SUM(C34+1)</f>
        <v>30</v>
      </c>
      <c r="D35" s="123" t="n">
        <f aca="false">PMT($B$3/12,$B$2,$B$1)</f>
        <v>-117776.844950748</v>
      </c>
      <c r="E35" s="123" t="n">
        <f aca="false">PPMT($B$3/12,C35,$B$2,$B$1)</f>
        <v>-66807.2536485904</v>
      </c>
      <c r="F35" s="123" t="n">
        <f aca="false">SUM(D35-E35)</f>
        <v>-50969.5913021573</v>
      </c>
      <c r="G35" s="124" t="n">
        <f aca="false">SUM(G34+E35)</f>
        <v>8088327.3546966</v>
      </c>
      <c r="H35" s="118"/>
      <c r="I35" s="114"/>
      <c r="J35" s="119"/>
      <c r="K35" s="114" t="n">
        <f aca="false">SUM(K34+1)</f>
        <v>30</v>
      </c>
      <c r="L35" s="123" t="n">
        <f aca="false">PMT($J$3/12,$J$2,$J$1)</f>
        <v>-82981.9891802466</v>
      </c>
      <c r="M35" s="123" t="n">
        <f aca="false">PPMT($J$3/12,K35,$J$2,$J$1)</f>
        <v>-8976.59172044865</v>
      </c>
      <c r="N35" s="123" t="n">
        <f aca="false">SUM(L35-M35)</f>
        <v>-74005.397459798</v>
      </c>
      <c r="O35" s="124" t="n">
        <f aca="false">SUM(O34+M35)</f>
        <v>9677367.99544365</v>
      </c>
    </row>
    <row r="36" customFormat="false" ht="13.2" hidden="false" customHeight="false" outlineLevel="0" collapsed="false">
      <c r="A36" s="114"/>
      <c r="B36" s="119"/>
      <c r="C36" s="114" t="n">
        <f aca="false">SUM(C35+1)</f>
        <v>31</v>
      </c>
      <c r="D36" s="123" t="n">
        <f aca="false">PMT($B$3/12,$B$2,$B$1)</f>
        <v>-117776.844950748</v>
      </c>
      <c r="E36" s="123" t="n">
        <f aca="false">PPMT($B$3/12,C36,$B$2,$B$1)</f>
        <v>-67224.7989838941</v>
      </c>
      <c r="F36" s="123" t="n">
        <f aca="false">SUM(D36-E36)</f>
        <v>-50552.0459668536</v>
      </c>
      <c r="G36" s="124" t="n">
        <f aca="false">SUM(G35+E36)</f>
        <v>8021102.5557127</v>
      </c>
      <c r="H36" s="118"/>
      <c r="I36" s="114"/>
      <c r="J36" s="119"/>
      <c r="K36" s="114" t="n">
        <f aca="false">SUM(K35+1)</f>
        <v>31</v>
      </c>
      <c r="L36" s="123" t="n">
        <f aca="false">PMT($J$3/12,$J$2,$J$1)</f>
        <v>-82981.9891802466</v>
      </c>
      <c r="M36" s="123" t="n">
        <f aca="false">PPMT($J$3/12,K36,$J$2,$J$1)</f>
        <v>-9037.10890963067</v>
      </c>
      <c r="N36" s="123" t="n">
        <f aca="false">SUM(L36-M36)</f>
        <v>-73944.880270616</v>
      </c>
      <c r="O36" s="124" t="n">
        <f aca="false">SUM(O35+M36)</f>
        <v>9668330.88653402</v>
      </c>
    </row>
    <row r="37" customFormat="false" ht="13.2" hidden="false" customHeight="false" outlineLevel="0" collapsed="false">
      <c r="A37" s="114"/>
      <c r="B37" s="119"/>
      <c r="C37" s="114" t="n">
        <f aca="false">SUM(C36+1)</f>
        <v>32</v>
      </c>
      <c r="D37" s="123" t="n">
        <f aca="false">PMT($B$3/12,$B$2,$B$1)</f>
        <v>-117776.844950748</v>
      </c>
      <c r="E37" s="123" t="n">
        <f aca="false">PPMT($B$3/12,C37,$B$2,$B$1)</f>
        <v>-67644.9539775435</v>
      </c>
      <c r="F37" s="123" t="n">
        <f aca="false">SUM(D37-E37)</f>
        <v>-50131.8909732042</v>
      </c>
      <c r="G37" s="124" t="n">
        <f aca="false">SUM(G36+E37)</f>
        <v>7953457.60173516</v>
      </c>
      <c r="H37" s="118"/>
      <c r="I37" s="114"/>
      <c r="J37" s="119"/>
      <c r="K37" s="114" t="n">
        <f aca="false">SUM(K36+1)</f>
        <v>32</v>
      </c>
      <c r="L37" s="123" t="n">
        <f aca="false">PMT($J$3/12,$J$2,$J$1)</f>
        <v>-82981.9891802466</v>
      </c>
      <c r="M37" s="123" t="n">
        <f aca="false">PPMT($J$3/12,K37,$J$2,$J$1)</f>
        <v>-9098.03408552977</v>
      </c>
      <c r="N37" s="123" t="n">
        <f aca="false">SUM(L37-M37)</f>
        <v>-73883.9550947169</v>
      </c>
      <c r="O37" s="124" t="n">
        <f aca="false">SUM(O36+M37)</f>
        <v>9659232.85244849</v>
      </c>
    </row>
    <row r="38" customFormat="false" ht="13.2" hidden="false" customHeight="false" outlineLevel="0" collapsed="false">
      <c r="A38" s="114"/>
      <c r="B38" s="119"/>
      <c r="C38" s="114" t="n">
        <f aca="false">SUM(C37+1)</f>
        <v>33</v>
      </c>
      <c r="D38" s="123" t="n">
        <f aca="false">PMT($B$3/12,$B$2,$B$1)</f>
        <v>-117776.844950748</v>
      </c>
      <c r="E38" s="123" t="n">
        <f aca="false">PPMT($B$3/12,C38,$B$2,$B$1)</f>
        <v>-68067.7349399031</v>
      </c>
      <c r="F38" s="123" t="n">
        <f aca="false">SUM(D38-E38)</f>
        <v>-49709.1100108445</v>
      </c>
      <c r="G38" s="124" t="n">
        <f aca="false">SUM(G37+E38)</f>
        <v>7885389.86679526</v>
      </c>
      <c r="H38" s="118"/>
      <c r="I38" s="114"/>
      <c r="J38" s="119"/>
      <c r="K38" s="114" t="n">
        <f aca="false">SUM(K37+1)</f>
        <v>33</v>
      </c>
      <c r="L38" s="123" t="n">
        <f aca="false">PMT($J$3/12,$J$2,$J$1)</f>
        <v>-82981.9891802466</v>
      </c>
      <c r="M38" s="123" t="n">
        <f aca="false">PPMT($J$3/12,K38,$J$2,$J$1)</f>
        <v>-9159.36999865637</v>
      </c>
      <c r="N38" s="123" t="n">
        <f aca="false">SUM(L38-M38)</f>
        <v>-73822.6191815903</v>
      </c>
      <c r="O38" s="124" t="n">
        <f aca="false">SUM(O37+M38)</f>
        <v>9650073.48244984</v>
      </c>
    </row>
    <row r="39" customFormat="false" ht="13.2" hidden="false" customHeight="false" outlineLevel="0" collapsed="false">
      <c r="A39" s="114"/>
      <c r="B39" s="119"/>
      <c r="C39" s="114" t="n">
        <f aca="false">SUM(C38+1)</f>
        <v>34</v>
      </c>
      <c r="D39" s="123" t="n">
        <f aca="false">PMT($B$3/12,$B$2,$B$1)</f>
        <v>-117776.844950748</v>
      </c>
      <c r="E39" s="123" t="n">
        <f aca="false">PPMT($B$3/12,C39,$B$2,$B$1)</f>
        <v>-68493.1582832775</v>
      </c>
      <c r="F39" s="123" t="n">
        <f aca="false">SUM(D39-E39)</f>
        <v>-49283.6866674701</v>
      </c>
      <c r="G39" s="124" t="n">
        <f aca="false">SUM(G38+E39)</f>
        <v>7816896.70851198</v>
      </c>
      <c r="H39" s="118"/>
      <c r="I39" s="114"/>
      <c r="J39" s="119"/>
      <c r="K39" s="114" t="n">
        <f aca="false">SUM(K38+1)</f>
        <v>34</v>
      </c>
      <c r="L39" s="123" t="n">
        <f aca="false">PMT($J$3/12,$J$2,$J$1)</f>
        <v>-82981.9891802466</v>
      </c>
      <c r="M39" s="123" t="n">
        <f aca="false">PPMT($J$3/12,K39,$J$2,$J$1)</f>
        <v>-9221.11941806399</v>
      </c>
      <c r="N39" s="123" t="n">
        <f aca="false">SUM(L39-M39)</f>
        <v>-73760.8697621826</v>
      </c>
      <c r="O39" s="124" t="n">
        <f aca="false">SUM(O38+M39)</f>
        <v>9640852.36303177</v>
      </c>
    </row>
    <row r="40" customFormat="false" ht="13.2" hidden="false" customHeight="false" outlineLevel="0" collapsed="false">
      <c r="A40" s="114"/>
      <c r="B40" s="119"/>
      <c r="C40" s="114" t="n">
        <f aca="false">SUM(C39+1)</f>
        <v>35</v>
      </c>
      <c r="D40" s="123" t="n">
        <f aca="false">PMT($B$3/12,$B$2,$B$1)</f>
        <v>-117776.844950748</v>
      </c>
      <c r="E40" s="123" t="n">
        <f aca="false">PPMT($B$3/12,C40,$B$2,$B$1)</f>
        <v>-68921.240522548</v>
      </c>
      <c r="F40" s="123" t="n">
        <f aca="false">SUM(D40-E40)</f>
        <v>-48855.6044281997</v>
      </c>
      <c r="G40" s="124" t="n">
        <f aca="false">SUM(G39+E40)</f>
        <v>7747975.46798943</v>
      </c>
      <c r="H40" s="118"/>
      <c r="I40" s="114"/>
      <c r="J40" s="119"/>
      <c r="K40" s="114" t="n">
        <f aca="false">SUM(K39+1)</f>
        <v>35</v>
      </c>
      <c r="L40" s="123" t="n">
        <f aca="false">PMT($J$3/12,$J$2,$J$1)</f>
        <v>-82981.9891802466</v>
      </c>
      <c r="M40" s="123" t="n">
        <f aca="false">PPMT($J$3/12,K40,$J$2,$J$1)</f>
        <v>-9283.28513147411</v>
      </c>
      <c r="N40" s="123" t="n">
        <f aca="false">SUM(L40-M40)</f>
        <v>-73698.7040487725</v>
      </c>
      <c r="O40" s="124" t="n">
        <f aca="false">SUM(O39+M40)</f>
        <v>9631569.0779003</v>
      </c>
    </row>
    <row r="41" customFormat="false" ht="13.2" hidden="false" customHeight="false" outlineLevel="0" collapsed="false">
      <c r="A41" s="114"/>
      <c r="B41" s="119" t="n">
        <f aca="false">SUM(D30:D41)</f>
        <v>-1413322.13940897</v>
      </c>
      <c r="C41" s="114" t="n">
        <f aca="false">SUM(C40+1)</f>
        <v>36</v>
      </c>
      <c r="D41" s="123" t="n">
        <f aca="false">PMT($B$3/12,$B$2,$B$1)</f>
        <v>-117776.844950748</v>
      </c>
      <c r="E41" s="123" t="n">
        <f aca="false">PPMT($B$3/12,C41,$B$2,$B$1)</f>
        <v>-69351.9982758139</v>
      </c>
      <c r="F41" s="123" t="n">
        <f aca="false">SUM(D41-E41)</f>
        <v>-48424.8466749337</v>
      </c>
      <c r="G41" s="124" t="n">
        <f aca="false">SUM(G40+E41)</f>
        <v>7678623.46971362</v>
      </c>
      <c r="H41" s="118"/>
      <c r="I41" s="114"/>
      <c r="J41" s="119" t="n">
        <f aca="false">SUM(L30:L41)</f>
        <v>-995783.87016296</v>
      </c>
      <c r="K41" s="114" t="n">
        <f aca="false">SUM(K40+1)</f>
        <v>36</v>
      </c>
      <c r="L41" s="123" t="n">
        <f aca="false">PMT($J$3/12,$J$2,$J$1)</f>
        <v>-82981.9891802466</v>
      </c>
      <c r="M41" s="123" t="n">
        <f aca="false">PPMT($J$3/12,K41,$J$2,$J$1)</f>
        <v>-9345.86994540213</v>
      </c>
      <c r="N41" s="123" t="n">
        <f aca="false">SUM(L41-M41)</f>
        <v>-73636.1192348445</v>
      </c>
      <c r="O41" s="124" t="n">
        <f aca="false">SUM(O40+M41)</f>
        <v>9622223.2079549</v>
      </c>
    </row>
    <row r="42" customFormat="false" ht="13.2" hidden="false" customHeight="false" outlineLevel="0" collapsed="false">
      <c r="A42" s="114"/>
      <c r="B42" s="119"/>
      <c r="C42" s="114" t="n">
        <f aca="false">SUM(C41+1)</f>
        <v>37</v>
      </c>
      <c r="D42" s="123" t="n">
        <f aca="false">PMT($B$3/12,$B$2,$B$1)</f>
        <v>-117776.844950748</v>
      </c>
      <c r="E42" s="123" t="n">
        <f aca="false">PPMT($B$3/12,C42,$B$2,$B$1)</f>
        <v>-69785.4482650378</v>
      </c>
      <c r="F42" s="123" t="n">
        <f aca="false">SUM(D42-E42)</f>
        <v>-47991.3966857099</v>
      </c>
      <c r="G42" s="124" t="n">
        <f aca="false">SUM(G41+E42)</f>
        <v>7608838.02144858</v>
      </c>
      <c r="H42" s="118"/>
      <c r="I42" s="114"/>
      <c r="J42" s="119"/>
      <c r="K42" s="114" t="n">
        <f aca="false">SUM(K41+1)</f>
        <v>37</v>
      </c>
      <c r="L42" s="123" t="n">
        <f aca="false">PMT($J$3/12,$J$2,$J$1)</f>
        <v>-82981.9891802466</v>
      </c>
      <c r="M42" s="123" t="n">
        <f aca="false">PPMT($J$3/12,K42,$J$2,$J$1)</f>
        <v>-9408.87668528405</v>
      </c>
      <c r="N42" s="123" t="n">
        <f aca="false">SUM(L42-M42)</f>
        <v>-73573.1124949626</v>
      </c>
      <c r="O42" s="124" t="n">
        <f aca="false">SUM(O41+M42)</f>
        <v>9612814.33126961</v>
      </c>
    </row>
    <row r="43" customFormat="false" ht="13.2" hidden="false" customHeight="false" outlineLevel="0" collapsed="false">
      <c r="A43" s="114"/>
      <c r="B43" s="119"/>
      <c r="C43" s="114" t="n">
        <f aca="false">SUM(C42+1)</f>
        <v>38</v>
      </c>
      <c r="D43" s="123" t="n">
        <f aca="false">PMT($B$3/12,$B$2,$B$1)</f>
        <v>-117776.844950748</v>
      </c>
      <c r="E43" s="123" t="n">
        <f aca="false">PPMT($B$3/12,C43,$B$2,$B$1)</f>
        <v>-70221.6073166943</v>
      </c>
      <c r="F43" s="123" t="n">
        <f aca="false">SUM(D43-E43)</f>
        <v>-47555.2376340534</v>
      </c>
      <c r="G43" s="124" t="n">
        <f aca="false">SUM(G42+E43)</f>
        <v>7538616.41413188</v>
      </c>
      <c r="H43" s="118"/>
      <c r="I43" s="114"/>
      <c r="J43" s="119"/>
      <c r="K43" s="114" t="n">
        <f aca="false">SUM(K42+1)</f>
        <v>38</v>
      </c>
      <c r="L43" s="123" t="n">
        <f aca="false">PMT($J$3/12,$J$2,$J$1)</f>
        <v>-82981.9891802466</v>
      </c>
      <c r="M43" s="123" t="n">
        <f aca="false">PPMT($J$3/12,K43,$J$2,$J$1)</f>
        <v>-9472.308195604</v>
      </c>
      <c r="N43" s="123" t="n">
        <f aca="false">SUM(L43-M43)</f>
        <v>-73509.6809846426</v>
      </c>
      <c r="O43" s="124" t="n">
        <f aca="false">SUM(O42+M43)</f>
        <v>9603342.02307401</v>
      </c>
    </row>
    <row r="44" customFormat="false" ht="13.2" hidden="false" customHeight="false" outlineLevel="0" collapsed="false">
      <c r="A44" s="114"/>
      <c r="B44" s="119"/>
      <c r="C44" s="114" t="n">
        <f aca="false">SUM(C43+1)</f>
        <v>39</v>
      </c>
      <c r="D44" s="123" t="n">
        <f aca="false">PMT($B$3/12,$B$2,$B$1)</f>
        <v>-117776.844950748</v>
      </c>
      <c r="E44" s="123" t="n">
        <f aca="false">PPMT($B$3/12,C44,$B$2,$B$1)</f>
        <v>-70660.4923624236</v>
      </c>
      <c r="F44" s="123" t="n">
        <f aca="false">SUM(D44-E44)</f>
        <v>-47116.3525883241</v>
      </c>
      <c r="G44" s="124" t="n">
        <f aca="false">SUM(G43+E44)</f>
        <v>7467955.92176946</v>
      </c>
      <c r="H44" s="118"/>
      <c r="I44" s="114"/>
      <c r="J44" s="119"/>
      <c r="K44" s="114" t="n">
        <f aca="false">SUM(K43+1)</f>
        <v>39</v>
      </c>
      <c r="L44" s="123" t="n">
        <f aca="false">PMT($J$3/12,$J$2,$J$1)</f>
        <v>-82981.9891802466</v>
      </c>
      <c r="M44" s="123" t="n">
        <f aca="false">PPMT($J$3/12,K44,$J$2,$J$1)</f>
        <v>-9536.16734002269</v>
      </c>
      <c r="N44" s="123" t="n">
        <f aca="false">SUM(L44-M44)</f>
        <v>-73445.8218402239</v>
      </c>
      <c r="O44" s="124" t="n">
        <f aca="false">SUM(O43+M44)</f>
        <v>9593805.85573399</v>
      </c>
    </row>
    <row r="45" customFormat="false" ht="13.2" hidden="false" customHeight="false" outlineLevel="0" collapsed="false">
      <c r="A45" s="114"/>
      <c r="B45" s="119"/>
      <c r="C45" s="114" t="n">
        <f aca="false">SUM(C44+1)</f>
        <v>40</v>
      </c>
      <c r="D45" s="123" t="n">
        <f aca="false">PMT($B$3/12,$B$2,$B$1)</f>
        <v>-117776.844950748</v>
      </c>
      <c r="E45" s="123" t="n">
        <f aca="false">PPMT($B$3/12,C45,$B$2,$B$1)</f>
        <v>-71102.1204396888</v>
      </c>
      <c r="F45" s="123" t="n">
        <f aca="false">SUM(D45-E45)</f>
        <v>-46674.7245110589</v>
      </c>
      <c r="G45" s="124" t="n">
        <f aca="false">SUM(G44+E45)</f>
        <v>7396853.80132977</v>
      </c>
      <c r="H45" s="118"/>
      <c r="I45" s="114"/>
      <c r="J45" s="119"/>
      <c r="K45" s="114" t="n">
        <f aca="false">SUM(K44+1)</f>
        <v>40</v>
      </c>
      <c r="L45" s="123" t="n">
        <f aca="false">PMT($J$3/12,$J$2,$J$1)</f>
        <v>-82981.9891802466</v>
      </c>
      <c r="M45" s="123" t="n">
        <f aca="false">PPMT($J$3/12,K45,$J$2,$J$1)</f>
        <v>-9600.45700150669</v>
      </c>
      <c r="N45" s="123" t="n">
        <f aca="false">SUM(L45-M45)</f>
        <v>-73381.5321787399</v>
      </c>
      <c r="O45" s="124" t="n">
        <f aca="false">SUM(O44+M45)</f>
        <v>9584205.39873248</v>
      </c>
    </row>
    <row r="46" customFormat="false" ht="13.2" hidden="false" customHeight="false" outlineLevel="0" collapsed="false">
      <c r="A46" s="114"/>
      <c r="B46" s="119"/>
      <c r="C46" s="114" t="n">
        <f aca="false">SUM(C45+1)</f>
        <v>41</v>
      </c>
      <c r="D46" s="123" t="n">
        <f aca="false">PMT($B$3/12,$B$2,$B$1)</f>
        <v>-117776.844950748</v>
      </c>
      <c r="E46" s="123" t="n">
        <f aca="false">PPMT($B$3/12,C46,$B$2,$B$1)</f>
        <v>-71546.5086924368</v>
      </c>
      <c r="F46" s="123" t="n">
        <f aca="false">SUM(D46-E46)</f>
        <v>-46230.3362583108</v>
      </c>
      <c r="G46" s="124" t="n">
        <f aca="false">SUM(G45+E46)</f>
        <v>7325307.29263734</v>
      </c>
      <c r="H46" s="118"/>
      <c r="I46" s="114"/>
      <c r="J46" s="119"/>
      <c r="K46" s="114" t="n">
        <f aca="false">SUM(K45+1)</f>
        <v>41</v>
      </c>
      <c r="L46" s="123" t="n">
        <f aca="false">PMT($J$3/12,$J$2,$J$1)</f>
        <v>-82981.9891802466</v>
      </c>
      <c r="M46" s="123" t="n">
        <f aca="false">PPMT($J$3/12,K46,$J$2,$J$1)</f>
        <v>-9665.18008245851</v>
      </c>
      <c r="N46" s="123" t="n">
        <f aca="false">SUM(L46-M46)</f>
        <v>-73316.8090977881</v>
      </c>
      <c r="O46" s="124" t="n">
        <f aca="false">SUM(O45+M46)</f>
        <v>9574540.21865002</v>
      </c>
    </row>
    <row r="47" customFormat="false" ht="13.2" hidden="false" customHeight="false" outlineLevel="0" collapsed="false">
      <c r="A47" s="114"/>
      <c r="B47" s="119"/>
      <c r="C47" s="114" t="n">
        <f aca="false">SUM(C46+1)</f>
        <v>42</v>
      </c>
      <c r="D47" s="123" t="n">
        <f aca="false">PMT($B$3/12,$B$2,$B$1)</f>
        <v>-117776.844950748</v>
      </c>
      <c r="E47" s="123" t="n">
        <f aca="false">PPMT($B$3/12,C47,$B$2,$B$1)</f>
        <v>-71993.6743717646</v>
      </c>
      <c r="F47" s="123" t="n">
        <f aca="false">SUM(D47-E47)</f>
        <v>-45783.1705789831</v>
      </c>
      <c r="G47" s="124" t="n">
        <f aca="false">SUM(G46+E47)</f>
        <v>7253313.61826557</v>
      </c>
      <c r="H47" s="118"/>
      <c r="I47" s="114"/>
      <c r="J47" s="119"/>
      <c r="K47" s="114" t="n">
        <f aca="false">SUM(K46+1)</f>
        <v>42</v>
      </c>
      <c r="L47" s="123" t="n">
        <f aca="false">PMT($J$3/12,$J$2,$J$1)</f>
        <v>-82981.9891802466</v>
      </c>
      <c r="M47" s="123" t="n">
        <f aca="false">PPMT($J$3/12,K47,$J$2,$J$1)</f>
        <v>-9730.33950484774</v>
      </c>
      <c r="N47" s="123" t="n">
        <f aca="false">SUM(L47-M47)</f>
        <v>-73251.6496753989</v>
      </c>
      <c r="O47" s="124" t="n">
        <f aca="false">SUM(O46+M47)</f>
        <v>9564809.87914517</v>
      </c>
    </row>
    <row r="48" customFormat="false" ht="13.2" hidden="false" customHeight="false" outlineLevel="0" collapsed="false">
      <c r="A48" s="114"/>
      <c r="B48" s="119"/>
      <c r="C48" s="114" t="n">
        <f aca="false">SUM(C47+1)</f>
        <v>43</v>
      </c>
      <c r="D48" s="123" t="n">
        <f aca="false">PMT($B$3/12,$B$2,$B$1)</f>
        <v>-117776.844950748</v>
      </c>
      <c r="E48" s="123" t="n">
        <f aca="false">PPMT($B$3/12,C48,$B$2,$B$1)</f>
        <v>-72443.6348365881</v>
      </c>
      <c r="F48" s="123" t="n">
        <f aca="false">SUM(D48-E48)</f>
        <v>-45333.2101141596</v>
      </c>
      <c r="G48" s="124" t="n">
        <f aca="false">SUM(G47+E48)</f>
        <v>7180869.98342898</v>
      </c>
      <c r="H48" s="118"/>
      <c r="I48" s="114"/>
      <c r="J48" s="119"/>
      <c r="K48" s="114" t="n">
        <f aca="false">SUM(K47+1)</f>
        <v>43</v>
      </c>
      <c r="L48" s="123" t="n">
        <f aca="false">PMT($J$3/12,$J$2,$J$1)</f>
        <v>-82981.9891802466</v>
      </c>
      <c r="M48" s="123" t="n">
        <f aca="false">PPMT($J$3/12,K48,$J$2,$J$1)</f>
        <v>-9795.93821034294</v>
      </c>
      <c r="N48" s="123" t="n">
        <f aca="false">SUM(L48-M48)</f>
        <v>-73186.0509699037</v>
      </c>
      <c r="O48" s="124" t="n">
        <f aca="false">SUM(O47+M48)</f>
        <v>9555013.94093483</v>
      </c>
    </row>
    <row r="49" customFormat="false" ht="13.2" hidden="false" customHeight="false" outlineLevel="0" collapsed="false">
      <c r="A49" s="114"/>
      <c r="B49" s="119"/>
      <c r="C49" s="114" t="n">
        <f aca="false">SUM(C48+1)</f>
        <v>44</v>
      </c>
      <c r="D49" s="123" t="n">
        <f aca="false">PMT($B$3/12,$B$2,$B$1)</f>
        <v>-117776.844950748</v>
      </c>
      <c r="E49" s="123" t="n">
        <f aca="false">PPMT($B$3/12,C49,$B$2,$B$1)</f>
        <v>-72896.4075543168</v>
      </c>
      <c r="F49" s="123" t="n">
        <f aca="false">SUM(D49-E49)</f>
        <v>-44880.4373964309</v>
      </c>
      <c r="G49" s="124" t="n">
        <f aca="false">SUM(G48+E49)</f>
        <v>7107973.57587467</v>
      </c>
      <c r="H49" s="118"/>
      <c r="I49" s="114"/>
      <c r="J49" s="119"/>
      <c r="K49" s="114" t="n">
        <f aca="false">SUM(K48+1)</f>
        <v>44</v>
      </c>
      <c r="L49" s="123" t="n">
        <f aca="false">PMT($J$3/12,$J$2,$J$1)</f>
        <v>-82981.9891802466</v>
      </c>
      <c r="M49" s="123" t="n">
        <f aca="false">PPMT($J$3/12,K49,$J$2,$J$1)</f>
        <v>-9861.97916044432</v>
      </c>
      <c r="N49" s="123" t="n">
        <f aca="false">SUM(L49-M49)</f>
        <v>-73120.0100198023</v>
      </c>
      <c r="O49" s="124" t="n">
        <f aca="false">SUM(O48+M49)</f>
        <v>9545151.96177439</v>
      </c>
    </row>
    <row r="50" customFormat="false" ht="13.2" hidden="false" customHeight="false" outlineLevel="0" collapsed="false">
      <c r="A50" s="114"/>
      <c r="B50" s="119"/>
      <c r="C50" s="114" t="n">
        <f aca="false">SUM(C49+1)</f>
        <v>45</v>
      </c>
      <c r="D50" s="123" t="n">
        <f aca="false">PMT($B$3/12,$B$2,$B$1)</f>
        <v>-117776.844950748</v>
      </c>
      <c r="E50" s="123" t="n">
        <f aca="false">PPMT($B$3/12,C50,$B$2,$B$1)</f>
        <v>-73352.0101015313</v>
      </c>
      <c r="F50" s="123" t="n">
        <f aca="false">SUM(D50-E50)</f>
        <v>-44424.8348492164</v>
      </c>
      <c r="G50" s="124" t="n">
        <f aca="false">SUM(G49+E50)</f>
        <v>7034621.56577313</v>
      </c>
      <c r="H50" s="118"/>
      <c r="I50" s="114"/>
      <c r="J50" s="119"/>
      <c r="K50" s="114" t="n">
        <f aca="false">SUM(K49+1)</f>
        <v>45</v>
      </c>
      <c r="L50" s="123" t="n">
        <f aca="false">PMT($J$3/12,$J$2,$J$1)</f>
        <v>-82981.9891802466</v>
      </c>
      <c r="M50" s="123" t="n">
        <f aca="false">PPMT($J$3/12,K50,$J$2,$J$1)</f>
        <v>-9928.46533661765</v>
      </c>
      <c r="N50" s="123" t="n">
        <f aca="false">SUM(L50-M50)</f>
        <v>-73053.523843629</v>
      </c>
      <c r="O50" s="124" t="n">
        <f aca="false">SUM(O49+M50)</f>
        <v>9535223.49643777</v>
      </c>
    </row>
    <row r="51" customFormat="false" ht="13.2" hidden="false" customHeight="false" outlineLevel="0" collapsed="false">
      <c r="A51" s="114"/>
      <c r="B51" s="119"/>
      <c r="C51" s="114" t="n">
        <f aca="false">SUM(C50+1)</f>
        <v>46</v>
      </c>
      <c r="D51" s="123" t="n">
        <f aca="false">PMT($B$3/12,$B$2,$B$1)</f>
        <v>-117776.844950748</v>
      </c>
      <c r="E51" s="123" t="n">
        <f aca="false">PPMT($B$3/12,C51,$B$2,$B$1)</f>
        <v>-73810.4601646658</v>
      </c>
      <c r="F51" s="123" t="n">
        <f aca="false">SUM(D51-E51)</f>
        <v>-43966.3847860818</v>
      </c>
      <c r="G51" s="124" t="n">
        <f aca="false">SUM(G50+E51)</f>
        <v>6960811.10560847</v>
      </c>
      <c r="H51" s="118"/>
      <c r="I51" s="114"/>
      <c r="J51" s="119"/>
      <c r="K51" s="114" t="n">
        <f aca="false">SUM(K50+1)</f>
        <v>46</v>
      </c>
      <c r="L51" s="123" t="n">
        <f aca="false">PMT($J$3/12,$J$2,$J$1)</f>
        <v>-82981.9891802466</v>
      </c>
      <c r="M51" s="123" t="n">
        <f aca="false">PPMT($J$3/12,K51,$J$2,$J$1)</f>
        <v>-9995.39974042868</v>
      </c>
      <c r="N51" s="123" t="n">
        <f aca="false">SUM(L51-M51)</f>
        <v>-72986.589439818</v>
      </c>
      <c r="O51" s="124" t="n">
        <f aca="false">SUM(O50+M51)</f>
        <v>9525228.09669734</v>
      </c>
    </row>
    <row r="52" customFormat="false" ht="13.2" hidden="false" customHeight="false" outlineLevel="0" collapsed="false">
      <c r="A52" s="114"/>
      <c r="B52" s="119"/>
      <c r="C52" s="114" t="n">
        <f aca="false">SUM(C51+1)</f>
        <v>47</v>
      </c>
      <c r="D52" s="123" t="n">
        <f aca="false">PMT($B$3/12,$B$2,$B$1)</f>
        <v>-117776.844950748</v>
      </c>
      <c r="E52" s="123" t="n">
        <f aca="false">PPMT($B$3/12,C52,$B$2,$B$1)</f>
        <v>-74271.775540695</v>
      </c>
      <c r="F52" s="123" t="n">
        <f aca="false">SUM(D52-E52)</f>
        <v>-43505.0694100526</v>
      </c>
      <c r="G52" s="124" t="n">
        <f aca="false">SUM(G51+E52)</f>
        <v>6886539.33006777</v>
      </c>
      <c r="H52" s="118"/>
      <c r="I52" s="114"/>
      <c r="J52" s="119"/>
      <c r="K52" s="114" t="n">
        <f aca="false">SUM(K51+1)</f>
        <v>47</v>
      </c>
      <c r="L52" s="123" t="n">
        <f aca="false">PMT($J$3/12,$J$2,$J$1)</f>
        <v>-82981.9891802466</v>
      </c>
      <c r="M52" s="123" t="n">
        <f aca="false">PPMT($J$3/12,K52,$J$2,$J$1)</f>
        <v>-10062.7853936787</v>
      </c>
      <c r="N52" s="123" t="n">
        <f aca="false">SUM(L52-M52)</f>
        <v>-72919.2037865679</v>
      </c>
      <c r="O52" s="124" t="n">
        <f aca="false">SUM(O51+M52)</f>
        <v>9515165.31130366</v>
      </c>
    </row>
    <row r="53" customFormat="false" ht="13.2" hidden="false" customHeight="false" outlineLevel="0" collapsed="false">
      <c r="A53" s="114"/>
      <c r="B53" s="119" t="n">
        <f aca="false">SUM(D42:D53)</f>
        <v>-1413322.13940897</v>
      </c>
      <c r="C53" s="114" t="n">
        <f aca="false">SUM(C52+1)</f>
        <v>48</v>
      </c>
      <c r="D53" s="123" t="n">
        <f aca="false">PMT($B$3/12,$B$2,$B$1)</f>
        <v>-117776.844950748</v>
      </c>
      <c r="E53" s="123" t="n">
        <f aca="false">PPMT($B$3/12,C53,$B$2,$B$1)</f>
        <v>-74735.9741378244</v>
      </c>
      <c r="F53" s="123" t="n">
        <f aca="false">SUM(D53-E53)</f>
        <v>-43040.8708129233</v>
      </c>
      <c r="G53" s="124" t="n">
        <f aca="false">SUM(G52+E53)</f>
        <v>6811803.35592995</v>
      </c>
      <c r="H53" s="118"/>
      <c r="I53" s="114"/>
      <c r="J53" s="119" t="n">
        <f aca="false">SUM(L42:L53)</f>
        <v>-995783.87016296</v>
      </c>
      <c r="K53" s="114" t="n">
        <f aca="false">SUM(K52+1)</f>
        <v>48</v>
      </c>
      <c r="L53" s="123" t="n">
        <f aca="false">PMT($J$3/12,$J$2,$J$1)</f>
        <v>-82981.9891802466</v>
      </c>
      <c r="M53" s="123" t="n">
        <f aca="false">PPMT($J$3/12,K53,$J$2,$J$1)</f>
        <v>-10130.6253385411</v>
      </c>
      <c r="N53" s="123" t="n">
        <f aca="false">SUM(L53-M53)</f>
        <v>-72851.3638417055</v>
      </c>
      <c r="O53" s="124" t="n">
        <f aca="false">SUM(O52+M53)</f>
        <v>9505034.68596512</v>
      </c>
    </row>
    <row r="54" customFormat="false" ht="13.2" hidden="false" customHeight="false" outlineLevel="0" collapsed="false">
      <c r="A54" s="114"/>
      <c r="B54" s="119"/>
      <c r="C54" s="114" t="n">
        <f aca="false">SUM(C53+1)</f>
        <v>49</v>
      </c>
      <c r="D54" s="123" t="n">
        <f aca="false">PMT($B$3/12,$B$2,$B$1)</f>
        <v>-117776.844950748</v>
      </c>
      <c r="E54" s="123" t="n">
        <f aca="false">PPMT($B$3/12,C54,$B$2,$B$1)</f>
        <v>-75203.0739761858</v>
      </c>
      <c r="F54" s="123" t="n">
        <f aca="false">SUM(D54-E54)</f>
        <v>-42573.7709745619</v>
      </c>
      <c r="G54" s="124" t="n">
        <f aca="false">SUM(G53+E54)</f>
        <v>6736600.28195376</v>
      </c>
      <c r="H54" s="118"/>
      <c r="I54" s="114"/>
      <c r="J54" s="119"/>
      <c r="K54" s="114" t="n">
        <f aca="false">SUM(K53+1)</f>
        <v>49</v>
      </c>
      <c r="L54" s="123" t="n">
        <f aca="false">PMT($J$3/12,$J$2,$J$1)</f>
        <v>-82981.9891802466</v>
      </c>
      <c r="M54" s="123" t="n">
        <f aca="false">PPMT($J$3/12,K54,$J$2,$J$1)</f>
        <v>-10198.9226376985</v>
      </c>
      <c r="N54" s="123" t="n">
        <f aca="false">SUM(L54-M54)</f>
        <v>-72783.0665425482</v>
      </c>
      <c r="O54" s="124" t="n">
        <f aca="false">SUM(O53+M54)</f>
        <v>9494835.76332742</v>
      </c>
    </row>
    <row r="55" customFormat="false" ht="13.2" hidden="false" customHeight="false" outlineLevel="0" collapsed="false">
      <c r="A55" s="114"/>
      <c r="B55" s="119"/>
      <c r="C55" s="114" t="n">
        <f aca="false">SUM(C54+1)</f>
        <v>50</v>
      </c>
      <c r="D55" s="123" t="n">
        <f aca="false">PMT($B$3/12,$B$2,$B$1)</f>
        <v>-117776.844950748</v>
      </c>
      <c r="E55" s="123" t="n">
        <f aca="false">PPMT($B$3/12,C55,$B$2,$B$1)</f>
        <v>-75673.0931885369</v>
      </c>
      <c r="F55" s="123" t="n">
        <f aca="false">SUM(D55-E55)</f>
        <v>-42103.7517622107</v>
      </c>
      <c r="G55" s="124" t="n">
        <f aca="false">SUM(G54+E55)</f>
        <v>6660927.18876523</v>
      </c>
      <c r="H55" s="118"/>
      <c r="I55" s="114"/>
      <c r="J55" s="119"/>
      <c r="K55" s="114" t="n">
        <f aca="false">SUM(K54+1)</f>
        <v>50</v>
      </c>
      <c r="L55" s="123" t="n">
        <f aca="false">PMT($J$3/12,$J$2,$J$1)</f>
        <v>-82981.9891802466</v>
      </c>
      <c r="M55" s="123" t="n">
        <f aca="false">PPMT($J$3/12,K55,$J$2,$J$1)</f>
        <v>-10267.6803744809</v>
      </c>
      <c r="N55" s="123" t="n">
        <f aca="false">SUM(L55-M55)</f>
        <v>-72714.3088057657</v>
      </c>
      <c r="O55" s="124" t="n">
        <f aca="false">SUM(O54+M55)</f>
        <v>9484568.08295294</v>
      </c>
    </row>
    <row r="56" customFormat="false" ht="13.2" hidden="false" customHeight="false" outlineLevel="0" collapsed="false">
      <c r="A56" s="114"/>
      <c r="B56" s="119"/>
      <c r="C56" s="114" t="n">
        <f aca="false">SUM(C55+1)</f>
        <v>51</v>
      </c>
      <c r="D56" s="123" t="n">
        <f aca="false">PMT($B$3/12,$B$2,$B$1)</f>
        <v>-117776.844950748</v>
      </c>
      <c r="E56" s="123" t="n">
        <f aca="false">PPMT($B$3/12,C56,$B$2,$B$1)</f>
        <v>-76146.0500209653</v>
      </c>
      <c r="F56" s="123" t="n">
        <f aca="false">SUM(D56-E56)</f>
        <v>-41630.7949297823</v>
      </c>
      <c r="G56" s="124" t="n">
        <f aca="false">SUM(G55+E56)</f>
        <v>6584781.13874426</v>
      </c>
      <c r="H56" s="118"/>
      <c r="I56" s="114"/>
      <c r="J56" s="119"/>
      <c r="K56" s="114" t="n">
        <f aca="false">SUM(K55+1)</f>
        <v>51</v>
      </c>
      <c r="L56" s="123" t="n">
        <f aca="false">PMT($J$3/12,$J$2,$J$1)</f>
        <v>-82981.9891802466</v>
      </c>
      <c r="M56" s="123" t="n">
        <f aca="false">PPMT($J$3/12,K56,$J$2,$J$1)</f>
        <v>-10336.9016530056</v>
      </c>
      <c r="N56" s="123" t="n">
        <f aca="false">SUM(L56-M56)</f>
        <v>-72645.0875272411</v>
      </c>
      <c r="O56" s="124" t="n">
        <f aca="false">SUM(O55+M56)</f>
        <v>9474231.18129993</v>
      </c>
    </row>
    <row r="57" customFormat="false" ht="13.2" hidden="false" customHeight="false" outlineLevel="0" collapsed="false">
      <c r="A57" s="114"/>
      <c r="B57" s="119"/>
      <c r="C57" s="114" t="n">
        <f aca="false">SUM(C56+1)</f>
        <v>52</v>
      </c>
      <c r="D57" s="123" t="n">
        <f aca="false">PMT($B$3/12,$B$2,$B$1)</f>
        <v>-117776.844950748</v>
      </c>
      <c r="E57" s="123" t="n">
        <f aca="false">PPMT($B$3/12,C57,$B$2,$B$1)</f>
        <v>-76621.9628335963</v>
      </c>
      <c r="F57" s="123" t="n">
        <f aca="false">SUM(D57-E57)</f>
        <v>-41154.8821171513</v>
      </c>
      <c r="G57" s="124" t="n">
        <f aca="false">SUM(G56+E57)</f>
        <v>6508159.17591066</v>
      </c>
      <c r="H57" s="118"/>
      <c r="I57" s="114"/>
      <c r="J57" s="119"/>
      <c r="K57" s="114" t="n">
        <f aca="false">SUM(K56+1)</f>
        <v>52</v>
      </c>
      <c r="L57" s="123" t="n">
        <f aca="false">PMT($J$3/12,$J$2,$J$1)</f>
        <v>-82981.9891802466</v>
      </c>
      <c r="M57" s="123" t="n">
        <f aca="false">PPMT($J$3/12,K57,$J$2,$J$1)</f>
        <v>-10406.5895983162</v>
      </c>
      <c r="N57" s="123" t="n">
        <f aca="false">SUM(L57-M57)</f>
        <v>-72575.3995819304</v>
      </c>
      <c r="O57" s="124" t="n">
        <f aca="false">SUM(O56+M57)</f>
        <v>9463824.59170162</v>
      </c>
    </row>
    <row r="58" customFormat="false" ht="13.2" hidden="false" customHeight="false" outlineLevel="0" collapsed="false">
      <c r="A58" s="114"/>
      <c r="B58" s="119"/>
      <c r="C58" s="114" t="n">
        <f aca="false">SUM(C57+1)</f>
        <v>53</v>
      </c>
      <c r="D58" s="123" t="n">
        <f aca="false">PMT($B$3/12,$B$2,$B$1)</f>
        <v>-117776.844950748</v>
      </c>
      <c r="E58" s="123" t="n">
        <f aca="false">PPMT($B$3/12,C58,$B$2,$B$1)</f>
        <v>-77100.8501013063</v>
      </c>
      <c r="F58" s="123" t="n">
        <f aca="false">SUM(D58-E58)</f>
        <v>-40675.9948494413</v>
      </c>
      <c r="G58" s="124" t="n">
        <f aca="false">SUM(G57+E58)</f>
        <v>6431058.32580936</v>
      </c>
      <c r="H58" s="118"/>
      <c r="I58" s="114"/>
      <c r="J58" s="119"/>
      <c r="K58" s="114" t="n">
        <f aca="false">SUM(K57+1)</f>
        <v>53</v>
      </c>
      <c r="L58" s="123" t="n">
        <f aca="false">PMT($J$3/12,$J$2,$J$1)</f>
        <v>-82981.9891802466</v>
      </c>
      <c r="M58" s="123" t="n">
        <f aca="false">PPMT($J$3/12,K58,$J$2,$J$1)</f>
        <v>-10476.7473565249</v>
      </c>
      <c r="N58" s="123" t="n">
        <f aca="false">SUM(L58-M58)</f>
        <v>-72505.2418237217</v>
      </c>
      <c r="O58" s="124" t="n">
        <f aca="false">SUM(O57+M58)</f>
        <v>9453347.84434509</v>
      </c>
    </row>
    <row r="59" customFormat="false" ht="13.2" hidden="false" customHeight="false" outlineLevel="0" collapsed="false">
      <c r="A59" s="114"/>
      <c r="B59" s="119"/>
      <c r="C59" s="114" t="n">
        <f aca="false">SUM(C58+1)</f>
        <v>54</v>
      </c>
      <c r="D59" s="123" t="n">
        <f aca="false">PMT($B$3/12,$B$2,$B$1)</f>
        <v>-117776.844950748</v>
      </c>
      <c r="E59" s="123" t="n">
        <f aca="false">PPMT($B$3/12,C59,$B$2,$B$1)</f>
        <v>-77582.7304144395</v>
      </c>
      <c r="F59" s="123" t="n">
        <f aca="false">SUM(D59-E59)</f>
        <v>-40194.1145363082</v>
      </c>
      <c r="G59" s="124" t="n">
        <f aca="false">SUM(G58+E59)</f>
        <v>6353475.59539492</v>
      </c>
      <c r="H59" s="118"/>
      <c r="I59" s="114"/>
      <c r="J59" s="119"/>
      <c r="K59" s="114" t="n">
        <f aca="false">SUM(K58+1)</f>
        <v>54</v>
      </c>
      <c r="L59" s="123" t="n">
        <f aca="false">PMT($J$3/12,$J$2,$J$1)</f>
        <v>-82981.9891802466</v>
      </c>
      <c r="M59" s="123" t="n">
        <f aca="false">PPMT($J$3/12,K59,$J$2,$J$1)</f>
        <v>-10547.3780949535</v>
      </c>
      <c r="N59" s="123" t="n">
        <f aca="false">SUM(L59-M59)</f>
        <v>-72434.6110852932</v>
      </c>
      <c r="O59" s="124" t="n">
        <f aca="false">SUM(O58+M59)</f>
        <v>9442800.46625014</v>
      </c>
    </row>
    <row r="60" customFormat="false" ht="13.2" hidden="false" customHeight="false" outlineLevel="0" collapsed="false">
      <c r="A60" s="114"/>
      <c r="B60" s="119"/>
      <c r="C60" s="114" t="n">
        <f aca="false">SUM(C59+1)</f>
        <v>55</v>
      </c>
      <c r="D60" s="123" t="n">
        <f aca="false">PMT($B$3/12,$B$2,$B$1)</f>
        <v>-117776.844950748</v>
      </c>
      <c r="E60" s="123" t="n">
        <f aca="false">PPMT($B$3/12,C60,$B$2,$B$1)</f>
        <v>-78067.6224795297</v>
      </c>
      <c r="F60" s="123" t="n">
        <f aca="false">SUM(D60-E60)</f>
        <v>-39709.2224712179</v>
      </c>
      <c r="G60" s="124" t="n">
        <f aca="false">SUM(G59+E60)</f>
        <v>6275407.97291539</v>
      </c>
      <c r="H60" s="118"/>
      <c r="I60" s="114"/>
      <c r="J60" s="119"/>
      <c r="K60" s="114" t="n">
        <f aca="false">SUM(K59+1)</f>
        <v>55</v>
      </c>
      <c r="L60" s="123" t="n">
        <f aca="false">PMT($J$3/12,$J$2,$J$1)</f>
        <v>-82981.9891802466</v>
      </c>
      <c r="M60" s="123" t="n">
        <f aca="false">PPMT($J$3/12,K60,$J$2,$J$1)</f>
        <v>-10618.4850022769</v>
      </c>
      <c r="N60" s="123" t="n">
        <f aca="false">SUM(L60-M60)</f>
        <v>-72363.5041779697</v>
      </c>
      <c r="O60" s="124" t="n">
        <f aca="false">SUM(O59+M60)</f>
        <v>9432181.98124786</v>
      </c>
    </row>
    <row r="61" customFormat="false" ht="13.2" hidden="false" customHeight="false" outlineLevel="0" collapsed="false">
      <c r="A61" s="114"/>
      <c r="B61" s="119"/>
      <c r="C61" s="114" t="n">
        <f aca="false">SUM(C60+1)</f>
        <v>56</v>
      </c>
      <c r="D61" s="123" t="n">
        <f aca="false">PMT($B$3/12,$B$2,$B$1)</f>
        <v>-117776.844950748</v>
      </c>
      <c r="E61" s="123" t="n">
        <f aca="false">PPMT($B$3/12,C61,$B$2,$B$1)</f>
        <v>-78555.5451200268</v>
      </c>
      <c r="F61" s="123" t="n">
        <f aca="false">SUM(D61-E61)</f>
        <v>-39221.2998307209</v>
      </c>
      <c r="G61" s="124" t="n">
        <f aca="false">SUM(G60+E61)</f>
        <v>6196852.42779536</v>
      </c>
      <c r="H61" s="118"/>
      <c r="I61" s="114"/>
      <c r="J61" s="119"/>
      <c r="K61" s="114" t="n">
        <f aca="false">SUM(K60+1)</f>
        <v>56</v>
      </c>
      <c r="L61" s="123" t="n">
        <f aca="false">PMT($J$3/12,$J$2,$J$1)</f>
        <v>-82981.9891802466</v>
      </c>
      <c r="M61" s="123" t="n">
        <f aca="false">PPMT($J$3/12,K61,$J$2,$J$1)</f>
        <v>-10690.0712886673</v>
      </c>
      <c r="N61" s="123" t="n">
        <f aca="false">SUM(L61-M61)</f>
        <v>-72291.9178915794</v>
      </c>
      <c r="O61" s="124" t="n">
        <f aca="false">SUM(O60+M61)</f>
        <v>9421491.90995919</v>
      </c>
    </row>
    <row r="62" customFormat="false" ht="13.2" hidden="false" customHeight="false" outlineLevel="0" collapsed="false">
      <c r="A62" s="114"/>
      <c r="B62" s="119"/>
      <c r="C62" s="114" t="n">
        <f aca="false">SUM(C61+1)</f>
        <v>57</v>
      </c>
      <c r="D62" s="123" t="n">
        <f aca="false">PMT($B$3/12,$B$2,$B$1)</f>
        <v>-117776.844950748</v>
      </c>
      <c r="E62" s="123" t="n">
        <f aca="false">PPMT($B$3/12,C62,$B$2,$B$1)</f>
        <v>-79046.517277027</v>
      </c>
      <c r="F62" s="123" t="n">
        <f aca="false">SUM(D62-E62)</f>
        <v>-38730.3276737207</v>
      </c>
      <c r="G62" s="124" t="n">
        <f aca="false">SUM(G61+E62)</f>
        <v>6117805.91051833</v>
      </c>
      <c r="H62" s="118"/>
      <c r="I62" s="114"/>
      <c r="J62" s="119"/>
      <c r="K62" s="114" t="n">
        <f aca="false">SUM(K61+1)</f>
        <v>57</v>
      </c>
      <c r="L62" s="123" t="n">
        <f aca="false">PMT($J$3/12,$J$2,$J$1)</f>
        <v>-82981.9891802466</v>
      </c>
      <c r="M62" s="123" t="n">
        <f aca="false">PPMT($J$3/12,K62,$J$2,$J$1)</f>
        <v>-10762.1401859384</v>
      </c>
      <c r="N62" s="123" t="n">
        <f aca="false">SUM(L62-M62)</f>
        <v>-72219.8489943082</v>
      </c>
      <c r="O62" s="124" t="n">
        <f aca="false">SUM(O61+M62)</f>
        <v>9410729.76977325</v>
      </c>
    </row>
    <row r="63" customFormat="false" ht="13.2" hidden="false" customHeight="false" outlineLevel="0" collapsed="false">
      <c r="A63" s="114"/>
      <c r="B63" s="119"/>
      <c r="C63" s="114" t="n">
        <f aca="false">SUM(C62+1)</f>
        <v>58</v>
      </c>
      <c r="D63" s="123" t="n">
        <f aca="false">PMT($B$3/12,$B$2,$B$1)</f>
        <v>-117776.844950748</v>
      </c>
      <c r="E63" s="123" t="n">
        <f aca="false">PPMT($B$3/12,C63,$B$2,$B$1)</f>
        <v>-79540.5580100084</v>
      </c>
      <c r="F63" s="123" t="n">
        <f aca="false">SUM(D63-E63)</f>
        <v>-38236.2869407392</v>
      </c>
      <c r="G63" s="124" t="n">
        <f aca="false">SUM(G62+E63)</f>
        <v>6038265.35250833</v>
      </c>
      <c r="H63" s="118"/>
      <c r="I63" s="114"/>
      <c r="J63" s="119"/>
      <c r="K63" s="114" t="n">
        <f aca="false">SUM(K62+1)</f>
        <v>58</v>
      </c>
      <c r="L63" s="123" t="n">
        <f aca="false">PMT($J$3/12,$J$2,$J$1)</f>
        <v>-82981.9891802466</v>
      </c>
      <c r="M63" s="123" t="n">
        <f aca="false">PPMT($J$3/12,K63,$J$2,$J$1)</f>
        <v>-10834.6949476919</v>
      </c>
      <c r="N63" s="123" t="n">
        <f aca="false">SUM(L63-M63)</f>
        <v>-72147.2942325547</v>
      </c>
      <c r="O63" s="124" t="n">
        <f aca="false">SUM(O62+M63)</f>
        <v>9399895.07482556</v>
      </c>
    </row>
    <row r="64" customFormat="false" ht="13.2" hidden="false" customHeight="false" outlineLevel="0" collapsed="false">
      <c r="A64" s="114"/>
      <c r="B64" s="119"/>
      <c r="C64" s="114" t="n">
        <f aca="false">SUM(C63+1)</f>
        <v>59</v>
      </c>
      <c r="D64" s="123" t="n">
        <f aca="false">PMT($B$3/12,$B$2,$B$1)</f>
        <v>-117776.844950748</v>
      </c>
      <c r="E64" s="123" t="n">
        <f aca="false">PPMT($B$3/12,C64,$B$2,$B$1)</f>
        <v>-80037.686497571</v>
      </c>
      <c r="F64" s="123" t="n">
        <f aca="false">SUM(D64-E64)</f>
        <v>-37739.1584531767</v>
      </c>
      <c r="G64" s="124" t="n">
        <f aca="false">SUM(G63+E64)</f>
        <v>5958227.66601076</v>
      </c>
      <c r="H64" s="118"/>
      <c r="I64" s="114"/>
      <c r="J64" s="119"/>
      <c r="K64" s="114" t="n">
        <f aca="false">SUM(K63+1)</f>
        <v>59</v>
      </c>
      <c r="L64" s="123" t="n">
        <f aca="false">PMT($J$3/12,$J$2,$J$1)</f>
        <v>-82981.9891802466</v>
      </c>
      <c r="M64" s="123" t="n">
        <f aca="false">PPMT($J$3/12,K64,$J$2,$J$1)</f>
        <v>-10907.7388494643</v>
      </c>
      <c r="N64" s="123" t="n">
        <f aca="false">SUM(L64-M64)</f>
        <v>-72074.2503307824</v>
      </c>
      <c r="O64" s="124" t="n">
        <f aca="false">SUM(O63+M64)</f>
        <v>9388987.3359761</v>
      </c>
    </row>
    <row r="65" customFormat="false" ht="13.2" hidden="false" customHeight="false" outlineLevel="0" collapsed="false">
      <c r="A65" s="120" t="n">
        <f aca="false">B65+B53+B41+B29+B17</f>
        <v>-7066610.69704486</v>
      </c>
      <c r="B65" s="119" t="n">
        <f aca="false">SUM(D54:D65)</f>
        <v>-1413322.13940897</v>
      </c>
      <c r="C65" s="114" t="n">
        <f aca="false">SUM(C64+1)</f>
        <v>60</v>
      </c>
      <c r="D65" s="123" t="n">
        <f aca="false">PMT($B$3/12,$B$2,$B$1)</f>
        <v>-117776.844950748</v>
      </c>
      <c r="E65" s="123" t="n">
        <f aca="false">PPMT($B$3/12,C65,$B$2,$B$1)</f>
        <v>-80537.9220381808</v>
      </c>
      <c r="F65" s="123" t="n">
        <f aca="false">SUM(D65-E65)</f>
        <v>-37238.9229125669</v>
      </c>
      <c r="G65" s="124" t="n">
        <f aca="false">SUM(G64+E65)</f>
        <v>5877689.74397257</v>
      </c>
      <c r="H65" s="118"/>
      <c r="I65" s="120" t="n">
        <f aca="false">J65+J53+J41+J29+J17</f>
        <v>-4978919.3508148</v>
      </c>
      <c r="J65" s="119" t="n">
        <f aca="false">SUM(L54:L65)</f>
        <v>-995783.87016296</v>
      </c>
      <c r="K65" s="114" t="n">
        <f aca="false">SUM(K64+1)</f>
        <v>60</v>
      </c>
      <c r="L65" s="123" t="n">
        <f aca="false">PMT($J$3/12,$J$2,$J$1)</f>
        <v>-82981.9891802466</v>
      </c>
      <c r="M65" s="123" t="n">
        <f aca="false">PPMT($J$3/12,K65,$J$2,$J$1)</f>
        <v>-10981.2751888744</v>
      </c>
      <c r="N65" s="123" t="n">
        <f aca="false">SUM(L65-M65)</f>
        <v>-72000.7139913722</v>
      </c>
      <c r="O65" s="124" t="n">
        <f aca="false">SUM(O64+M65)</f>
        <v>9378006.06078722</v>
      </c>
    </row>
    <row r="66" customFormat="false" ht="13.2" hidden="false" customHeight="false" outlineLevel="0" collapsed="false">
      <c r="A66" s="114"/>
      <c r="B66" s="119"/>
      <c r="C66" s="114" t="n">
        <f aca="false">SUM(C65+1)</f>
        <v>61</v>
      </c>
      <c r="D66" s="123" t="n">
        <f aca="false">PMT($B$3/12,$B$2,$B$1)</f>
        <v>-117776.844950748</v>
      </c>
      <c r="E66" s="123" t="n">
        <f aca="false">PPMT($B$3/12,C66,$B$2,$B$1)</f>
        <v>-81041.2840509194</v>
      </c>
      <c r="F66" s="123" t="n">
        <f aca="false">SUM(D66-E66)</f>
        <v>-36735.5608998282</v>
      </c>
      <c r="G66" s="124" t="n">
        <f aca="false">SUM(G65+E66)</f>
        <v>5796648.45992166</v>
      </c>
      <c r="H66" s="118"/>
      <c r="I66" s="114"/>
      <c r="J66" s="119"/>
      <c r="K66" s="114" t="n">
        <f aca="false">SUM(K65+1)</f>
        <v>61</v>
      </c>
      <c r="L66" s="123" t="n">
        <f aca="false">PMT($J$3/12,$J$2,$J$1)</f>
        <v>-82981.9891802466</v>
      </c>
      <c r="M66" s="123" t="n">
        <f aca="false">PPMT($J$3/12,K66,$J$2,$J$1)</f>
        <v>-11055.3072857727</v>
      </c>
      <c r="N66" s="123" t="n">
        <f aca="false">SUM(L66-M66)</f>
        <v>-71926.6818944739</v>
      </c>
      <c r="O66" s="124" t="n">
        <f aca="false">SUM(O65+M66)</f>
        <v>9366950.75350145</v>
      </c>
    </row>
    <row r="67" customFormat="false" ht="13.2" hidden="false" customHeight="false" outlineLevel="0" collapsed="false">
      <c r="A67" s="114"/>
      <c r="B67" s="119"/>
      <c r="C67" s="114" t="n">
        <f aca="false">SUM(C66+1)</f>
        <v>62</v>
      </c>
      <c r="D67" s="123" t="n">
        <f aca="false">PMT($B$3/12,$B$2,$B$1)</f>
        <v>-117776.844950748</v>
      </c>
      <c r="E67" s="123" t="n">
        <f aca="false">PPMT($B$3/12,C67,$B$2,$B$1)</f>
        <v>-81547.7920762377</v>
      </c>
      <c r="F67" s="123" t="n">
        <f aca="false">SUM(D67-E67)</f>
        <v>-36229.05287451</v>
      </c>
      <c r="G67" s="124" t="n">
        <f aca="false">SUM(G66+E67)</f>
        <v>5715100.66784542</v>
      </c>
      <c r="H67" s="118"/>
      <c r="I67" s="114"/>
      <c r="J67" s="119"/>
      <c r="K67" s="114" t="n">
        <f aca="false">SUM(K66+1)</f>
        <v>62</v>
      </c>
      <c r="L67" s="123" t="n">
        <f aca="false">PMT($J$3/12,$J$2,$J$1)</f>
        <v>-82981.9891802466</v>
      </c>
      <c r="M67" s="123" t="n">
        <f aca="false">PPMT($J$3/12,K67,$J$2,$J$1)</f>
        <v>-11129.838482391</v>
      </c>
      <c r="N67" s="123" t="n">
        <f aca="false">SUM(L67-M67)</f>
        <v>-71852.1506978556</v>
      </c>
      <c r="O67" s="124" t="n">
        <f aca="false">SUM(O66+M67)</f>
        <v>9355820.91501906</v>
      </c>
    </row>
    <row r="68" customFormat="false" ht="13.2" hidden="false" customHeight="false" outlineLevel="0" collapsed="false">
      <c r="A68" s="114"/>
      <c r="B68" s="119"/>
      <c r="C68" s="114" t="n">
        <f aca="false">SUM(C67+1)</f>
        <v>63</v>
      </c>
      <c r="D68" s="123" t="n">
        <f aca="false">PMT($B$3/12,$B$2,$B$1)</f>
        <v>-117776.844950748</v>
      </c>
      <c r="E68" s="123" t="n">
        <f aca="false">PPMT($B$3/12,C68,$B$2,$B$1)</f>
        <v>-82057.4657767142</v>
      </c>
      <c r="F68" s="123" t="n">
        <f aca="false">SUM(D68-E68)</f>
        <v>-35719.3791740335</v>
      </c>
      <c r="G68" s="124" t="n">
        <f aca="false">SUM(G67+E68)</f>
        <v>5633043.2020687</v>
      </c>
      <c r="H68" s="118"/>
      <c r="I68" s="114"/>
      <c r="J68" s="119"/>
      <c r="K68" s="114" t="n">
        <f aca="false">SUM(K67+1)</f>
        <v>63</v>
      </c>
      <c r="L68" s="123" t="n">
        <f aca="false">PMT($J$3/12,$J$2,$J$1)</f>
        <v>-82981.9891802466</v>
      </c>
      <c r="M68" s="123" t="n">
        <f aca="false">PPMT($J$3/12,K68,$J$2,$J$1)</f>
        <v>-11204.8721434931</v>
      </c>
      <c r="N68" s="123" t="n">
        <f aca="false">SUM(L68-M68)</f>
        <v>-71777.1170367535</v>
      </c>
      <c r="O68" s="124" t="n">
        <f aca="false">SUM(O67+M68)</f>
        <v>9344616.04287557</v>
      </c>
    </row>
    <row r="69" customFormat="false" ht="13.2" hidden="false" customHeight="false" outlineLevel="0" collapsed="false">
      <c r="A69" s="114"/>
      <c r="B69" s="119"/>
      <c r="C69" s="114" t="n">
        <f aca="false">SUM(C68+1)</f>
        <v>64</v>
      </c>
      <c r="D69" s="123" t="n">
        <f aca="false">PMT($B$3/12,$B$2,$B$1)</f>
        <v>-117776.844950748</v>
      </c>
      <c r="E69" s="123" t="n">
        <f aca="false">PPMT($B$3/12,C69,$B$2,$B$1)</f>
        <v>-82570.3249378186</v>
      </c>
      <c r="F69" s="123" t="n">
        <f aca="false">SUM(D69-E69)</f>
        <v>-35206.520012929</v>
      </c>
      <c r="G69" s="124" t="n">
        <f aca="false">SUM(G68+E69)</f>
        <v>5550472.87713089</v>
      </c>
      <c r="H69" s="118"/>
      <c r="I69" s="114"/>
      <c r="J69" s="119"/>
      <c r="K69" s="114" t="n">
        <f aca="false">SUM(K68+1)</f>
        <v>64</v>
      </c>
      <c r="L69" s="123" t="n">
        <f aca="false">PMT($J$3/12,$J$2,$J$1)</f>
        <v>-82981.9891802466</v>
      </c>
      <c r="M69" s="123" t="n">
        <f aca="false">PPMT($J$3/12,K69,$J$2,$J$1)</f>
        <v>-11280.4116565272</v>
      </c>
      <c r="N69" s="123" t="n">
        <f aca="false">SUM(L69-M69)</f>
        <v>-71701.5775237195</v>
      </c>
      <c r="O69" s="124" t="n">
        <f aca="false">SUM(O68+M69)</f>
        <v>9333335.63121904</v>
      </c>
    </row>
    <row r="70" customFormat="false" ht="13.2" hidden="false" customHeight="false" outlineLevel="0" collapsed="false">
      <c r="A70" s="114"/>
      <c r="B70" s="119"/>
      <c r="C70" s="114" t="n">
        <f aca="false">SUM(C69+1)</f>
        <v>65</v>
      </c>
      <c r="D70" s="123" t="n">
        <f aca="false">PMT($B$3/12,$B$2,$B$1)</f>
        <v>-117776.844950748</v>
      </c>
      <c r="E70" s="123" t="n">
        <f aca="false">PPMT($B$3/12,C70,$B$2,$B$1)</f>
        <v>-83086.38946868</v>
      </c>
      <c r="F70" s="123" t="n">
        <f aca="false">SUM(D70-E70)</f>
        <v>-34690.4554820676</v>
      </c>
      <c r="G70" s="124" t="n">
        <f aca="false">SUM(G69+E70)</f>
        <v>5467386.48766221</v>
      </c>
      <c r="H70" s="118"/>
      <c r="I70" s="114"/>
      <c r="J70" s="119"/>
      <c r="K70" s="114" t="n">
        <f aca="false">SUM(K69+1)</f>
        <v>65</v>
      </c>
      <c r="L70" s="123" t="n">
        <f aca="false">PMT($J$3/12,$J$2,$J$1)</f>
        <v>-82981.9891802466</v>
      </c>
      <c r="M70" s="123" t="n">
        <f aca="false">PPMT($J$3/12,K70,$J$2,$J$1)</f>
        <v>-11356.4604317783</v>
      </c>
      <c r="N70" s="123" t="n">
        <f aca="false">SUM(L70-M70)</f>
        <v>-71625.5287484684</v>
      </c>
      <c r="O70" s="124" t="n">
        <f aca="false">SUM(O69+M70)</f>
        <v>9321979.17078726</v>
      </c>
    </row>
    <row r="71" customFormat="false" ht="13.2" hidden="false" customHeight="false" outlineLevel="0" collapsed="false">
      <c r="A71" s="114"/>
      <c r="B71" s="119"/>
      <c r="C71" s="114" t="n">
        <f aca="false">SUM(C70+1)</f>
        <v>66</v>
      </c>
      <c r="D71" s="123" t="n">
        <f aca="false">PMT($B$3/12,$B$2,$B$1)</f>
        <v>-117776.844950748</v>
      </c>
      <c r="E71" s="123" t="n">
        <f aca="false">PPMT($B$3/12,C71,$B$2,$B$1)</f>
        <v>-83605.6794028593</v>
      </c>
      <c r="F71" s="123" t="n">
        <f aca="false">SUM(D71-E71)</f>
        <v>-34171.1655478884</v>
      </c>
      <c r="G71" s="124" t="n">
        <f aca="false">SUM(G70+E71)</f>
        <v>5383780.80825935</v>
      </c>
      <c r="H71" s="118"/>
      <c r="I71" s="114"/>
      <c r="J71" s="119"/>
      <c r="K71" s="114" t="n">
        <f aca="false">SUM(K70+1)</f>
        <v>66</v>
      </c>
      <c r="L71" s="123" t="n">
        <f aca="false">PMT($J$3/12,$J$2,$J$1)</f>
        <v>-82981.9891802466</v>
      </c>
      <c r="M71" s="123" t="n">
        <f aca="false">PPMT($J$3/12,K71,$J$2,$J$1)</f>
        <v>-11433.0219025225</v>
      </c>
      <c r="N71" s="123" t="n">
        <f aca="false">SUM(L71-M71)</f>
        <v>-71548.9672777242</v>
      </c>
      <c r="O71" s="124" t="n">
        <f aca="false">SUM(O70+M71)</f>
        <v>9310546.14888474</v>
      </c>
    </row>
    <row r="72" customFormat="false" ht="13.2" hidden="false" customHeight="false" outlineLevel="0" collapsed="false">
      <c r="A72" s="114"/>
      <c r="B72" s="119"/>
      <c r="C72" s="114" t="n">
        <f aca="false">SUM(C71+1)</f>
        <v>67</v>
      </c>
      <c r="D72" s="123" t="n">
        <f aca="false">PMT($B$3/12,$B$2,$B$1)</f>
        <v>-117776.844950748</v>
      </c>
      <c r="E72" s="123" t="n">
        <f aca="false">PPMT($B$3/12,C72,$B$2,$B$1)</f>
        <v>-84128.2148991271</v>
      </c>
      <c r="F72" s="123" t="n">
        <f aca="false">SUM(D72-E72)</f>
        <v>-33648.6300516205</v>
      </c>
      <c r="G72" s="124" t="n">
        <f aca="false">SUM(G71+E72)</f>
        <v>5299652.59336022</v>
      </c>
      <c r="H72" s="118"/>
      <c r="I72" s="114"/>
      <c r="J72" s="119"/>
      <c r="K72" s="114" t="n">
        <f aca="false">SUM(K71+1)</f>
        <v>67</v>
      </c>
      <c r="L72" s="123" t="n">
        <f aca="false">PMT($J$3/12,$J$2,$J$1)</f>
        <v>-82981.9891802466</v>
      </c>
      <c r="M72" s="123" t="n">
        <f aca="false">PPMT($J$3/12,K72,$J$2,$J$1)</f>
        <v>-11510.099525182</v>
      </c>
      <c r="N72" s="123" t="n">
        <f aca="false">SUM(L72-M72)</f>
        <v>-71471.8896550646</v>
      </c>
      <c r="O72" s="124" t="n">
        <f aca="false">SUM(O71+M72)</f>
        <v>9299036.04935956</v>
      </c>
    </row>
    <row r="73" customFormat="false" ht="13.2" hidden="false" customHeight="false" outlineLevel="0" collapsed="false">
      <c r="A73" s="114"/>
      <c r="B73" s="119"/>
      <c r="C73" s="114" t="n">
        <f aca="false">SUM(C72+1)</f>
        <v>68</v>
      </c>
      <c r="D73" s="123" t="n">
        <f aca="false">PMT($B$3/12,$B$2,$B$1)</f>
        <v>-117776.844950748</v>
      </c>
      <c r="E73" s="123" t="n">
        <f aca="false">PPMT($B$3/12,C73,$B$2,$B$1)</f>
        <v>-84654.0162422467</v>
      </c>
      <c r="F73" s="123" t="n">
        <f aca="false">SUM(D73-E73)</f>
        <v>-33122.8287085009</v>
      </c>
      <c r="G73" s="124" t="n">
        <f aca="false">SUM(G72+E73)</f>
        <v>5214998.57711797</v>
      </c>
      <c r="H73" s="118"/>
      <c r="I73" s="114"/>
      <c r="J73" s="119"/>
      <c r="K73" s="114" t="n">
        <f aca="false">SUM(K72+1)</f>
        <v>68</v>
      </c>
      <c r="L73" s="123" t="n">
        <f aca="false">PMT($J$3/12,$J$2,$J$1)</f>
        <v>-82981.9891802466</v>
      </c>
      <c r="M73" s="123" t="n">
        <f aca="false">PPMT($J$3/12,K73,$J$2,$J$1)</f>
        <v>-11587.6967794809</v>
      </c>
      <c r="N73" s="123" t="n">
        <f aca="false">SUM(L73-M73)</f>
        <v>-71394.2924007657</v>
      </c>
      <c r="O73" s="124" t="n">
        <f aca="false">SUM(O72+M73)</f>
        <v>9287448.35258008</v>
      </c>
    </row>
    <row r="74" customFormat="false" ht="13.2" hidden="false" customHeight="false" outlineLevel="0" collapsed="false">
      <c r="A74" s="114"/>
      <c r="B74" s="119"/>
      <c r="C74" s="114" t="n">
        <f aca="false">SUM(C73+1)</f>
        <v>69</v>
      </c>
      <c r="D74" s="123" t="n">
        <f aca="false">PMT($B$3/12,$B$2,$B$1)</f>
        <v>-117776.844950748</v>
      </c>
      <c r="E74" s="123" t="n">
        <f aca="false">PPMT($B$3/12,C74,$B$2,$B$1)</f>
        <v>-85183.1038437608</v>
      </c>
      <c r="F74" s="123" t="n">
        <f aca="false">SUM(D74-E74)</f>
        <v>-32593.7411069869</v>
      </c>
      <c r="G74" s="124" t="n">
        <f aca="false">SUM(G73+E74)</f>
        <v>5129815.47327421</v>
      </c>
      <c r="H74" s="118"/>
      <c r="I74" s="114"/>
      <c r="J74" s="119"/>
      <c r="K74" s="114" t="n">
        <f aca="false">SUM(K73+1)</f>
        <v>69</v>
      </c>
      <c r="L74" s="123" t="n">
        <f aca="false">PMT($J$3/12,$J$2,$J$1)</f>
        <v>-82981.9891802466</v>
      </c>
      <c r="M74" s="123" t="n">
        <f aca="false">PPMT($J$3/12,K74,$J$2,$J$1)</f>
        <v>-11665.8171686026</v>
      </c>
      <c r="N74" s="123" t="n">
        <f aca="false">SUM(L74-M74)</f>
        <v>-71316.172011644</v>
      </c>
      <c r="O74" s="124" t="n">
        <f aca="false">SUM(O73+M74)</f>
        <v>9275782.53541147</v>
      </c>
    </row>
    <row r="75" customFormat="false" ht="13.2" hidden="false" customHeight="false" outlineLevel="0" collapsed="false">
      <c r="A75" s="114"/>
      <c r="B75" s="119"/>
      <c r="C75" s="114" t="n">
        <f aca="false">SUM(C74+1)</f>
        <v>70</v>
      </c>
      <c r="D75" s="123" t="n">
        <f aca="false">PMT($B$3/12,$B$2,$B$1)</f>
        <v>-117776.844950748</v>
      </c>
      <c r="E75" s="123" t="n">
        <f aca="false">PPMT($B$3/12,C75,$B$2,$B$1)</f>
        <v>-85715.4982427843</v>
      </c>
      <c r="F75" s="123" t="n">
        <f aca="false">SUM(D75-E75)</f>
        <v>-32061.3467079634</v>
      </c>
      <c r="G75" s="124" t="n">
        <f aca="false">SUM(G74+E75)</f>
        <v>5044099.97503143</v>
      </c>
      <c r="H75" s="118"/>
      <c r="I75" s="114"/>
      <c r="J75" s="119"/>
      <c r="K75" s="114" t="n">
        <f aca="false">SUM(K74+1)</f>
        <v>70</v>
      </c>
      <c r="L75" s="123" t="n">
        <f aca="false">PMT($J$3/12,$J$2,$J$1)</f>
        <v>-82981.9891802466</v>
      </c>
      <c r="M75" s="123" t="n">
        <f aca="false">PPMT($J$3/12,K75,$J$2,$J$1)</f>
        <v>-11744.4642193476</v>
      </c>
      <c r="N75" s="123" t="n">
        <f aca="false">SUM(L75-M75)</f>
        <v>-71237.524960899</v>
      </c>
      <c r="O75" s="124" t="n">
        <f aca="false">SUM(O74+M75)</f>
        <v>9264038.07119213</v>
      </c>
    </row>
    <row r="76" customFormat="false" ht="13.2" hidden="false" customHeight="false" outlineLevel="0" collapsed="false">
      <c r="A76" s="114"/>
      <c r="B76" s="119"/>
      <c r="C76" s="114" t="n">
        <f aca="false">SUM(C75+1)</f>
        <v>71</v>
      </c>
      <c r="D76" s="123" t="n">
        <f aca="false">PMT($B$3/12,$B$2,$B$1)</f>
        <v>-117776.844950748</v>
      </c>
      <c r="E76" s="123" t="n">
        <f aca="false">PPMT($B$3/12,C76,$B$2,$B$1)</f>
        <v>-86251.2201068017</v>
      </c>
      <c r="F76" s="123" t="n">
        <f aca="false">SUM(D76-E76)</f>
        <v>-31525.624843946</v>
      </c>
      <c r="G76" s="124" t="n">
        <f aca="false">SUM(G75+E76)</f>
        <v>4957848.75492462</v>
      </c>
      <c r="H76" s="118"/>
      <c r="I76" s="114"/>
      <c r="J76" s="119"/>
      <c r="K76" s="114" t="n">
        <f aca="false">SUM(K75+1)</f>
        <v>71</v>
      </c>
      <c r="L76" s="123" t="n">
        <f aca="false">PMT($J$3/12,$J$2,$J$1)</f>
        <v>-82981.9891802466</v>
      </c>
      <c r="M76" s="123" t="n">
        <f aca="false">PPMT($J$3/12,K76,$J$2,$J$1)</f>
        <v>-11823.641482293</v>
      </c>
      <c r="N76" s="123" t="n">
        <f aca="false">SUM(L76-M76)</f>
        <v>-71158.3476979536</v>
      </c>
      <c r="O76" s="124" t="n">
        <f aca="false">SUM(O75+M76)</f>
        <v>9252214.42970983</v>
      </c>
    </row>
    <row r="77" customFormat="false" ht="13.2" hidden="false" customHeight="false" outlineLevel="0" collapsed="false">
      <c r="A77" s="114"/>
      <c r="B77" s="119" t="n">
        <f aca="false">SUM(D66:D77)</f>
        <v>-1413322.13940897</v>
      </c>
      <c r="C77" s="114" t="n">
        <f aca="false">SUM(C76+1)</f>
        <v>72</v>
      </c>
      <c r="D77" s="123" t="n">
        <f aca="false">PMT($B$3/12,$B$2,$B$1)</f>
        <v>-117776.844950748</v>
      </c>
      <c r="E77" s="123" t="n">
        <f aca="false">PPMT($B$3/12,C77,$B$2,$B$1)</f>
        <v>-86790.2902324692</v>
      </c>
      <c r="F77" s="123" t="n">
        <f aca="false">SUM(D77-E77)</f>
        <v>-30986.5547182784</v>
      </c>
      <c r="G77" s="124" t="n">
        <f aca="false">SUM(G76+E77)</f>
        <v>4871058.46469216</v>
      </c>
      <c r="H77" s="118"/>
      <c r="I77" s="114"/>
      <c r="J77" s="119" t="n">
        <f aca="false">SUM(L66:L77)</f>
        <v>-995783.87016296</v>
      </c>
      <c r="K77" s="114" t="n">
        <f aca="false">SUM(K76+1)</f>
        <v>72</v>
      </c>
      <c r="L77" s="123" t="n">
        <f aca="false">PMT($J$3/12,$J$2,$J$1)</f>
        <v>-82981.9891802466</v>
      </c>
      <c r="M77" s="123" t="n">
        <f aca="false">PPMT($J$3/12,K77,$J$2,$J$1)</f>
        <v>-11903.3525319528</v>
      </c>
      <c r="N77" s="123" t="n">
        <f aca="false">SUM(L77-M77)</f>
        <v>-71078.6366482938</v>
      </c>
      <c r="O77" s="124" t="n">
        <f aca="false">SUM(O76+M77)</f>
        <v>9240311.07717788</v>
      </c>
    </row>
    <row r="78" customFormat="false" ht="13.2" hidden="false" customHeight="false" outlineLevel="0" collapsed="false">
      <c r="A78" s="114"/>
      <c r="B78" s="119"/>
      <c r="C78" s="114" t="n">
        <f aca="false">SUM(C77+1)</f>
        <v>73</v>
      </c>
      <c r="D78" s="123" t="n">
        <f aca="false">PMT($B$3/12,$B$2,$B$1)</f>
        <v>-117776.844950748</v>
      </c>
      <c r="E78" s="123" t="n">
        <f aca="false">PPMT($B$3/12,C78,$B$2,$B$1)</f>
        <v>-87332.7295464221</v>
      </c>
      <c r="F78" s="123" t="n">
        <f aca="false">SUM(D78-E78)</f>
        <v>-30444.1154043255</v>
      </c>
      <c r="G78" s="124" t="n">
        <f aca="false">SUM(G77+E78)</f>
        <v>4783725.73514573</v>
      </c>
      <c r="H78" s="118"/>
      <c r="I78" s="114"/>
      <c r="J78" s="119"/>
      <c r="K78" s="114" t="n">
        <f aca="false">SUM(K77+1)</f>
        <v>73</v>
      </c>
      <c r="L78" s="123" t="n">
        <f aca="false">PMT($J$3/12,$J$2,$J$1)</f>
        <v>-82981.9891802466</v>
      </c>
      <c r="M78" s="123" t="n">
        <f aca="false">PPMT($J$3/12,K78,$J$2,$J$1)</f>
        <v>-11983.6009669391</v>
      </c>
      <c r="N78" s="123" t="n">
        <f aca="false">SUM(L78-M78)</f>
        <v>-70998.3882133076</v>
      </c>
      <c r="O78" s="124" t="n">
        <f aca="false">SUM(O77+M78)</f>
        <v>9228327.47621094</v>
      </c>
    </row>
    <row r="79" customFormat="false" ht="13.2" hidden="false" customHeight="false" outlineLevel="0" collapsed="false">
      <c r="A79" s="114"/>
      <c r="B79" s="119"/>
      <c r="C79" s="114" t="n">
        <f aca="false">SUM(C78+1)</f>
        <v>74</v>
      </c>
      <c r="D79" s="123" t="n">
        <f aca="false">PMT($B$3/12,$B$2,$B$1)</f>
        <v>-117776.844950748</v>
      </c>
      <c r="E79" s="123" t="n">
        <f aca="false">PPMT($B$3/12,C79,$B$2,$B$1)</f>
        <v>-87878.5591060873</v>
      </c>
      <c r="F79" s="123" t="n">
        <f aca="false">SUM(D79-E79)</f>
        <v>-29898.2858446604</v>
      </c>
      <c r="G79" s="124" t="n">
        <f aca="false">SUM(G78+E79)</f>
        <v>4695847.17603965</v>
      </c>
      <c r="H79" s="118"/>
      <c r="I79" s="114"/>
      <c r="J79" s="119"/>
      <c r="K79" s="114" t="n">
        <f aca="false">SUM(K78+1)</f>
        <v>74</v>
      </c>
      <c r="L79" s="123" t="n">
        <f aca="false">PMT($J$3/12,$J$2,$J$1)</f>
        <v>-82981.9891802466</v>
      </c>
      <c r="M79" s="123" t="n">
        <f aca="false">PPMT($J$3/12,K79,$J$2,$J$1)</f>
        <v>-12064.3904101245</v>
      </c>
      <c r="N79" s="123" t="n">
        <f aca="false">SUM(L79-M79)</f>
        <v>-70917.5987701221</v>
      </c>
      <c r="O79" s="124" t="n">
        <f aca="false">SUM(O78+M79)</f>
        <v>9216263.08580081</v>
      </c>
    </row>
    <row r="80" customFormat="false" ht="13.2" hidden="false" customHeight="false" outlineLevel="0" collapsed="false">
      <c r="A80" s="114"/>
      <c r="B80" s="119"/>
      <c r="C80" s="114" t="n">
        <f aca="false">SUM(C79+1)</f>
        <v>75</v>
      </c>
      <c r="D80" s="123" t="n">
        <f aca="false">PMT($B$3/12,$B$2,$B$1)</f>
        <v>-117776.844950748</v>
      </c>
      <c r="E80" s="123" t="n">
        <f aca="false">PPMT($B$3/12,C80,$B$2,$B$1)</f>
        <v>-88427.8001005003</v>
      </c>
      <c r="F80" s="123" t="n">
        <f aca="false">SUM(D80-E80)</f>
        <v>-29349.0448502473</v>
      </c>
      <c r="G80" s="124" t="n">
        <f aca="false">SUM(G79+E80)</f>
        <v>4607419.37593915</v>
      </c>
      <c r="H80" s="118"/>
      <c r="I80" s="114"/>
      <c r="J80" s="119"/>
      <c r="K80" s="114" t="n">
        <f aca="false">SUM(K79+1)</f>
        <v>75</v>
      </c>
      <c r="L80" s="123" t="n">
        <f aca="false">PMT($J$3/12,$J$2,$J$1)</f>
        <v>-82981.9891802466</v>
      </c>
      <c r="M80" s="123" t="n">
        <f aca="false">PPMT($J$3/12,K80,$J$2,$J$1)</f>
        <v>-12145.7245088061</v>
      </c>
      <c r="N80" s="123" t="n">
        <f aca="false">SUM(L80-M80)</f>
        <v>-70836.2646714405</v>
      </c>
      <c r="O80" s="124" t="n">
        <f aca="false">SUM(O79+M80)</f>
        <v>9204117.36129201</v>
      </c>
    </row>
    <row r="81" customFormat="false" ht="13.2" hidden="false" customHeight="false" outlineLevel="0" collapsed="false">
      <c r="A81" s="114"/>
      <c r="B81" s="119"/>
      <c r="C81" s="114" t="n">
        <f aca="false">SUM(C80+1)</f>
        <v>76</v>
      </c>
      <c r="D81" s="123" t="n">
        <f aca="false">PMT($B$3/12,$B$2,$B$1)</f>
        <v>-117776.844950748</v>
      </c>
      <c r="E81" s="123" t="n">
        <f aca="false">PPMT($B$3/12,C81,$B$2,$B$1)</f>
        <v>-88980.4738511285</v>
      </c>
      <c r="F81" s="123" t="n">
        <f aca="false">SUM(D81-E81)</f>
        <v>-28796.3710996192</v>
      </c>
      <c r="G81" s="124" t="n">
        <f aca="false">SUM(G80+E81)</f>
        <v>4518438.90208802</v>
      </c>
      <c r="H81" s="118"/>
      <c r="I81" s="114"/>
      <c r="J81" s="119"/>
      <c r="K81" s="114" t="n">
        <f aca="false">SUM(K80+1)</f>
        <v>76</v>
      </c>
      <c r="L81" s="123" t="n">
        <f aca="false">PMT($J$3/12,$J$2,$J$1)</f>
        <v>-82981.9891802466</v>
      </c>
      <c r="M81" s="123" t="n">
        <f aca="false">PPMT($J$3/12,K81,$J$2,$J$1)</f>
        <v>-12227.6069348696</v>
      </c>
      <c r="N81" s="123" t="n">
        <f aca="false">SUM(L81-M81)</f>
        <v>-70754.382245377</v>
      </c>
      <c r="O81" s="124" t="n">
        <f aca="false">SUM(O80+M81)</f>
        <v>9191889.75435714</v>
      </c>
    </row>
    <row r="82" customFormat="false" ht="13.2" hidden="false" customHeight="false" outlineLevel="0" collapsed="false">
      <c r="A82" s="114"/>
      <c r="B82" s="119"/>
      <c r="C82" s="114" t="n">
        <f aca="false">SUM(C81+1)</f>
        <v>77</v>
      </c>
      <c r="D82" s="123" t="n">
        <f aca="false">PMT($B$3/12,$B$2,$B$1)</f>
        <v>-117776.844950748</v>
      </c>
      <c r="E82" s="123" t="n">
        <f aca="false">PPMT($B$3/12,C82,$B$2,$B$1)</f>
        <v>-89536.6018126981</v>
      </c>
      <c r="F82" s="123" t="n">
        <f aca="false">SUM(D82-E82)</f>
        <v>-28240.2431380496</v>
      </c>
      <c r="G82" s="124" t="n">
        <f aca="false">SUM(G81+E82)</f>
        <v>4428902.30027532</v>
      </c>
      <c r="H82" s="118"/>
      <c r="I82" s="114"/>
      <c r="J82" s="119"/>
      <c r="K82" s="114" t="n">
        <f aca="false">SUM(K81+1)</f>
        <v>77</v>
      </c>
      <c r="L82" s="123" t="n">
        <f aca="false">PMT($J$3/12,$J$2,$J$1)</f>
        <v>-82981.9891802466</v>
      </c>
      <c r="M82" s="123" t="n">
        <f aca="false">PPMT($J$3/12,K82,$J$2,$J$1)</f>
        <v>-12310.0413849556</v>
      </c>
      <c r="N82" s="123" t="n">
        <f aca="false">SUM(L82-M82)</f>
        <v>-70671.9477952911</v>
      </c>
      <c r="O82" s="124" t="n">
        <f aca="false">SUM(O81+M82)</f>
        <v>9179579.71297218</v>
      </c>
    </row>
    <row r="83" customFormat="false" ht="13.2" hidden="false" customHeight="false" outlineLevel="0" collapsed="false">
      <c r="A83" s="114"/>
      <c r="B83" s="119"/>
      <c r="C83" s="114" t="n">
        <f aca="false">SUM(C82+1)</f>
        <v>78</v>
      </c>
      <c r="D83" s="123" t="n">
        <f aca="false">PMT($B$3/12,$B$2,$B$1)</f>
        <v>-117776.844950748</v>
      </c>
      <c r="E83" s="123" t="n">
        <f aca="false">PPMT($B$3/12,C83,$B$2,$B$1)</f>
        <v>-90096.2055740274</v>
      </c>
      <c r="F83" s="123" t="n">
        <f aca="false">SUM(D83-E83)</f>
        <v>-27680.6393767202</v>
      </c>
      <c r="G83" s="124" t="n">
        <f aca="false">SUM(G82+E83)</f>
        <v>4338806.09470129</v>
      </c>
      <c r="H83" s="118"/>
      <c r="I83" s="114"/>
      <c r="J83" s="119"/>
      <c r="K83" s="114" t="n">
        <f aca="false">SUM(K82+1)</f>
        <v>78</v>
      </c>
      <c r="L83" s="123" t="n">
        <f aca="false">PMT($J$3/12,$J$2,$J$1)</f>
        <v>-82981.9891802466</v>
      </c>
      <c r="M83" s="123" t="n">
        <f aca="false">PPMT($J$3/12,K83,$J$2,$J$1)</f>
        <v>-12393.0315806258</v>
      </c>
      <c r="N83" s="123" t="n">
        <f aca="false">SUM(L83-M83)</f>
        <v>-70588.9575996208</v>
      </c>
      <c r="O83" s="124" t="n">
        <f aca="false">SUM(O82+M83)</f>
        <v>9167186.68139156</v>
      </c>
    </row>
    <row r="84" customFormat="false" ht="13.2" hidden="false" customHeight="false" outlineLevel="0" collapsed="false">
      <c r="A84" s="114"/>
      <c r="B84" s="119"/>
      <c r="C84" s="114" t="n">
        <f aca="false">SUM(C83+1)</f>
        <v>79</v>
      </c>
      <c r="D84" s="123" t="n">
        <f aca="false">PMT($B$3/12,$B$2,$B$1)</f>
        <v>-117776.844950748</v>
      </c>
      <c r="E84" s="123" t="n">
        <f aca="false">PPMT($B$3/12,C84,$B$2,$B$1)</f>
        <v>-90659.3068588651</v>
      </c>
      <c r="F84" s="123" t="n">
        <f aca="false">SUM(D84-E84)</f>
        <v>-27117.5380918826</v>
      </c>
      <c r="G84" s="124" t="n">
        <f aca="false">SUM(G83+E84)</f>
        <v>4248146.78784243</v>
      </c>
      <c r="H84" s="118"/>
      <c r="I84" s="114"/>
      <c r="J84" s="119"/>
      <c r="K84" s="114" t="n">
        <f aca="false">SUM(K83+1)</f>
        <v>79</v>
      </c>
      <c r="L84" s="123" t="n">
        <f aca="false">PMT($J$3/12,$J$2,$J$1)</f>
        <v>-82981.9891802466</v>
      </c>
      <c r="M84" s="123" t="n">
        <f aca="false">PPMT($J$3/12,K84,$J$2,$J$1)</f>
        <v>-12476.5812685319</v>
      </c>
      <c r="N84" s="123" t="n">
        <f aca="false">SUM(L84-M84)</f>
        <v>-70505.4079117148</v>
      </c>
      <c r="O84" s="124" t="n">
        <f aca="false">SUM(O83+M84)</f>
        <v>9154710.10012303</v>
      </c>
    </row>
    <row r="85" customFormat="false" ht="13.2" hidden="false" customHeight="false" outlineLevel="0" collapsed="false">
      <c r="A85" s="114"/>
      <c r="B85" s="119"/>
      <c r="C85" s="114" t="n">
        <f aca="false">SUM(C84+1)</f>
        <v>80</v>
      </c>
      <c r="D85" s="123" t="n">
        <f aca="false">PMT($B$3/12,$B$2,$B$1)</f>
        <v>-117776.844950748</v>
      </c>
      <c r="E85" s="123" t="n">
        <f aca="false">PPMT($B$3/12,C85,$B$2,$B$1)</f>
        <v>-91225.927526733</v>
      </c>
      <c r="F85" s="123" t="n">
        <f aca="false">SUM(D85-E85)</f>
        <v>-26550.9174240147</v>
      </c>
      <c r="G85" s="124" t="n">
        <f aca="false">SUM(G84+E85)</f>
        <v>4156920.86031569</v>
      </c>
      <c r="H85" s="118"/>
      <c r="I85" s="114"/>
      <c r="J85" s="119"/>
      <c r="K85" s="114" t="n">
        <f aca="false">SUM(K84+1)</f>
        <v>80</v>
      </c>
      <c r="L85" s="123" t="n">
        <f aca="false">PMT($J$3/12,$J$2,$J$1)</f>
        <v>-82981.9891802466</v>
      </c>
      <c r="M85" s="123" t="n">
        <f aca="false">PPMT($J$3/12,K85,$J$2,$J$1)</f>
        <v>-12560.6942205839</v>
      </c>
      <c r="N85" s="123" t="n">
        <f aca="false">SUM(L85-M85)</f>
        <v>-70421.2949596628</v>
      </c>
      <c r="O85" s="124" t="n">
        <f aca="false">SUM(O84+M85)</f>
        <v>9142149.40590244</v>
      </c>
    </row>
    <row r="86" customFormat="false" ht="13.2" hidden="false" customHeight="false" outlineLevel="0" collapsed="false">
      <c r="A86" s="114"/>
      <c r="B86" s="119"/>
      <c r="C86" s="114" t="n">
        <f aca="false">SUM(C85+1)</f>
        <v>81</v>
      </c>
      <c r="D86" s="123" t="n">
        <f aca="false">PMT($B$3/12,$B$2,$B$1)</f>
        <v>-117776.844950748</v>
      </c>
      <c r="E86" s="123" t="n">
        <f aca="false">PPMT($B$3/12,C86,$B$2,$B$1)</f>
        <v>-91796.0895737751</v>
      </c>
      <c r="F86" s="123" t="n">
        <f aca="false">SUM(D86-E86)</f>
        <v>-25980.7553769726</v>
      </c>
      <c r="G86" s="124" t="n">
        <f aca="false">SUM(G85+E86)</f>
        <v>4065124.77074192</v>
      </c>
      <c r="H86" s="118"/>
      <c r="I86" s="114"/>
      <c r="J86" s="119"/>
      <c r="K86" s="114" t="n">
        <f aca="false">SUM(K85+1)</f>
        <v>81</v>
      </c>
      <c r="L86" s="123" t="n">
        <f aca="false">PMT($J$3/12,$J$2,$J$1)</f>
        <v>-82981.9891802466</v>
      </c>
      <c r="M86" s="123" t="n">
        <f aca="false">PPMT($J$3/12,K86,$J$2,$J$1)</f>
        <v>-12645.374234121</v>
      </c>
      <c r="N86" s="123" t="n">
        <f aca="false">SUM(L86-M86)</f>
        <v>-70336.6149461257</v>
      </c>
      <c r="O86" s="124" t="n">
        <f aca="false">SUM(O85+M86)</f>
        <v>9129504.03166832</v>
      </c>
    </row>
    <row r="87" customFormat="false" ht="13.2" hidden="false" customHeight="false" outlineLevel="0" collapsed="false">
      <c r="A87" s="114"/>
      <c r="B87" s="119"/>
      <c r="C87" s="114" t="n">
        <f aca="false">SUM(C86+1)</f>
        <v>82</v>
      </c>
      <c r="D87" s="123" t="n">
        <f aca="false">PMT($B$3/12,$B$2,$B$1)</f>
        <v>-117776.844950748</v>
      </c>
      <c r="E87" s="123" t="n">
        <f aca="false">PPMT($B$3/12,C87,$B$2,$B$1)</f>
        <v>-92369.8151336112</v>
      </c>
      <c r="F87" s="123" t="n">
        <f aca="false">SUM(D87-E87)</f>
        <v>-25407.0298171365</v>
      </c>
      <c r="G87" s="124" t="n">
        <f aca="false">SUM(G86+E87)</f>
        <v>3972754.95560831</v>
      </c>
      <c r="H87" s="118"/>
      <c r="I87" s="114"/>
      <c r="J87" s="119"/>
      <c r="K87" s="114" t="n">
        <f aca="false">SUM(K86+1)</f>
        <v>82</v>
      </c>
      <c r="L87" s="123" t="n">
        <f aca="false">PMT($J$3/12,$J$2,$J$1)</f>
        <v>-82981.9891802466</v>
      </c>
      <c r="M87" s="123" t="n">
        <f aca="false">PPMT($J$3/12,K87,$J$2,$J$1)</f>
        <v>-12730.6251320827</v>
      </c>
      <c r="N87" s="123" t="n">
        <f aca="false">SUM(L87-M87)</f>
        <v>-70251.364048164</v>
      </c>
      <c r="O87" s="124" t="n">
        <f aca="false">SUM(O86+M87)</f>
        <v>9116773.40653624</v>
      </c>
    </row>
    <row r="88" customFormat="false" ht="13.2" hidden="false" customHeight="false" outlineLevel="0" collapsed="false">
      <c r="A88" s="114"/>
      <c r="B88" s="119"/>
      <c r="C88" s="114" t="n">
        <f aca="false">SUM(C87+1)</f>
        <v>83</v>
      </c>
      <c r="D88" s="123" t="n">
        <f aca="false">PMT($B$3/12,$B$2,$B$1)</f>
        <v>-117776.844950748</v>
      </c>
      <c r="E88" s="123" t="n">
        <f aca="false">PPMT($B$3/12,C88,$B$2,$B$1)</f>
        <v>-92947.1264781963</v>
      </c>
      <c r="F88" s="123" t="n">
        <f aca="false">SUM(D88-E88)</f>
        <v>-24829.7184725514</v>
      </c>
      <c r="G88" s="124" t="n">
        <f aca="false">SUM(G87+E88)</f>
        <v>3879807.82913011</v>
      </c>
      <c r="H88" s="118"/>
      <c r="I88" s="114"/>
      <c r="J88" s="119"/>
      <c r="K88" s="114" t="n">
        <f aca="false">SUM(K87+1)</f>
        <v>83</v>
      </c>
      <c r="L88" s="123" t="n">
        <f aca="false">PMT($J$3/12,$J$2,$J$1)</f>
        <v>-82981.9891802466</v>
      </c>
      <c r="M88" s="123" t="n">
        <f aca="false">PPMT($J$3/12,K88,$J$2,$J$1)</f>
        <v>-12816.4507631814</v>
      </c>
      <c r="N88" s="123" t="n">
        <f aca="false">SUM(L88-M88)</f>
        <v>-70165.5384170652</v>
      </c>
      <c r="O88" s="124" t="n">
        <f aca="false">SUM(O87+M88)</f>
        <v>9103956.95577306</v>
      </c>
    </row>
    <row r="89" customFormat="false" ht="13.2" hidden="false" customHeight="false" outlineLevel="0" collapsed="false">
      <c r="A89" s="114"/>
      <c r="B89" s="119" t="n">
        <f aca="false">SUM(D78:D89)</f>
        <v>-1413322.13940897</v>
      </c>
      <c r="C89" s="114" t="n">
        <f aca="false">SUM(C88+1)</f>
        <v>84</v>
      </c>
      <c r="D89" s="123" t="n">
        <f aca="false">PMT($B$3/12,$B$2,$B$1)</f>
        <v>-117776.844950748</v>
      </c>
      <c r="E89" s="123" t="n">
        <f aca="false">PPMT($B$3/12,C89,$B$2,$B$1)</f>
        <v>-93528.046018685</v>
      </c>
      <c r="F89" s="123" t="n">
        <f aca="false">SUM(D89-E89)</f>
        <v>-24248.7989320626</v>
      </c>
      <c r="G89" s="124" t="n">
        <f aca="false">SUM(G88+E89)</f>
        <v>3786279.78311143</v>
      </c>
      <c r="H89" s="118"/>
      <c r="I89" s="114"/>
      <c r="J89" s="119" t="n">
        <f aca="false">SUM(L78:L89)</f>
        <v>-995783.87016296</v>
      </c>
      <c r="K89" s="114" t="n">
        <f aca="false">SUM(K88+1)</f>
        <v>84</v>
      </c>
      <c r="L89" s="123" t="n">
        <f aca="false">PMT($J$3/12,$J$2,$J$1)</f>
        <v>-82981.9891802466</v>
      </c>
      <c r="M89" s="123" t="n">
        <f aca="false">PPMT($J$3/12,K89,$J$2,$J$1)</f>
        <v>-12902.8550020766</v>
      </c>
      <c r="N89" s="123" t="n">
        <f aca="false">SUM(L89-M89)</f>
        <v>-70079.1341781701</v>
      </c>
      <c r="O89" s="124" t="n">
        <f aca="false">SUM(O88+M89)</f>
        <v>9091054.10077098</v>
      </c>
    </row>
    <row r="90" customFormat="false" ht="13.2" hidden="false" customHeight="false" outlineLevel="0" collapsed="false">
      <c r="A90" s="114"/>
      <c r="B90" s="119"/>
      <c r="C90" s="114" t="n">
        <f aca="false">SUM(C89+1)</f>
        <v>85</v>
      </c>
      <c r="D90" s="123" t="n">
        <f aca="false">PMT($B$3/12,$B$2,$B$1)</f>
        <v>-117776.844950748</v>
      </c>
      <c r="E90" s="123" t="n">
        <f aca="false">PPMT($B$3/12,C90,$B$2,$B$1)</f>
        <v>-94112.5963063018</v>
      </c>
      <c r="F90" s="123" t="n">
        <f aca="false">SUM(D90-E90)</f>
        <v>-23664.2486444459</v>
      </c>
      <c r="G90" s="124" t="n">
        <f aca="false">SUM(G89+E90)</f>
        <v>3692167.18680512</v>
      </c>
      <c r="H90" s="118"/>
      <c r="I90" s="114"/>
      <c r="J90" s="119"/>
      <c r="K90" s="114" t="n">
        <f aca="false">SUM(K89+1)</f>
        <v>85</v>
      </c>
      <c r="L90" s="123" t="n">
        <f aca="false">PMT($J$3/12,$J$2,$J$1)</f>
        <v>-82981.9891802466</v>
      </c>
      <c r="M90" s="123" t="n">
        <f aca="false">PPMT($J$3/12,K90,$J$2,$J$1)</f>
        <v>-12989.8417495489</v>
      </c>
      <c r="N90" s="123" t="n">
        <f aca="false">SUM(L90-M90)</f>
        <v>-69992.1474306977</v>
      </c>
      <c r="O90" s="124" t="n">
        <f aca="false">SUM(O89+M90)</f>
        <v>9078064.25902143</v>
      </c>
    </row>
    <row r="91" customFormat="false" ht="13.2" hidden="false" customHeight="false" outlineLevel="0" collapsed="false">
      <c r="A91" s="114"/>
      <c r="B91" s="119"/>
      <c r="C91" s="114" t="n">
        <f aca="false">SUM(C90+1)</f>
        <v>86</v>
      </c>
      <c r="D91" s="123" t="n">
        <f aca="false">PMT($B$3/12,$B$2,$B$1)</f>
        <v>-117776.844950748</v>
      </c>
      <c r="E91" s="123" t="n">
        <f aca="false">PPMT($B$3/12,C91,$B$2,$B$1)</f>
        <v>-94700.8000332162</v>
      </c>
      <c r="F91" s="123" t="n">
        <f aca="false">SUM(D91-E91)</f>
        <v>-23076.0449175315</v>
      </c>
      <c r="G91" s="124" t="n">
        <f aca="false">SUM(G90+E91)</f>
        <v>3597466.38677191</v>
      </c>
      <c r="H91" s="118"/>
      <c r="I91" s="114"/>
      <c r="J91" s="119"/>
      <c r="K91" s="114" t="n">
        <f aca="false">SUM(K90+1)</f>
        <v>86</v>
      </c>
      <c r="L91" s="123" t="n">
        <f aca="false">PMT($J$3/12,$J$2,$J$1)</f>
        <v>-82981.9891802466</v>
      </c>
      <c r="M91" s="123" t="n">
        <f aca="false">PPMT($J$3/12,K91,$J$2,$J$1)</f>
        <v>-13077.4149326771</v>
      </c>
      <c r="N91" s="123" t="n">
        <f aca="false">SUM(L91-M91)</f>
        <v>-69904.5742475695</v>
      </c>
      <c r="O91" s="124" t="n">
        <f aca="false">SUM(O90+M91)</f>
        <v>9064986.84408875</v>
      </c>
    </row>
    <row r="92" customFormat="false" ht="13.2" hidden="false" customHeight="false" outlineLevel="0" collapsed="false">
      <c r="A92" s="114"/>
      <c r="B92" s="119"/>
      <c r="C92" s="114" t="n">
        <f aca="false">SUM(C91+1)</f>
        <v>87</v>
      </c>
      <c r="D92" s="123" t="n">
        <f aca="false">PMT($B$3/12,$B$2,$B$1)</f>
        <v>-117776.844950748</v>
      </c>
      <c r="E92" s="123" t="n">
        <f aca="false">PPMT($B$3/12,C92,$B$2,$B$1)</f>
        <v>-95292.6800334238</v>
      </c>
      <c r="F92" s="123" t="n">
        <f aca="false">SUM(D92-E92)</f>
        <v>-22484.1649173239</v>
      </c>
      <c r="G92" s="124" t="n">
        <f aca="false">SUM(G91+E92)</f>
        <v>3502173.70673848</v>
      </c>
      <c r="H92" s="118"/>
      <c r="I92" s="114"/>
      <c r="J92" s="119"/>
      <c r="K92" s="114" t="n">
        <f aca="false">SUM(K91+1)</f>
        <v>87</v>
      </c>
      <c r="L92" s="123" t="n">
        <f aca="false">PMT($J$3/12,$J$2,$J$1)</f>
        <v>-82981.9891802466</v>
      </c>
      <c r="M92" s="123" t="n">
        <f aca="false">PPMT($J$3/12,K92,$J$2,$J$1)</f>
        <v>-13165.5785050149</v>
      </c>
      <c r="N92" s="123" t="n">
        <f aca="false">SUM(L92-M92)</f>
        <v>-69816.4106752317</v>
      </c>
      <c r="O92" s="124" t="n">
        <f aca="false">SUM(O91+M92)</f>
        <v>9051821.26558374</v>
      </c>
    </row>
    <row r="93" customFormat="false" ht="13.2" hidden="false" customHeight="false" outlineLevel="0" collapsed="false">
      <c r="A93" s="114"/>
      <c r="B93" s="119"/>
      <c r="C93" s="114" t="n">
        <f aca="false">SUM(C92+1)</f>
        <v>88</v>
      </c>
      <c r="D93" s="123" t="n">
        <f aca="false">PMT($B$3/12,$B$2,$B$1)</f>
        <v>-117776.844950748</v>
      </c>
      <c r="E93" s="123" t="n">
        <f aca="false">PPMT($B$3/12,C93,$B$2,$B$1)</f>
        <v>-95888.2592836327</v>
      </c>
      <c r="F93" s="123" t="n">
        <f aca="false">SUM(D93-E93)</f>
        <v>-21888.5856671149</v>
      </c>
      <c r="G93" s="124" t="n">
        <f aca="false">SUM(G92+E93)</f>
        <v>3406285.44745485</v>
      </c>
      <c r="H93" s="118"/>
      <c r="I93" s="114"/>
      <c r="J93" s="119"/>
      <c r="K93" s="114" t="n">
        <f aca="false">SUM(K92+1)</f>
        <v>88</v>
      </c>
      <c r="L93" s="123" t="n">
        <f aca="false">PMT($J$3/12,$J$2,$J$1)</f>
        <v>-82981.9891802466</v>
      </c>
      <c r="M93" s="123" t="n">
        <f aca="false">PPMT($J$3/12,K93,$J$2,$J$1)</f>
        <v>-13254.3364467696</v>
      </c>
      <c r="N93" s="123" t="n">
        <f aca="false">SUM(L93-M93)</f>
        <v>-69727.6527334771</v>
      </c>
      <c r="O93" s="124" t="n">
        <f aca="false">SUM(O92+M93)</f>
        <v>9038566.92913697</v>
      </c>
    </row>
    <row r="94" customFormat="false" ht="13.2" hidden="false" customHeight="false" outlineLevel="0" collapsed="false">
      <c r="A94" s="114"/>
      <c r="B94" s="119"/>
      <c r="C94" s="114" t="n">
        <f aca="false">SUM(C93+1)</f>
        <v>89</v>
      </c>
      <c r="D94" s="123" t="n">
        <f aca="false">PMT($B$3/12,$B$2,$B$1)</f>
        <v>-117776.844950748</v>
      </c>
      <c r="E94" s="123" t="n">
        <f aca="false">PPMT($B$3/12,C94,$B$2,$B$1)</f>
        <v>-96487.5609041554</v>
      </c>
      <c r="F94" s="123" t="n">
        <f aca="false">SUM(D94-E94)</f>
        <v>-21289.2840465922</v>
      </c>
      <c r="G94" s="124" t="n">
        <f aca="false">SUM(G93+E94)</f>
        <v>3309797.8865507</v>
      </c>
      <c r="H94" s="118"/>
      <c r="I94" s="114"/>
      <c r="J94" s="119"/>
      <c r="K94" s="114" t="n">
        <f aca="false">SUM(K93+1)</f>
        <v>89</v>
      </c>
      <c r="L94" s="123" t="n">
        <f aca="false">PMT($J$3/12,$J$2,$J$1)</f>
        <v>-82981.9891802466</v>
      </c>
      <c r="M94" s="123" t="n">
        <f aca="false">PPMT($J$3/12,K94,$J$2,$J$1)</f>
        <v>-13343.6927649815</v>
      </c>
      <c r="N94" s="123" t="n">
        <f aca="false">SUM(L94-M94)</f>
        <v>-69638.2964152651</v>
      </c>
      <c r="O94" s="124" t="n">
        <f aca="false">SUM(O93+M94)</f>
        <v>9025223.23637199</v>
      </c>
    </row>
    <row r="95" customFormat="false" ht="13.2" hidden="false" customHeight="false" outlineLevel="0" collapsed="false">
      <c r="A95" s="114"/>
      <c r="B95" s="119"/>
      <c r="C95" s="114" t="n">
        <f aca="false">SUM(C94+1)</f>
        <v>90</v>
      </c>
      <c r="D95" s="123" t="n">
        <f aca="false">PMT($B$3/12,$B$2,$B$1)</f>
        <v>-117776.844950748</v>
      </c>
      <c r="E95" s="123" t="n">
        <f aca="false">PPMT($B$3/12,C95,$B$2,$B$1)</f>
        <v>-97090.6081598064</v>
      </c>
      <c r="F95" s="123" t="n">
        <f aca="false">SUM(D95-E95)</f>
        <v>-20686.2367909412</v>
      </c>
      <c r="G95" s="124" t="n">
        <f aca="false">SUM(G94+E95)</f>
        <v>3212707.27839089</v>
      </c>
      <c r="H95" s="118"/>
      <c r="I95" s="114"/>
      <c r="J95" s="119"/>
      <c r="K95" s="114" t="n">
        <f aca="false">SUM(K94+1)</f>
        <v>90</v>
      </c>
      <c r="L95" s="123" t="n">
        <f aca="false">PMT($J$3/12,$J$2,$J$1)</f>
        <v>-82981.9891802466</v>
      </c>
      <c r="M95" s="123" t="n">
        <f aca="false">PPMT($J$3/12,K95,$J$2,$J$1)</f>
        <v>-13433.6514937054</v>
      </c>
      <c r="N95" s="123" t="n">
        <f aca="false">SUM(L95-M95)</f>
        <v>-69548.3376865412</v>
      </c>
      <c r="O95" s="124" t="n">
        <f aca="false">SUM(O94+M95)</f>
        <v>9011789.58487828</v>
      </c>
    </row>
    <row r="96" customFormat="false" ht="13.2" hidden="false" customHeight="false" outlineLevel="0" collapsed="false">
      <c r="A96" s="114"/>
      <c r="B96" s="119"/>
      <c r="C96" s="114" t="n">
        <f aca="false">SUM(C95+1)</f>
        <v>91</v>
      </c>
      <c r="D96" s="123" t="n">
        <f aca="false">PMT($B$3/12,$B$2,$B$1)</f>
        <v>-117776.844950748</v>
      </c>
      <c r="E96" s="123" t="n">
        <f aca="false">PPMT($B$3/12,C96,$B$2,$B$1)</f>
        <v>-97697.4244608052</v>
      </c>
      <c r="F96" s="123" t="n">
        <f aca="false">SUM(D96-E96)</f>
        <v>-20079.4204899425</v>
      </c>
      <c r="G96" s="124" t="n">
        <f aca="false">SUM(G95+E96)</f>
        <v>3115009.85393008</v>
      </c>
      <c r="H96" s="118"/>
      <c r="I96" s="114"/>
      <c r="J96" s="119"/>
      <c r="K96" s="114" t="n">
        <f aca="false">SUM(K95+1)</f>
        <v>91</v>
      </c>
      <c r="L96" s="123" t="n">
        <f aca="false">PMT($J$3/12,$J$2,$J$1)</f>
        <v>-82981.9891802466</v>
      </c>
      <c r="M96" s="123" t="n">
        <f aca="false">PPMT($J$3/12,K96,$J$2,$J$1)</f>
        <v>-13524.2166941922</v>
      </c>
      <c r="N96" s="123" t="n">
        <f aca="false">SUM(L96-M96)</f>
        <v>-69457.7724860545</v>
      </c>
      <c r="O96" s="124" t="n">
        <f aca="false">SUM(O95+M96)</f>
        <v>8998265.36818409</v>
      </c>
    </row>
    <row r="97" customFormat="false" ht="13.2" hidden="false" customHeight="false" outlineLevel="0" collapsed="false">
      <c r="A97" s="114"/>
      <c r="B97" s="119"/>
      <c r="C97" s="114" t="n">
        <f aca="false">SUM(C96+1)</f>
        <v>92</v>
      </c>
      <c r="D97" s="123" t="n">
        <f aca="false">PMT($B$3/12,$B$2,$B$1)</f>
        <v>-117776.844950748</v>
      </c>
      <c r="E97" s="123" t="n">
        <f aca="false">PPMT($B$3/12,C97,$B$2,$B$1)</f>
        <v>-98308.0333636852</v>
      </c>
      <c r="F97" s="123" t="n">
        <f aca="false">SUM(D97-E97)</f>
        <v>-19468.8115870624</v>
      </c>
      <c r="G97" s="124" t="n">
        <f aca="false">SUM(G96+E97)</f>
        <v>3016701.8205664</v>
      </c>
      <c r="H97" s="118"/>
      <c r="I97" s="114"/>
      <c r="J97" s="119"/>
      <c r="K97" s="114" t="n">
        <f aca="false">SUM(K96+1)</f>
        <v>92</v>
      </c>
      <c r="L97" s="123" t="n">
        <f aca="false">PMT($J$3/12,$J$2,$J$1)</f>
        <v>-82981.9891802466</v>
      </c>
      <c r="M97" s="123" t="n">
        <f aca="false">PPMT($J$3/12,K97,$J$2,$J$1)</f>
        <v>-13615.3924550722</v>
      </c>
      <c r="N97" s="123" t="n">
        <f aca="false">SUM(L97-M97)</f>
        <v>-69366.5967251745</v>
      </c>
      <c r="O97" s="124" t="n">
        <f aca="false">SUM(O96+M97)</f>
        <v>8984649.97572902</v>
      </c>
    </row>
    <row r="98" customFormat="false" ht="13.2" hidden="false" customHeight="false" outlineLevel="0" collapsed="false">
      <c r="A98" s="114"/>
      <c r="B98" s="119"/>
      <c r="C98" s="114" t="n">
        <f aca="false">SUM(C97+1)</f>
        <v>93</v>
      </c>
      <c r="D98" s="123" t="n">
        <f aca="false">PMT($B$3/12,$B$2,$B$1)</f>
        <v>-117776.844950748</v>
      </c>
      <c r="E98" s="123" t="n">
        <f aca="false">PPMT($B$3/12,C98,$B$2,$B$1)</f>
        <v>-98922.4585722083</v>
      </c>
      <c r="F98" s="123" t="n">
        <f aca="false">SUM(D98-E98)</f>
        <v>-18854.3863785394</v>
      </c>
      <c r="G98" s="124" t="n">
        <f aca="false">SUM(G97+E98)</f>
        <v>2917779.36199419</v>
      </c>
      <c r="H98" s="118"/>
      <c r="I98" s="114"/>
      <c r="J98" s="119"/>
      <c r="K98" s="114" t="n">
        <f aca="false">SUM(K97+1)</f>
        <v>93</v>
      </c>
      <c r="L98" s="123" t="n">
        <f aca="false">PMT($J$3/12,$J$2,$J$1)</f>
        <v>-82981.9891802466</v>
      </c>
      <c r="M98" s="123" t="n">
        <f aca="false">PPMT($J$3/12,K98,$J$2,$J$1)</f>
        <v>-13707.1828925401</v>
      </c>
      <c r="N98" s="123" t="n">
        <f aca="false">SUM(L98-M98)</f>
        <v>-69274.8062877065</v>
      </c>
      <c r="O98" s="124" t="n">
        <f aca="false">SUM(O97+M98)</f>
        <v>8970942.79283648</v>
      </c>
    </row>
    <row r="99" customFormat="false" ht="13.2" hidden="false" customHeight="false" outlineLevel="0" collapsed="false">
      <c r="A99" s="114"/>
      <c r="B99" s="119"/>
      <c r="C99" s="114" t="n">
        <f aca="false">SUM(C98+1)</f>
        <v>94</v>
      </c>
      <c r="D99" s="123" t="n">
        <f aca="false">PMT($B$3/12,$B$2,$B$1)</f>
        <v>-117776.844950748</v>
      </c>
      <c r="E99" s="123" t="n">
        <f aca="false">PPMT($B$3/12,C99,$B$2,$B$1)</f>
        <v>-99540.7239382846</v>
      </c>
      <c r="F99" s="123" t="n">
        <f aca="false">SUM(D99-E99)</f>
        <v>-18236.121012463</v>
      </c>
      <c r="G99" s="124" t="n">
        <f aca="false">SUM(G98+E99)</f>
        <v>2818238.63805591</v>
      </c>
      <c r="H99" s="118"/>
      <c r="I99" s="114"/>
      <c r="J99" s="119"/>
      <c r="K99" s="114" t="n">
        <f aca="false">SUM(K98+1)</f>
        <v>94</v>
      </c>
      <c r="L99" s="123" t="n">
        <f aca="false">PMT($J$3/12,$J$2,$J$1)</f>
        <v>-82981.9891802466</v>
      </c>
      <c r="M99" s="123" t="n">
        <f aca="false">PPMT($J$3/12,K99,$J$2,$J$1)</f>
        <v>-13799.5921505407</v>
      </c>
      <c r="N99" s="123" t="n">
        <f aca="false">SUM(L99-M99)</f>
        <v>-69182.397029706</v>
      </c>
      <c r="O99" s="124" t="n">
        <f aca="false">SUM(O98+M99)</f>
        <v>8957143.20068594</v>
      </c>
    </row>
    <row r="100" customFormat="false" ht="13.2" hidden="false" customHeight="false" outlineLevel="0" collapsed="false">
      <c r="A100" s="114"/>
      <c r="B100" s="119"/>
      <c r="C100" s="114" t="n">
        <f aca="false">SUM(C99+1)</f>
        <v>95</v>
      </c>
      <c r="D100" s="123" t="n">
        <f aca="false">PMT($B$3/12,$B$2,$B$1)</f>
        <v>-117776.844950748</v>
      </c>
      <c r="E100" s="123" t="n">
        <f aca="false">PPMT($B$3/12,C100,$B$2,$B$1)</f>
        <v>-100162.853462899</v>
      </c>
      <c r="F100" s="123" t="n">
        <f aca="false">SUM(D100-E100)</f>
        <v>-17613.9914878488</v>
      </c>
      <c r="G100" s="124" t="n">
        <f aca="false">SUM(G99+E100)</f>
        <v>2718075.78459301</v>
      </c>
      <c r="H100" s="118"/>
      <c r="I100" s="114"/>
      <c r="J100" s="119"/>
      <c r="K100" s="114" t="n">
        <f aca="false">SUM(K99+1)</f>
        <v>95</v>
      </c>
      <c r="L100" s="123" t="n">
        <f aca="false">PMT($J$3/12,$J$2,$J$1)</f>
        <v>-82981.9891802466</v>
      </c>
      <c r="M100" s="123" t="n">
        <f aca="false">PPMT($J$3/12,K100,$J$2,$J$1)</f>
        <v>-13892.6244009556</v>
      </c>
      <c r="N100" s="123" t="n">
        <f aca="false">SUM(L100-M100)</f>
        <v>-69089.3647792911</v>
      </c>
      <c r="O100" s="124" t="n">
        <f aca="false">SUM(O99+M100)</f>
        <v>8943250.57628498</v>
      </c>
    </row>
    <row r="101" customFormat="false" ht="13.2" hidden="false" customHeight="false" outlineLevel="0" collapsed="false">
      <c r="A101" s="114"/>
      <c r="B101" s="119" t="n">
        <f aca="false">SUM(D90:D101)</f>
        <v>-1413322.13940897</v>
      </c>
      <c r="C101" s="114" t="n">
        <f aca="false">SUM(C100+1)</f>
        <v>96</v>
      </c>
      <c r="D101" s="123" t="n">
        <f aca="false">PMT($B$3/12,$B$2,$B$1)</f>
        <v>-117776.844950748</v>
      </c>
      <c r="E101" s="123" t="n">
        <f aca="false">PPMT($B$3/12,C101,$B$2,$B$1)</f>
        <v>-100788.871297042</v>
      </c>
      <c r="F101" s="123" t="n">
        <f aca="false">SUM(D101-E101)</f>
        <v>-16987.9736537056</v>
      </c>
      <c r="G101" s="124" t="n">
        <f aca="false">SUM(G100+E101)</f>
        <v>2617286.91329596</v>
      </c>
      <c r="H101" s="118"/>
      <c r="I101" s="114"/>
      <c r="J101" s="119" t="n">
        <f aca="false">SUM(L90:L101)</f>
        <v>-995783.87016296</v>
      </c>
      <c r="K101" s="114" t="n">
        <f aca="false">SUM(K100+1)</f>
        <v>96</v>
      </c>
      <c r="L101" s="123" t="n">
        <f aca="false">PMT($J$3/12,$J$2,$J$1)</f>
        <v>-82981.9891802466</v>
      </c>
      <c r="M101" s="123" t="n">
        <f aca="false">PPMT($J$3/12,K101,$J$2,$J$1)</f>
        <v>-13986.283843792</v>
      </c>
      <c r="N101" s="123" t="n">
        <f aca="false">SUM(L101-M101)</f>
        <v>-68995.7053364546</v>
      </c>
      <c r="O101" s="124" t="n">
        <f aca="false">SUM(O100+M101)</f>
        <v>8929264.29244119</v>
      </c>
    </row>
    <row r="102" customFormat="false" ht="13.2" hidden="false" customHeight="false" outlineLevel="0" collapsed="false">
      <c r="A102" s="114"/>
      <c r="B102" s="119"/>
      <c r="C102" s="114" t="n">
        <f aca="false">SUM(C101+1)</f>
        <v>97</v>
      </c>
      <c r="D102" s="123" t="n">
        <f aca="false">PMT($B$3/12,$B$2,$B$1)</f>
        <v>-117776.844950748</v>
      </c>
      <c r="E102" s="123" t="n">
        <f aca="false">PPMT($B$3/12,C102,$B$2,$B$1)</f>
        <v>-101418.801742649</v>
      </c>
      <c r="F102" s="123" t="n">
        <f aca="false">SUM(D102-E102)</f>
        <v>-16358.0432080991</v>
      </c>
      <c r="G102" s="124" t="n">
        <f aca="false">SUM(G101+E102)</f>
        <v>2515868.11155332</v>
      </c>
      <c r="H102" s="118"/>
      <c r="I102" s="114"/>
      <c r="J102" s="119"/>
      <c r="K102" s="114" t="n">
        <f aca="false">SUM(K101+1)</f>
        <v>97</v>
      </c>
      <c r="L102" s="123" t="n">
        <f aca="false">PMT($J$3/12,$J$2,$J$1)</f>
        <v>-82981.9891802466</v>
      </c>
      <c r="M102" s="123" t="n">
        <f aca="false">PPMT($J$3/12,K102,$J$2,$J$1)</f>
        <v>-14080.5747073722</v>
      </c>
      <c r="N102" s="123" t="n">
        <f aca="false">SUM(L102-M102)</f>
        <v>-68901.4144728744</v>
      </c>
      <c r="O102" s="124" t="n">
        <f aca="false">SUM(O101+M102)</f>
        <v>8915183.71773382</v>
      </c>
    </row>
    <row r="103" customFormat="false" ht="13.2" hidden="false" customHeight="false" outlineLevel="0" collapsed="false">
      <c r="A103" s="114"/>
      <c r="B103" s="119"/>
      <c r="C103" s="114" t="n">
        <f aca="false">SUM(C102+1)</f>
        <v>98</v>
      </c>
      <c r="D103" s="123" t="n">
        <f aca="false">PMT($B$3/12,$B$2,$B$1)</f>
        <v>-117776.844950748</v>
      </c>
      <c r="E103" s="123" t="n">
        <f aca="false">PPMT($B$3/12,C103,$B$2,$B$1)</f>
        <v>-102052.66925354</v>
      </c>
      <c r="F103" s="123" t="n">
        <f aca="false">SUM(D103-E103)</f>
        <v>-15724.1756972076</v>
      </c>
      <c r="G103" s="124" t="n">
        <f aca="false">SUM(G102+E103)</f>
        <v>2413815.44229978</v>
      </c>
      <c r="H103" s="118"/>
      <c r="I103" s="114"/>
      <c r="J103" s="119"/>
      <c r="K103" s="114" t="n">
        <f aca="false">SUM(K102+1)</f>
        <v>98</v>
      </c>
      <c r="L103" s="123" t="n">
        <f aca="false">PMT($J$3/12,$J$2,$J$1)</f>
        <v>-82981.9891802466</v>
      </c>
      <c r="M103" s="123" t="n">
        <f aca="false">PPMT($J$3/12,K103,$J$2,$J$1)</f>
        <v>-14175.5012485244</v>
      </c>
      <c r="N103" s="123" t="n">
        <f aca="false">SUM(L103-M103)</f>
        <v>-68806.4879317222</v>
      </c>
      <c r="O103" s="124" t="n">
        <f aca="false">SUM(O102+M103)</f>
        <v>8901008.21648529</v>
      </c>
    </row>
    <row r="104" customFormat="false" ht="13.2" hidden="false" customHeight="false" outlineLevel="0" collapsed="false">
      <c r="A104" s="114"/>
      <c r="B104" s="119"/>
      <c r="C104" s="114" t="n">
        <f aca="false">SUM(C103+1)</f>
        <v>99</v>
      </c>
      <c r="D104" s="123" t="n">
        <f aca="false">PMT($B$3/12,$B$2,$B$1)</f>
        <v>-117776.844950748</v>
      </c>
      <c r="E104" s="123" t="n">
        <f aca="false">PPMT($B$3/12,C104,$B$2,$B$1)</f>
        <v>-102690.498436375</v>
      </c>
      <c r="F104" s="123" t="n">
        <f aca="false">SUM(D104-E104)</f>
        <v>-15086.3465143729</v>
      </c>
      <c r="G104" s="124" t="n">
        <f aca="false">SUM(G103+E104)</f>
        <v>2311124.9438634</v>
      </c>
      <c r="H104" s="118"/>
      <c r="I104" s="114"/>
      <c r="J104" s="119"/>
      <c r="K104" s="114" t="n">
        <f aca="false">SUM(K103+1)</f>
        <v>99</v>
      </c>
      <c r="L104" s="123" t="n">
        <f aca="false">PMT($J$3/12,$J$2,$J$1)</f>
        <v>-82981.9891802466</v>
      </c>
      <c r="M104" s="123" t="n">
        <f aca="false">PPMT($J$3/12,K104,$J$2,$J$1)</f>
        <v>-14271.0677527749</v>
      </c>
      <c r="N104" s="123" t="n">
        <f aca="false">SUM(L104-M104)</f>
        <v>-68710.9214274717</v>
      </c>
      <c r="O104" s="124" t="n">
        <f aca="false">SUM(O103+M104)</f>
        <v>8886737.14873252</v>
      </c>
    </row>
    <row r="105" customFormat="false" ht="13.2" hidden="false" customHeight="false" outlineLevel="0" collapsed="false">
      <c r="A105" s="114"/>
      <c r="B105" s="119"/>
      <c r="C105" s="114" t="n">
        <f aca="false">SUM(C104+1)</f>
        <v>100</v>
      </c>
      <c r="D105" s="123" t="n">
        <f aca="false">PMT($B$3/12,$B$2,$B$1)</f>
        <v>-117776.844950748</v>
      </c>
      <c r="E105" s="123" t="n">
        <f aca="false">PPMT($B$3/12,C105,$B$2,$B$1)</f>
        <v>-103332.314051602</v>
      </c>
      <c r="F105" s="123" t="n">
        <f aca="false">SUM(D105-E105)</f>
        <v>-14444.5308991456</v>
      </c>
      <c r="G105" s="124" t="n">
        <f aca="false">SUM(G104+E105)</f>
        <v>2207792.6298118</v>
      </c>
      <c r="H105" s="118"/>
      <c r="I105" s="114"/>
      <c r="J105" s="119"/>
      <c r="K105" s="114" t="n">
        <f aca="false">SUM(K104+1)</f>
        <v>100</v>
      </c>
      <c r="L105" s="123" t="n">
        <f aca="false">PMT($J$3/12,$J$2,$J$1)</f>
        <v>-82981.9891802466</v>
      </c>
      <c r="M105" s="123" t="n">
        <f aca="false">PPMT($J$3/12,K105,$J$2,$J$1)</f>
        <v>-14367.2785345415</v>
      </c>
      <c r="N105" s="123" t="n">
        <f aca="false">SUM(L105-M105)</f>
        <v>-68614.7106457051</v>
      </c>
      <c r="O105" s="124" t="n">
        <f aca="false">SUM(O104+M105)</f>
        <v>8872369.87019798</v>
      </c>
    </row>
    <row r="106" customFormat="false" ht="13.2" hidden="false" customHeight="false" outlineLevel="0" collapsed="false">
      <c r="A106" s="114"/>
      <c r="B106" s="119"/>
      <c r="C106" s="114" t="n">
        <f aca="false">SUM(C105+1)</f>
        <v>101</v>
      </c>
      <c r="D106" s="123" t="n">
        <f aca="false">PMT($B$3/12,$B$2,$B$1)</f>
        <v>-117776.844950748</v>
      </c>
      <c r="E106" s="123" t="n">
        <f aca="false">PPMT($B$3/12,C106,$B$2,$B$1)</f>
        <v>-103978.141014425</v>
      </c>
      <c r="F106" s="123" t="n">
        <f aca="false">SUM(D106-E106)</f>
        <v>-13798.7039363231</v>
      </c>
      <c r="G106" s="124" t="n">
        <f aca="false">SUM(G105+E106)</f>
        <v>2103814.48879737</v>
      </c>
      <c r="H106" s="118"/>
      <c r="I106" s="114"/>
      <c r="J106" s="119"/>
      <c r="K106" s="114" t="n">
        <f aca="false">SUM(K105+1)</f>
        <v>101</v>
      </c>
      <c r="L106" s="123" t="n">
        <f aca="false">PMT($J$3/12,$J$2,$J$1)</f>
        <v>-82981.9891802466</v>
      </c>
      <c r="M106" s="123" t="n">
        <f aca="false">PPMT($J$3/12,K106,$J$2,$J$1)</f>
        <v>-14464.1379373286</v>
      </c>
      <c r="N106" s="123" t="n">
        <f aca="false">SUM(L106-M106)</f>
        <v>-68517.8512429181</v>
      </c>
      <c r="O106" s="124" t="n">
        <f aca="false">SUM(O105+M106)</f>
        <v>8857905.73226065</v>
      </c>
    </row>
    <row r="107" customFormat="false" ht="13.2" hidden="false" customHeight="false" outlineLevel="0" collapsed="false">
      <c r="A107" s="114"/>
      <c r="B107" s="119"/>
      <c r="C107" s="114" t="n">
        <f aca="false">SUM(C106+1)</f>
        <v>102</v>
      </c>
      <c r="D107" s="123" t="n">
        <f aca="false">PMT($B$3/12,$B$2,$B$1)</f>
        <v>-117776.844950748</v>
      </c>
      <c r="E107" s="123" t="n">
        <f aca="false">PPMT($B$3/12,C107,$B$2,$B$1)</f>
        <v>-104628.004395765</v>
      </c>
      <c r="F107" s="123" t="n">
        <f aca="false">SUM(D107-E107)</f>
        <v>-13148.8405549829</v>
      </c>
      <c r="G107" s="124" t="n">
        <f aca="false">SUM(G106+E107)</f>
        <v>1999186.48440161</v>
      </c>
      <c r="H107" s="118"/>
      <c r="I107" s="114"/>
      <c r="J107" s="119"/>
      <c r="K107" s="114" t="n">
        <f aca="false">SUM(K106+1)</f>
        <v>102</v>
      </c>
      <c r="L107" s="123" t="n">
        <f aca="false">PMT($J$3/12,$J$2,$J$1)</f>
        <v>-82981.9891802466</v>
      </c>
      <c r="M107" s="123" t="n">
        <f aca="false">PPMT($J$3/12,K107,$J$2,$J$1)</f>
        <v>-14561.6503339227</v>
      </c>
      <c r="N107" s="123" t="n">
        <f aca="false">SUM(L107-M107)</f>
        <v>-68420.3388463239</v>
      </c>
      <c r="O107" s="124" t="n">
        <f aca="false">SUM(O106+M107)</f>
        <v>8843344.08192673</v>
      </c>
    </row>
    <row r="108" customFormat="false" ht="13.2" hidden="false" customHeight="false" outlineLevel="0" collapsed="false">
      <c r="A108" s="114"/>
      <c r="B108" s="119"/>
      <c r="C108" s="114" t="n">
        <f aca="false">SUM(C107+1)</f>
        <v>103</v>
      </c>
      <c r="D108" s="123" t="n">
        <f aca="false">PMT($B$3/12,$B$2,$B$1)</f>
        <v>-117776.844950748</v>
      </c>
      <c r="E108" s="123" t="n">
        <f aca="false">PPMT($B$3/12,C108,$B$2,$B$1)</f>
        <v>-105281.929423238</v>
      </c>
      <c r="F108" s="123" t="n">
        <f aca="false">SUM(D108-E108)</f>
        <v>-12494.9155275094</v>
      </c>
      <c r="G108" s="124" t="n">
        <f aca="false">SUM(G107+E108)</f>
        <v>1893904.55497837</v>
      </c>
      <c r="H108" s="118"/>
      <c r="I108" s="114"/>
      <c r="J108" s="119"/>
      <c r="K108" s="114" t="n">
        <f aca="false">SUM(K107+1)</f>
        <v>103</v>
      </c>
      <c r="L108" s="123" t="n">
        <f aca="false">PMT($J$3/12,$J$2,$J$1)</f>
        <v>-82981.9891802466</v>
      </c>
      <c r="M108" s="123" t="n">
        <f aca="false">PPMT($J$3/12,K108,$J$2,$J$1)</f>
        <v>-14659.8201265906</v>
      </c>
      <c r="N108" s="123" t="n">
        <f aca="false">SUM(L108-M108)</f>
        <v>-68322.1690536561</v>
      </c>
      <c r="O108" s="124" t="n">
        <f aca="false">SUM(O107+M108)</f>
        <v>8828684.26180014</v>
      </c>
    </row>
    <row r="109" customFormat="false" ht="13.2" hidden="false" customHeight="false" outlineLevel="0" collapsed="false">
      <c r="A109" s="114"/>
      <c r="B109" s="119"/>
      <c r="C109" s="114" t="n">
        <f aca="false">SUM(C108+1)</f>
        <v>104</v>
      </c>
      <c r="D109" s="123" t="n">
        <f aca="false">PMT($B$3/12,$B$2,$B$1)</f>
        <v>-117776.844950748</v>
      </c>
      <c r="E109" s="123" t="n">
        <f aca="false">PPMT($B$3/12,C109,$B$2,$B$1)</f>
        <v>-105939.941482134</v>
      </c>
      <c r="F109" s="123" t="n">
        <f aca="false">SUM(D109-E109)</f>
        <v>-11836.9034686141</v>
      </c>
      <c r="G109" s="124" t="n">
        <f aca="false">SUM(G108+E109)</f>
        <v>1787964.61349624</v>
      </c>
      <c r="H109" s="118"/>
      <c r="I109" s="114"/>
      <c r="J109" s="119"/>
      <c r="K109" s="114" t="n">
        <f aca="false">SUM(K108+1)</f>
        <v>104</v>
      </c>
      <c r="L109" s="123" t="n">
        <f aca="false">PMT($J$3/12,$J$2,$J$1)</f>
        <v>-82981.9891802466</v>
      </c>
      <c r="M109" s="123" t="n">
        <f aca="false">PPMT($J$3/12,K109,$J$2,$J$1)</f>
        <v>-14758.6517472773</v>
      </c>
      <c r="N109" s="123" t="n">
        <f aca="false">SUM(L109-M109)</f>
        <v>-68223.3374329693</v>
      </c>
      <c r="O109" s="124" t="n">
        <f aca="false">SUM(O108+M109)</f>
        <v>8813925.61005286</v>
      </c>
    </row>
    <row r="110" customFormat="false" ht="13.2" hidden="false" customHeight="false" outlineLevel="0" collapsed="false">
      <c r="A110" s="114"/>
      <c r="B110" s="119"/>
      <c r="C110" s="114" t="n">
        <f aca="false">SUM(C109+1)</f>
        <v>105</v>
      </c>
      <c r="D110" s="123" t="n">
        <f aca="false">PMT($B$3/12,$B$2,$B$1)</f>
        <v>-117776.844950748</v>
      </c>
      <c r="E110" s="123" t="n">
        <f aca="false">PPMT($B$3/12,C110,$B$2,$B$1)</f>
        <v>-106602.066116397</v>
      </c>
      <c r="F110" s="123" t="n">
        <f aca="false">SUM(D110-E110)</f>
        <v>-11174.7788343507</v>
      </c>
      <c r="G110" s="124" t="n">
        <f aca="false">SUM(G109+E110)</f>
        <v>1681362.54737984</v>
      </c>
      <c r="H110" s="118"/>
      <c r="I110" s="114"/>
      <c r="J110" s="119"/>
      <c r="K110" s="114" t="n">
        <f aca="false">SUM(K109+1)</f>
        <v>105</v>
      </c>
      <c r="L110" s="123" t="n">
        <f aca="false">PMT($J$3/12,$J$2,$J$1)</f>
        <v>-82981.9891802466</v>
      </c>
      <c r="M110" s="123" t="n">
        <f aca="false">PPMT($J$3/12,K110,$J$2,$J$1)</f>
        <v>-14858.1496578069</v>
      </c>
      <c r="N110" s="123" t="n">
        <f aca="false">SUM(L110-M110)</f>
        <v>-68123.8395224397</v>
      </c>
      <c r="O110" s="124" t="n">
        <f aca="false">SUM(O109+M110)</f>
        <v>8799067.46039505</v>
      </c>
    </row>
    <row r="111" customFormat="false" ht="13.2" hidden="false" customHeight="false" outlineLevel="0" collapsed="false">
      <c r="A111" s="114"/>
      <c r="B111" s="119"/>
      <c r="C111" s="114" t="n">
        <f aca="false">SUM(C110+1)</f>
        <v>106</v>
      </c>
      <c r="D111" s="123" t="n">
        <f aca="false">PMT($B$3/12,$B$2,$B$1)</f>
        <v>-117776.844950748</v>
      </c>
      <c r="E111" s="123" t="n">
        <f aca="false">PPMT($B$3/12,C111,$B$2,$B$1)</f>
        <v>-107268.329029624</v>
      </c>
      <c r="F111" s="123" t="n">
        <f aca="false">SUM(D111-E111)</f>
        <v>-10508.5159211233</v>
      </c>
      <c r="G111" s="124" t="n">
        <f aca="false">SUM(G110+E111)</f>
        <v>1574094.21835022</v>
      </c>
      <c r="H111" s="118"/>
      <c r="I111" s="114"/>
      <c r="J111" s="119"/>
      <c r="K111" s="114" t="n">
        <f aca="false">SUM(K110+1)</f>
        <v>106</v>
      </c>
      <c r="L111" s="123" t="n">
        <f aca="false">PMT($J$3/12,$J$2,$J$1)</f>
        <v>-82981.9891802466</v>
      </c>
      <c r="M111" s="123" t="n">
        <f aca="false">PPMT($J$3/12,K111,$J$2,$J$1)</f>
        <v>-14958.3183500833</v>
      </c>
      <c r="N111" s="123" t="n">
        <f aca="false">SUM(L111-M111)</f>
        <v>-68023.6708301634</v>
      </c>
      <c r="O111" s="124" t="n">
        <f aca="false">SUM(O110+M111)</f>
        <v>8784109.14204497</v>
      </c>
    </row>
    <row r="112" customFormat="false" ht="13.2" hidden="false" customHeight="false" outlineLevel="0" collapsed="false">
      <c r="A112" s="114"/>
      <c r="B112" s="119"/>
      <c r="C112" s="114" t="n">
        <f aca="false">SUM(C111+1)</f>
        <v>107</v>
      </c>
      <c r="D112" s="123" t="n">
        <f aca="false">PMT($B$3/12,$B$2,$B$1)</f>
        <v>-117776.844950748</v>
      </c>
      <c r="E112" s="123" t="n">
        <f aca="false">PPMT($B$3/12,C112,$B$2,$B$1)</f>
        <v>-107938.75608606</v>
      </c>
      <c r="F112" s="123" t="n">
        <f aca="false">SUM(D112-E112)</f>
        <v>-9838.08886468812</v>
      </c>
      <c r="G112" s="124" t="n">
        <f aca="false">SUM(G111+E112)</f>
        <v>1466155.46226416</v>
      </c>
      <c r="H112" s="118"/>
      <c r="I112" s="114"/>
      <c r="J112" s="119"/>
      <c r="K112" s="114" t="n">
        <f aca="false">SUM(K111+1)</f>
        <v>107</v>
      </c>
      <c r="L112" s="123" t="n">
        <f aca="false">PMT($J$3/12,$J$2,$J$1)</f>
        <v>-82981.9891802466</v>
      </c>
      <c r="M112" s="123" t="n">
        <f aca="false">PPMT($J$3/12,K112,$J$2,$J$1)</f>
        <v>-15059.1623462934</v>
      </c>
      <c r="N112" s="123" t="n">
        <f aca="false">SUM(L112-M112)</f>
        <v>-67922.8268339532</v>
      </c>
      <c r="O112" s="124" t="n">
        <f aca="false">SUM(O111+M112)</f>
        <v>8769049.97969868</v>
      </c>
    </row>
    <row r="113" customFormat="false" ht="13.2" hidden="false" customHeight="false" outlineLevel="0" collapsed="false">
      <c r="A113" s="114"/>
      <c r="B113" s="119" t="n">
        <f aca="false">SUM(D102:D113)</f>
        <v>-1413322.13940897</v>
      </c>
      <c r="C113" s="114" t="n">
        <f aca="false">SUM(C112+1)</f>
        <v>108</v>
      </c>
      <c r="D113" s="123" t="n">
        <f aca="false">PMT($B$3/12,$B$2,$B$1)</f>
        <v>-117776.844950748</v>
      </c>
      <c r="E113" s="123" t="n">
        <f aca="false">PPMT($B$3/12,C113,$B$2,$B$1)</f>
        <v>-108613.373311597</v>
      </c>
      <c r="F113" s="123" t="n">
        <f aca="false">SUM(D113-E113)</f>
        <v>-9163.47163915022</v>
      </c>
      <c r="G113" s="124" t="n">
        <f aca="false">SUM(G112+E113)</f>
        <v>1357542.08895256</v>
      </c>
      <c r="H113" s="118"/>
      <c r="I113" s="114"/>
      <c r="J113" s="119" t="n">
        <f aca="false">SUM(L102:L113)</f>
        <v>-995783.87016296</v>
      </c>
      <c r="K113" s="114" t="n">
        <f aca="false">SUM(K112+1)</f>
        <v>108</v>
      </c>
      <c r="L113" s="123" t="n">
        <f aca="false">PMT($J$3/12,$J$2,$J$1)</f>
        <v>-82981.9891802466</v>
      </c>
      <c r="M113" s="123" t="n">
        <f aca="false">PPMT($J$3/12,K113,$J$2,$J$1)</f>
        <v>-15160.6861991114</v>
      </c>
      <c r="N113" s="123" t="n">
        <f aca="false">SUM(L113-M113)</f>
        <v>-67821.3029811353</v>
      </c>
      <c r="O113" s="124" t="n">
        <f aca="false">SUM(O112+M113)</f>
        <v>8753889.29349956</v>
      </c>
    </row>
    <row r="114" customFormat="false" ht="13.2" hidden="false" customHeight="false" outlineLevel="0" collapsed="false">
      <c r="A114" s="114"/>
      <c r="B114" s="119"/>
      <c r="C114" s="114" t="n">
        <f aca="false">SUM(C113+1)</f>
        <v>109</v>
      </c>
      <c r="D114" s="123" t="n">
        <f aca="false">PMT($B$3/12,$B$2,$B$1)</f>
        <v>-117776.844950748</v>
      </c>
      <c r="E114" s="123" t="n">
        <f aca="false">PPMT($B$3/12,C114,$B$2,$B$1)</f>
        <v>-109292.206894795</v>
      </c>
      <c r="F114" s="123" t="n">
        <f aca="false">SUM(D114-E114)</f>
        <v>-8484.63805595272</v>
      </c>
      <c r="G114" s="124" t="n">
        <f aca="false">SUM(G113+E114)</f>
        <v>1248249.88205776</v>
      </c>
      <c r="H114" s="118"/>
      <c r="I114" s="114"/>
      <c r="J114" s="119"/>
      <c r="K114" s="114" t="n">
        <f aca="false">SUM(K113+1)</f>
        <v>109</v>
      </c>
      <c r="L114" s="123" t="n">
        <f aca="false">PMT($J$3/12,$J$2,$J$1)</f>
        <v>-82981.9891802466</v>
      </c>
      <c r="M114" s="123" t="n">
        <f aca="false">PPMT($J$3/12,K114,$J$2,$J$1)</f>
        <v>-15262.8944919037</v>
      </c>
      <c r="N114" s="123" t="n">
        <f aca="false">SUM(L114-M114)</f>
        <v>-67719.0946883429</v>
      </c>
      <c r="O114" s="124" t="n">
        <f aca="false">SUM(O113+M114)</f>
        <v>8738626.39900766</v>
      </c>
    </row>
    <row r="115" customFormat="false" ht="13.2" hidden="false" customHeight="false" outlineLevel="0" collapsed="false">
      <c r="A115" s="114"/>
      <c r="B115" s="119"/>
      <c r="C115" s="114" t="n">
        <f aca="false">SUM(C114+1)</f>
        <v>110</v>
      </c>
      <c r="D115" s="123" t="n">
        <f aca="false">PMT($B$3/12,$B$2,$B$1)</f>
        <v>-117776.844950748</v>
      </c>
      <c r="E115" s="123" t="n">
        <f aca="false">PPMT($B$3/12,C115,$B$2,$B$1)</f>
        <v>-109975.283187887</v>
      </c>
      <c r="F115" s="123" t="n">
        <f aca="false">SUM(D115-E115)</f>
        <v>-7801.56176286026</v>
      </c>
      <c r="G115" s="124" t="n">
        <f aca="false">SUM(G114+E115)</f>
        <v>1138274.59886988</v>
      </c>
      <c r="H115" s="118"/>
      <c r="I115" s="114"/>
      <c r="J115" s="119"/>
      <c r="K115" s="114" t="n">
        <f aca="false">SUM(K114+1)</f>
        <v>110</v>
      </c>
      <c r="L115" s="123" t="n">
        <f aca="false">PMT($J$3/12,$J$2,$J$1)</f>
        <v>-82981.9891802466</v>
      </c>
      <c r="M115" s="123" t="n">
        <f aca="false">PPMT($J$3/12,K115,$J$2,$J$1)</f>
        <v>-15365.7918389366</v>
      </c>
      <c r="N115" s="123" t="n">
        <f aca="false">SUM(L115-M115)</f>
        <v>-67616.19734131</v>
      </c>
      <c r="O115" s="124" t="n">
        <f aca="false">SUM(O114+M115)</f>
        <v>8723260.60716872</v>
      </c>
    </row>
    <row r="116" customFormat="false" ht="13.2" hidden="false" customHeight="false" outlineLevel="0" collapsed="false">
      <c r="A116" s="114"/>
      <c r="B116" s="119"/>
      <c r="C116" s="114" t="n">
        <f aca="false">SUM(C115+1)</f>
        <v>111</v>
      </c>
      <c r="D116" s="123" t="n">
        <f aca="false">PMT($B$3/12,$B$2,$B$1)</f>
        <v>-117776.844950748</v>
      </c>
      <c r="E116" s="123" t="n">
        <f aca="false">PPMT($B$3/12,C116,$B$2,$B$1)</f>
        <v>-110662.628707812</v>
      </c>
      <c r="F116" s="123" t="n">
        <f aca="false">SUM(D116-E116)</f>
        <v>-7114.21624293595</v>
      </c>
      <c r="G116" s="124" t="n">
        <f aca="false">SUM(G115+E116)</f>
        <v>1027611.97016207</v>
      </c>
      <c r="H116" s="118"/>
      <c r="I116" s="114"/>
      <c r="J116" s="119"/>
      <c r="K116" s="114" t="n">
        <f aca="false">SUM(K115+1)</f>
        <v>111</v>
      </c>
      <c r="L116" s="123" t="n">
        <f aca="false">PMT($J$3/12,$J$2,$J$1)</f>
        <v>-82981.9891802466</v>
      </c>
      <c r="M116" s="123" t="n">
        <f aca="false">PPMT($J$3/12,K116,$J$2,$J$1)</f>
        <v>-15469.3828855841</v>
      </c>
      <c r="N116" s="123" t="n">
        <f aca="false">SUM(L116-M116)</f>
        <v>-67512.6062946625</v>
      </c>
      <c r="O116" s="124" t="n">
        <f aca="false">SUM(O115+M116)</f>
        <v>8707791.22428314</v>
      </c>
    </row>
    <row r="117" customFormat="false" ht="13.2" hidden="false" customHeight="false" outlineLevel="0" collapsed="false">
      <c r="A117" s="114"/>
      <c r="B117" s="119"/>
      <c r="C117" s="114" t="n">
        <f aca="false">SUM(C116+1)</f>
        <v>112</v>
      </c>
      <c r="D117" s="123" t="n">
        <f aca="false">PMT($B$3/12,$B$2,$B$1)</f>
        <v>-117776.844950748</v>
      </c>
      <c r="E117" s="123" t="n">
        <f aca="false">PPMT($B$3/12,C117,$B$2,$B$1)</f>
        <v>-111354.270137236</v>
      </c>
      <c r="F117" s="123" t="n">
        <f aca="false">SUM(D117-E117)</f>
        <v>-6422.57481351211</v>
      </c>
      <c r="G117" s="124" t="n">
        <f aca="false">SUM(G116+E117)</f>
        <v>916257.70002483</v>
      </c>
      <c r="H117" s="118"/>
      <c r="I117" s="114"/>
      <c r="J117" s="119"/>
      <c r="K117" s="114" t="n">
        <f aca="false">SUM(K116+1)</f>
        <v>112</v>
      </c>
      <c r="L117" s="123" t="n">
        <f aca="false">PMT($J$3/12,$J$2,$J$1)</f>
        <v>-82981.9891802466</v>
      </c>
      <c r="M117" s="123" t="n">
        <f aca="false">PPMT($J$3/12,K117,$J$2,$J$1)</f>
        <v>-15573.6723085378</v>
      </c>
      <c r="N117" s="123" t="n">
        <f aca="false">SUM(L117-M117)</f>
        <v>-67408.3168717089</v>
      </c>
      <c r="O117" s="124" t="n">
        <f aca="false">SUM(O116+M117)</f>
        <v>8692217.5519746</v>
      </c>
    </row>
    <row r="118" customFormat="false" ht="13.2" hidden="false" customHeight="false" outlineLevel="0" collapsed="false">
      <c r="A118" s="114"/>
      <c r="B118" s="119"/>
      <c r="C118" s="114" t="n">
        <f aca="false">SUM(C117+1)</f>
        <v>113</v>
      </c>
      <c r="D118" s="123" t="n">
        <f aca="false">PMT($B$3/12,$B$2,$B$1)</f>
        <v>-117776.844950748</v>
      </c>
      <c r="E118" s="123" t="n">
        <f aca="false">PPMT($B$3/12,C118,$B$2,$B$1)</f>
        <v>-112050.234325593</v>
      </c>
      <c r="F118" s="123" t="n">
        <f aca="false">SUM(D118-E118)</f>
        <v>-5726.6106251544</v>
      </c>
      <c r="G118" s="124" t="n">
        <f aca="false">SUM(G117+E118)</f>
        <v>804207.465699237</v>
      </c>
      <c r="H118" s="118"/>
      <c r="I118" s="114"/>
      <c r="J118" s="119"/>
      <c r="K118" s="114" t="n">
        <f aca="false">SUM(K117+1)</f>
        <v>113</v>
      </c>
      <c r="L118" s="123" t="n">
        <f aca="false">PMT($J$3/12,$J$2,$J$1)</f>
        <v>-82981.9891802466</v>
      </c>
      <c r="M118" s="123" t="n">
        <f aca="false">PPMT($J$3/12,K118,$J$2,$J$1)</f>
        <v>-15678.6648160178</v>
      </c>
      <c r="N118" s="123" t="n">
        <f aca="false">SUM(L118-M118)</f>
        <v>-67303.3243642288</v>
      </c>
      <c r="O118" s="124" t="n">
        <f aca="false">SUM(O117+M118)</f>
        <v>8676538.88715858</v>
      </c>
    </row>
    <row r="119" customFormat="false" ht="13.2" hidden="false" customHeight="false" outlineLevel="0" collapsed="false">
      <c r="A119" s="114"/>
      <c r="B119" s="119"/>
      <c r="C119" s="114" t="n">
        <f aca="false">SUM(C118+1)</f>
        <v>114</v>
      </c>
      <c r="D119" s="123" t="n">
        <f aca="false">PMT($B$3/12,$B$2,$B$1)</f>
        <v>-117776.844950748</v>
      </c>
      <c r="E119" s="123" t="n">
        <f aca="false">PPMT($B$3/12,C119,$B$2,$B$1)</f>
        <v>-112750.548290128</v>
      </c>
      <c r="F119" s="123" t="n">
        <f aca="false">SUM(D119-E119)</f>
        <v>-5026.2966606194</v>
      </c>
      <c r="G119" s="124" t="n">
        <f aca="false">SUM(G118+E119)</f>
        <v>691456.917409109</v>
      </c>
      <c r="H119" s="118"/>
      <c r="I119" s="114"/>
      <c r="J119" s="119"/>
      <c r="K119" s="114" t="n">
        <f aca="false">SUM(K118+1)</f>
        <v>114</v>
      </c>
      <c r="L119" s="123" t="n">
        <f aca="false">PMT($J$3/12,$J$2,$J$1)</f>
        <v>-82981.9891802466</v>
      </c>
      <c r="M119" s="123" t="n">
        <f aca="false">PPMT($J$3/12,K119,$J$2,$J$1)</f>
        <v>-15784.3651479858</v>
      </c>
      <c r="N119" s="123" t="n">
        <f aca="false">SUM(L119-M119)</f>
        <v>-67197.6240322608</v>
      </c>
      <c r="O119" s="124" t="n">
        <f aca="false">SUM(O118+M119)</f>
        <v>8660754.5220106</v>
      </c>
    </row>
    <row r="120" customFormat="false" ht="13.2" hidden="false" customHeight="false" outlineLevel="0" collapsed="false">
      <c r="A120" s="114"/>
      <c r="B120" s="119"/>
      <c r="C120" s="114" t="n">
        <f aca="false">SUM(C119+1)</f>
        <v>115</v>
      </c>
      <c r="D120" s="123" t="n">
        <f aca="false">PMT($B$3/12,$B$2,$B$1)</f>
        <v>-117776.844950748</v>
      </c>
      <c r="E120" s="123" t="n">
        <f aca="false">PPMT($B$3/12,C120,$B$2,$B$1)</f>
        <v>-113455.239216942</v>
      </c>
      <c r="F120" s="123" t="n">
        <f aca="false">SUM(D120-E120)</f>
        <v>-4321.60573380612</v>
      </c>
      <c r="G120" s="124" t="n">
        <f aca="false">SUM(G119+E120)</f>
        <v>578001.678192167</v>
      </c>
      <c r="H120" s="118"/>
      <c r="I120" s="114"/>
      <c r="J120" s="119"/>
      <c r="K120" s="114" t="n">
        <f aca="false">SUM(K119+1)</f>
        <v>115</v>
      </c>
      <c r="L120" s="123" t="n">
        <f aca="false">PMT($J$3/12,$J$2,$J$1)</f>
        <v>-82981.9891802466</v>
      </c>
      <c r="M120" s="123" t="n">
        <f aca="false">PPMT($J$3/12,K120,$J$2,$J$1)</f>
        <v>-15890.7780763585</v>
      </c>
      <c r="N120" s="123" t="n">
        <f aca="false">SUM(L120-M120)</f>
        <v>-67091.2111038881</v>
      </c>
      <c r="O120" s="124" t="n">
        <f aca="false">SUM(O119+M120)</f>
        <v>8644863.74393424</v>
      </c>
    </row>
    <row r="121" customFormat="false" ht="13.2" hidden="false" customHeight="false" outlineLevel="0" collapsed="false">
      <c r="A121" s="114"/>
      <c r="B121" s="119"/>
      <c r="C121" s="114" t="n">
        <f aca="false">SUM(C120+1)</f>
        <v>116</v>
      </c>
      <c r="D121" s="123" t="n">
        <f aca="false">PMT($B$3/12,$B$2,$B$1)</f>
        <v>-117776.844950748</v>
      </c>
      <c r="E121" s="123" t="n">
        <f aca="false">PPMT($B$3/12,C121,$B$2,$B$1)</f>
        <v>-114164.334462047</v>
      </c>
      <c r="F121" s="123" t="n">
        <f aca="false">SUM(D121-E121)</f>
        <v>-3612.51048870022</v>
      </c>
      <c r="G121" s="124" t="n">
        <f aca="false">SUM(G120+E121)</f>
        <v>463837.34373012</v>
      </c>
      <c r="H121" s="118"/>
      <c r="I121" s="114"/>
      <c r="J121" s="119"/>
      <c r="K121" s="114" t="n">
        <f aca="false">SUM(K120+1)</f>
        <v>116</v>
      </c>
      <c r="L121" s="123" t="n">
        <f aca="false">PMT($J$3/12,$J$2,$J$1)</f>
        <v>-82981.9891802466</v>
      </c>
      <c r="M121" s="123" t="n">
        <f aca="false">PPMT($J$3/12,K121,$J$2,$J$1)</f>
        <v>-15997.9084052233</v>
      </c>
      <c r="N121" s="123" t="n">
        <f aca="false">SUM(L121-M121)</f>
        <v>-66984.0807750234</v>
      </c>
      <c r="O121" s="124" t="n">
        <f aca="false">SUM(O120+M121)</f>
        <v>8628865.83552901</v>
      </c>
    </row>
    <row r="122" customFormat="false" ht="13.2" hidden="false" customHeight="false" outlineLevel="0" collapsed="false">
      <c r="A122" s="114"/>
      <c r="B122" s="119"/>
      <c r="C122" s="114" t="n">
        <f aca="false">SUM(C121+1)</f>
        <v>117</v>
      </c>
      <c r="D122" s="123" t="n">
        <f aca="false">PMT($B$3/12,$B$2,$B$1)</f>
        <v>-117776.844950748</v>
      </c>
      <c r="E122" s="123" t="n">
        <f aca="false">PPMT($B$3/12,C122,$B$2,$B$1)</f>
        <v>-114877.861552435</v>
      </c>
      <c r="F122" s="123" t="n">
        <f aca="false">SUM(D122-E122)</f>
        <v>-2898.9833983124</v>
      </c>
      <c r="G122" s="124" t="n">
        <f aca="false">SUM(G121+E122)</f>
        <v>348959.482177685</v>
      </c>
      <c r="H122" s="118"/>
      <c r="I122" s="114"/>
      <c r="J122" s="119"/>
      <c r="K122" s="114" t="n">
        <f aca="false">SUM(K121+1)</f>
        <v>117</v>
      </c>
      <c r="L122" s="123" t="n">
        <f aca="false">PMT($J$3/12,$J$2,$J$1)</f>
        <v>-82981.9891802466</v>
      </c>
      <c r="M122" s="123" t="n">
        <f aca="false">PPMT($J$3/12,K122,$J$2,$J$1)</f>
        <v>-16105.7609710551</v>
      </c>
      <c r="N122" s="123" t="n">
        <f aca="false">SUM(L122-M122)</f>
        <v>-66876.2282091915</v>
      </c>
      <c r="O122" s="124" t="n">
        <f aca="false">SUM(O121+M122)</f>
        <v>8612760.07455796</v>
      </c>
    </row>
    <row r="123" customFormat="false" ht="13.2" hidden="false" customHeight="false" outlineLevel="0" collapsed="false">
      <c r="A123" s="114"/>
      <c r="B123" s="119"/>
      <c r="C123" s="114" t="n">
        <f aca="false">SUM(C122+1)</f>
        <v>118</v>
      </c>
      <c r="D123" s="123" t="n">
        <f aca="false">PMT($B$3/12,$B$2,$B$1)</f>
        <v>-117776.844950748</v>
      </c>
      <c r="E123" s="123" t="n">
        <f aca="false">PPMT($B$3/12,C123,$B$2,$B$1)</f>
        <v>-115595.848187138</v>
      </c>
      <c r="F123" s="123" t="n">
        <f aca="false">SUM(D123-E123)</f>
        <v>-2180.99676360967</v>
      </c>
      <c r="G123" s="124" t="n">
        <f aca="false">SUM(G122+E123)</f>
        <v>233363.633990547</v>
      </c>
      <c r="H123" s="118"/>
      <c r="I123" s="114"/>
      <c r="J123" s="119"/>
      <c r="K123" s="114" t="n">
        <f aca="false">SUM(K122+1)</f>
        <v>118</v>
      </c>
      <c r="L123" s="123" t="n">
        <f aca="false">PMT($J$3/12,$J$2,$J$1)</f>
        <v>-82981.9891802466</v>
      </c>
      <c r="M123" s="123" t="n">
        <f aca="false">PPMT($J$3/12,K123,$J$2,$J$1)</f>
        <v>-16214.340642935</v>
      </c>
      <c r="N123" s="123" t="n">
        <f aca="false">SUM(L123-M123)</f>
        <v>-66767.6485373116</v>
      </c>
      <c r="O123" s="124" t="n">
        <f aca="false">SUM(O122+M123)</f>
        <v>8596545.73391503</v>
      </c>
    </row>
    <row r="124" customFormat="false" ht="13.2" hidden="false" customHeight="false" outlineLevel="0" collapsed="false">
      <c r="A124" s="114"/>
      <c r="B124" s="119"/>
      <c r="C124" s="114" t="n">
        <f aca="false">SUM(C123+1)</f>
        <v>119</v>
      </c>
      <c r="D124" s="123" t="n">
        <f aca="false">PMT($B$3/12,$B$2,$B$1)</f>
        <v>-117776.844950748</v>
      </c>
      <c r="E124" s="123" t="n">
        <f aca="false">PPMT($B$3/12,C124,$B$2,$B$1)</f>
        <v>-116318.322238308</v>
      </c>
      <c r="F124" s="123" t="n">
        <f aca="false">SUM(D124-E124)</f>
        <v>-1458.52271244003</v>
      </c>
      <c r="G124" s="124" t="n">
        <f aca="false">SUM(G123+E124)</f>
        <v>117045.311752239</v>
      </c>
      <c r="H124" s="118"/>
      <c r="I124" s="114"/>
      <c r="J124" s="119"/>
      <c r="K124" s="114" t="n">
        <f aca="false">SUM(K123+1)</f>
        <v>119</v>
      </c>
      <c r="L124" s="123" t="n">
        <f aca="false">PMT($J$3/12,$J$2,$J$1)</f>
        <v>-82981.9891802466</v>
      </c>
      <c r="M124" s="123" t="n">
        <f aca="false">PPMT($J$3/12,K124,$J$2,$J$1)</f>
        <v>-16323.6523227695</v>
      </c>
      <c r="N124" s="123" t="n">
        <f aca="false">SUM(L124-M124)</f>
        <v>-66658.3368574772</v>
      </c>
      <c r="O124" s="124" t="n">
        <f aca="false">SUM(O123+M124)</f>
        <v>8580222.08159226</v>
      </c>
    </row>
    <row r="125" customFormat="false" ht="13.2" hidden="false" customHeight="false" outlineLevel="0" collapsed="false">
      <c r="A125" s="114"/>
      <c r="B125" s="119" t="n">
        <f aca="false">SUM(D114:D125)</f>
        <v>-1413322.13940897</v>
      </c>
      <c r="C125" s="114" t="n">
        <f aca="false">SUM(C124+1)</f>
        <v>120</v>
      </c>
      <c r="D125" s="123" t="n">
        <f aca="false">PMT($B$3/12,$B$2,$B$1)</f>
        <v>-117776.844950748</v>
      </c>
      <c r="E125" s="123" t="n">
        <f aca="false">PPMT($B$3/12,C125,$B$2,$B$1)</f>
        <v>-117045.311752297</v>
      </c>
      <c r="F125" s="123" t="n">
        <f aca="false">SUM(D125-E125)</f>
        <v>-731.533198450605</v>
      </c>
      <c r="G125" s="124" t="n">
        <f aca="false">SUM(G124+E125)</f>
        <v>-5.81494532525539E-008</v>
      </c>
      <c r="H125" s="118"/>
      <c r="I125" s="114"/>
      <c r="J125" s="119" t="n">
        <f aca="false">SUM(L114:L125)</f>
        <v>-995783.87016296</v>
      </c>
      <c r="K125" s="114" t="n">
        <f aca="false">SUM(K124+1)</f>
        <v>120</v>
      </c>
      <c r="L125" s="123" t="n">
        <f aca="false">PMT($J$3/12,$J$2,$J$1)</f>
        <v>-82981.9891802466</v>
      </c>
      <c r="M125" s="123" t="n">
        <f aca="false">PPMT($J$3/12,K125,$J$2,$J$1)</f>
        <v>-16433.7009455121</v>
      </c>
      <c r="N125" s="123" t="n">
        <f aca="false">SUM(L125-M125)</f>
        <v>-66548.2882347345</v>
      </c>
      <c r="O125" s="124" t="n">
        <f aca="false">SUM(O124+M125)</f>
        <v>8563788.38064675</v>
      </c>
    </row>
    <row r="126" customFormat="false" ht="13.2" hidden="false" customHeight="false" outlineLevel="0" collapsed="false">
      <c r="A126" s="114"/>
      <c r="B126" s="119"/>
      <c r="C126" s="114" t="n">
        <f aca="false">SUM(C125+1)</f>
        <v>121</v>
      </c>
      <c r="D126" s="123" t="n">
        <f aca="false">PMT($B$3/12,$B$2,$B$1)</f>
        <v>-117776.844950748</v>
      </c>
      <c r="E126" s="123" t="e">
        <f aca="false">PPMT($B$3/12,C126,$B$2,$B$1)</f>
        <v>#VALUE!</v>
      </c>
      <c r="F126" s="123" t="e">
        <f aca="false">SUM(D126-E126)</f>
        <v>#VALUE!</v>
      </c>
      <c r="G126" s="124" t="e">
        <f aca="false">SUM(G125+E126)</f>
        <v>#VALUE!</v>
      </c>
      <c r="H126" s="118"/>
      <c r="I126" s="114"/>
      <c r="J126" s="119"/>
      <c r="K126" s="114" t="n">
        <f aca="false">SUM(K125+1)</f>
        <v>121</v>
      </c>
      <c r="L126" s="123" t="n">
        <f aca="false">PMT($J$3/12,$J$2,$J$1)</f>
        <v>-82981.9891802466</v>
      </c>
      <c r="M126" s="123" t="n">
        <f aca="false">PPMT($J$3/12,K126,$J$2,$J$1)</f>
        <v>-16544.4914793865</v>
      </c>
      <c r="N126" s="123" t="n">
        <f aca="false">SUM(L126-M126)</f>
        <v>-66437.4977008602</v>
      </c>
      <c r="O126" s="124" t="n">
        <f aca="false">SUM(O125+M126)</f>
        <v>8547243.88916736</v>
      </c>
    </row>
    <row r="127" customFormat="false" ht="13.2" hidden="false" customHeight="false" outlineLevel="0" collapsed="false">
      <c r="A127" s="114"/>
      <c r="B127" s="119"/>
      <c r="C127" s="114" t="n">
        <f aca="false">SUM(C126+1)</f>
        <v>122</v>
      </c>
      <c r="D127" s="123" t="n">
        <f aca="false">PMT($B$3/12,$B$2,$B$1)</f>
        <v>-117776.844950748</v>
      </c>
      <c r="E127" s="123" t="e">
        <f aca="false">PPMT($B$3/12,C127,$B$2,$B$1)</f>
        <v>#VALUE!</v>
      </c>
      <c r="F127" s="123" t="e">
        <f aca="false">SUM(D127-E127)</f>
        <v>#VALUE!</v>
      </c>
      <c r="G127" s="124" t="e">
        <f aca="false">SUM(G126+E127)</f>
        <v>#VALUE!</v>
      </c>
      <c r="H127" s="118"/>
      <c r="I127" s="114"/>
      <c r="J127" s="119"/>
      <c r="K127" s="114" t="n">
        <f aca="false">SUM(K126+1)</f>
        <v>122</v>
      </c>
      <c r="L127" s="123" t="n">
        <f aca="false">PMT($J$3/12,$J$2,$J$1)</f>
        <v>-82981.9891802466</v>
      </c>
      <c r="M127" s="123" t="n">
        <f aca="false">PPMT($J$3/12,K127,$J$2,$J$1)</f>
        <v>-16656.02892611</v>
      </c>
      <c r="N127" s="123" t="n">
        <f aca="false">SUM(L127-M127)</f>
        <v>-66325.9602541367</v>
      </c>
      <c r="O127" s="124" t="n">
        <f aca="false">SUM(O126+M127)</f>
        <v>8530587.86024125</v>
      </c>
    </row>
    <row r="128" customFormat="false" ht="13.2" hidden="false" customHeight="false" outlineLevel="0" collapsed="false">
      <c r="A128" s="114"/>
      <c r="B128" s="119"/>
      <c r="C128" s="114" t="n">
        <f aca="false">SUM(C127+1)</f>
        <v>123</v>
      </c>
      <c r="D128" s="123" t="n">
        <f aca="false">PMT($B$3/12,$B$2,$B$1)</f>
        <v>-117776.844950748</v>
      </c>
      <c r="E128" s="123" t="e">
        <f aca="false">PPMT($B$3/12,C128,$B$2,$B$1)</f>
        <v>#VALUE!</v>
      </c>
      <c r="F128" s="123" t="e">
        <f aca="false">SUM(D128-E128)</f>
        <v>#VALUE!</v>
      </c>
      <c r="G128" s="124" t="e">
        <f aca="false">SUM(G127+E128)</f>
        <v>#VALUE!</v>
      </c>
      <c r="H128" s="118"/>
      <c r="I128" s="114"/>
      <c r="J128" s="119"/>
      <c r="K128" s="114" t="n">
        <f aca="false">SUM(K127+1)</f>
        <v>123</v>
      </c>
      <c r="L128" s="123" t="n">
        <f aca="false">PMT($J$3/12,$J$2,$J$1)</f>
        <v>-82981.9891802466</v>
      </c>
      <c r="M128" s="123" t="n">
        <f aca="false">PPMT($J$3/12,K128,$J$2,$J$1)</f>
        <v>-16768.3183211202</v>
      </c>
      <c r="N128" s="123" t="n">
        <f aca="false">SUM(L128-M128)</f>
        <v>-66213.6708591265</v>
      </c>
      <c r="O128" s="124" t="n">
        <f aca="false">SUM(O127+M128)</f>
        <v>8513819.54192013</v>
      </c>
    </row>
    <row r="129" customFormat="false" ht="13.2" hidden="false" customHeight="false" outlineLevel="0" collapsed="false">
      <c r="A129" s="114"/>
      <c r="B129" s="119"/>
      <c r="C129" s="114" t="n">
        <f aca="false">SUM(C128+1)</f>
        <v>124</v>
      </c>
      <c r="D129" s="123" t="n">
        <f aca="false">PMT($B$3/12,$B$2,$B$1)</f>
        <v>-117776.844950748</v>
      </c>
      <c r="E129" s="123" t="e">
        <f aca="false">PPMT($B$3/12,C129,$B$2,$B$1)</f>
        <v>#VALUE!</v>
      </c>
      <c r="F129" s="123" t="e">
        <f aca="false">SUM(D129-E129)</f>
        <v>#VALUE!</v>
      </c>
      <c r="G129" s="124" t="e">
        <f aca="false">SUM(G128+E129)</f>
        <v>#VALUE!</v>
      </c>
      <c r="H129" s="118"/>
      <c r="I129" s="114"/>
      <c r="J129" s="119"/>
      <c r="K129" s="114" t="n">
        <f aca="false">SUM(K128+1)</f>
        <v>124</v>
      </c>
      <c r="L129" s="123" t="n">
        <f aca="false">PMT($J$3/12,$J$2,$J$1)</f>
        <v>-82981.9891802466</v>
      </c>
      <c r="M129" s="123" t="n">
        <f aca="false">PPMT($J$3/12,K129,$J$2,$J$1)</f>
        <v>-16881.3647338017</v>
      </c>
      <c r="N129" s="123" t="n">
        <f aca="false">SUM(L129-M129)</f>
        <v>-66100.6244464449</v>
      </c>
      <c r="O129" s="124" t="n">
        <f aca="false">SUM(O128+M129)</f>
        <v>8496938.17718633</v>
      </c>
    </row>
    <row r="130" customFormat="false" ht="13.2" hidden="false" customHeight="false" outlineLevel="0" collapsed="false">
      <c r="A130" s="114"/>
      <c r="B130" s="119"/>
      <c r="C130" s="114" t="n">
        <f aca="false">SUM(C129+1)</f>
        <v>125</v>
      </c>
      <c r="D130" s="123" t="n">
        <f aca="false">PMT($B$3/12,$B$2,$B$1)</f>
        <v>-117776.844950748</v>
      </c>
      <c r="E130" s="123" t="e">
        <f aca="false">PPMT($B$3/12,C130,$B$2,$B$1)</f>
        <v>#VALUE!</v>
      </c>
      <c r="F130" s="123" t="e">
        <f aca="false">SUM(D130-E130)</f>
        <v>#VALUE!</v>
      </c>
      <c r="G130" s="124" t="e">
        <f aca="false">SUM(G129+E130)</f>
        <v>#VALUE!</v>
      </c>
      <c r="H130" s="118"/>
      <c r="I130" s="114"/>
      <c r="J130" s="119"/>
      <c r="K130" s="114" t="n">
        <f aca="false">SUM(K129+1)</f>
        <v>125</v>
      </c>
      <c r="L130" s="123" t="n">
        <f aca="false">PMT($J$3/12,$J$2,$J$1)</f>
        <v>-82981.9891802466</v>
      </c>
      <c r="M130" s="123" t="n">
        <f aca="false">PPMT($J$3/12,K130,$J$2,$J$1)</f>
        <v>-16995.1732677154</v>
      </c>
      <c r="N130" s="123" t="n">
        <f aca="false">SUM(L130-M130)</f>
        <v>-65986.8159125312</v>
      </c>
      <c r="O130" s="124" t="n">
        <f aca="false">SUM(O129+M130)</f>
        <v>8479943.00391861</v>
      </c>
    </row>
    <row r="131" customFormat="false" ht="13.2" hidden="false" customHeight="false" outlineLevel="0" collapsed="false">
      <c r="A131" s="114"/>
      <c r="B131" s="119"/>
      <c r="C131" s="114" t="n">
        <f aca="false">SUM(C130+1)</f>
        <v>126</v>
      </c>
      <c r="D131" s="123" t="n">
        <f aca="false">PMT($B$3/12,$B$2,$B$1)</f>
        <v>-117776.844950748</v>
      </c>
      <c r="E131" s="123" t="e">
        <f aca="false">PPMT($B$3/12,C131,$B$2,$B$1)</f>
        <v>#VALUE!</v>
      </c>
      <c r="F131" s="123" t="e">
        <f aca="false">SUM(D131-E131)</f>
        <v>#VALUE!</v>
      </c>
      <c r="G131" s="124" t="e">
        <f aca="false">SUM(G130+E131)</f>
        <v>#VALUE!</v>
      </c>
      <c r="H131" s="118"/>
      <c r="I131" s="114"/>
      <c r="J131" s="119"/>
      <c r="K131" s="114" t="n">
        <f aca="false">SUM(K130+1)</f>
        <v>126</v>
      </c>
      <c r="L131" s="123" t="n">
        <f aca="false">PMT($J$3/12,$J$2,$J$1)</f>
        <v>-82981.9891802466</v>
      </c>
      <c r="M131" s="123" t="n">
        <f aca="false">PPMT($J$3/12,K131,$J$2,$J$1)</f>
        <v>-17109.7490608286</v>
      </c>
      <c r="N131" s="123" t="n">
        <f aca="false">SUM(L131-M131)</f>
        <v>-65872.240119418</v>
      </c>
      <c r="O131" s="124" t="n">
        <f aca="false">SUM(O130+M131)</f>
        <v>8462833.25485778</v>
      </c>
    </row>
    <row r="132" customFormat="false" ht="13.2" hidden="false" customHeight="false" outlineLevel="0" collapsed="false">
      <c r="A132" s="114"/>
      <c r="B132" s="119"/>
      <c r="C132" s="114" t="n">
        <f aca="false">SUM(C131+1)</f>
        <v>127</v>
      </c>
      <c r="D132" s="123" t="n">
        <f aca="false">PMT($B$3/12,$B$2,$B$1)</f>
        <v>-117776.844950748</v>
      </c>
      <c r="E132" s="123" t="e">
        <f aca="false">PPMT($B$3/12,C132,$B$2,$B$1)</f>
        <v>#VALUE!</v>
      </c>
      <c r="F132" s="123" t="e">
        <f aca="false">SUM(D132-E132)</f>
        <v>#VALUE!</v>
      </c>
      <c r="G132" s="124" t="e">
        <f aca="false">SUM(G131+E132)</f>
        <v>#VALUE!</v>
      </c>
      <c r="H132" s="118"/>
      <c r="I132" s="114"/>
      <c r="J132" s="119"/>
      <c r="K132" s="114" t="n">
        <f aca="false">SUM(K131+1)</f>
        <v>127</v>
      </c>
      <c r="L132" s="123" t="n">
        <f aca="false">PMT($J$3/12,$J$2,$J$1)</f>
        <v>-82981.9891802466</v>
      </c>
      <c r="M132" s="123" t="n">
        <f aca="false">PPMT($J$3/12,K132,$J$2,$J$1)</f>
        <v>-17225.097285747</v>
      </c>
      <c r="N132" s="123" t="n">
        <f aca="false">SUM(L132-M132)</f>
        <v>-65756.8918944996</v>
      </c>
      <c r="O132" s="124" t="n">
        <f aca="false">SUM(O131+M132)</f>
        <v>8445608.15757204</v>
      </c>
    </row>
    <row r="133" customFormat="false" ht="13.2" hidden="false" customHeight="false" outlineLevel="0" collapsed="false">
      <c r="A133" s="114"/>
      <c r="B133" s="119"/>
      <c r="C133" s="114" t="n">
        <f aca="false">SUM(C132+1)</f>
        <v>128</v>
      </c>
      <c r="D133" s="123" t="n">
        <f aca="false">PMT($B$3/12,$B$2,$B$1)</f>
        <v>-117776.844950748</v>
      </c>
      <c r="E133" s="123" t="e">
        <f aca="false">PPMT($B$3/12,C133,$B$2,$B$1)</f>
        <v>#VALUE!</v>
      </c>
      <c r="F133" s="123" t="e">
        <f aca="false">SUM(D133-E133)</f>
        <v>#VALUE!</v>
      </c>
      <c r="G133" s="124" t="e">
        <f aca="false">SUM(G132+E133)</f>
        <v>#VALUE!</v>
      </c>
      <c r="H133" s="118"/>
      <c r="I133" s="114"/>
      <c r="J133" s="119"/>
      <c r="K133" s="114" t="n">
        <f aca="false">SUM(K132+1)</f>
        <v>128</v>
      </c>
      <c r="L133" s="123" t="n">
        <f aca="false">PMT($J$3/12,$J$2,$J$1)</f>
        <v>-82981.9891802466</v>
      </c>
      <c r="M133" s="123" t="n">
        <f aca="false">PPMT($J$3/12,K133,$J$2,$J$1)</f>
        <v>-17341.2231499484</v>
      </c>
      <c r="N133" s="123" t="n">
        <f aca="false">SUM(L133-M133)</f>
        <v>-65640.7660302982</v>
      </c>
      <c r="O133" s="124" t="n">
        <f aca="false">SUM(O132+M133)</f>
        <v>8428266.93442209</v>
      </c>
    </row>
    <row r="134" customFormat="false" ht="13.2" hidden="false" customHeight="false" outlineLevel="0" collapsed="false">
      <c r="A134" s="114"/>
      <c r="B134" s="119"/>
      <c r="C134" s="114" t="n">
        <f aca="false">SUM(C133+1)</f>
        <v>129</v>
      </c>
      <c r="D134" s="123" t="n">
        <f aca="false">PMT($B$3/12,$B$2,$B$1)</f>
        <v>-117776.844950748</v>
      </c>
      <c r="E134" s="123" t="e">
        <f aca="false">PPMT($B$3/12,C134,$B$2,$B$1)</f>
        <v>#VALUE!</v>
      </c>
      <c r="F134" s="123" t="e">
        <f aca="false">SUM(D134-E134)</f>
        <v>#VALUE!</v>
      </c>
      <c r="G134" s="124" t="e">
        <f aca="false">SUM(G133+E134)</f>
        <v>#VALUE!</v>
      </c>
      <c r="H134" s="118"/>
      <c r="I134" s="114"/>
      <c r="J134" s="119"/>
      <c r="K134" s="114" t="n">
        <f aca="false">SUM(K133+1)</f>
        <v>129</v>
      </c>
      <c r="L134" s="123" t="n">
        <f aca="false">PMT($J$3/12,$J$2,$J$1)</f>
        <v>-82981.9891802466</v>
      </c>
      <c r="M134" s="123" t="n">
        <f aca="false">PPMT($J$3/12,K134,$J$2,$J$1)</f>
        <v>-17458.1318960177</v>
      </c>
      <c r="N134" s="123" t="n">
        <f aca="false">SUM(L134-M134)</f>
        <v>-65523.857284229</v>
      </c>
      <c r="O134" s="124" t="n">
        <f aca="false">SUM(O133+M134)</f>
        <v>8410808.80252607</v>
      </c>
    </row>
    <row r="135" customFormat="false" ht="13.2" hidden="false" customHeight="false" outlineLevel="0" collapsed="false">
      <c r="A135" s="114"/>
      <c r="B135" s="119"/>
      <c r="C135" s="114" t="n">
        <f aca="false">SUM(C134+1)</f>
        <v>130</v>
      </c>
      <c r="D135" s="123" t="n">
        <f aca="false">PMT($B$3/12,$B$2,$B$1)</f>
        <v>-117776.844950748</v>
      </c>
      <c r="E135" s="123" t="e">
        <f aca="false">PPMT($B$3/12,C135,$B$2,$B$1)</f>
        <v>#VALUE!</v>
      </c>
      <c r="F135" s="123" t="e">
        <f aca="false">SUM(D135-E135)</f>
        <v>#VALUE!</v>
      </c>
      <c r="G135" s="124" t="e">
        <f aca="false">SUM(G134+E135)</f>
        <v>#VALUE!</v>
      </c>
      <c r="H135" s="118"/>
      <c r="I135" s="114"/>
      <c r="J135" s="119"/>
      <c r="K135" s="114" t="n">
        <f aca="false">SUM(K134+1)</f>
        <v>130</v>
      </c>
      <c r="L135" s="123" t="n">
        <f aca="false">PMT($J$3/12,$J$2,$J$1)</f>
        <v>-82981.9891802466</v>
      </c>
      <c r="M135" s="123" t="n">
        <f aca="false">PPMT($J$3/12,K135,$J$2,$J$1)</f>
        <v>-17575.8288018833</v>
      </c>
      <c r="N135" s="123" t="n">
        <f aca="false">SUM(L135-M135)</f>
        <v>-65406.1603783633</v>
      </c>
      <c r="O135" s="124" t="n">
        <f aca="false">SUM(O134+M135)</f>
        <v>8393232.97372419</v>
      </c>
    </row>
    <row r="136" customFormat="false" ht="13.2" hidden="false" customHeight="false" outlineLevel="0" collapsed="false">
      <c r="A136" s="114"/>
      <c r="B136" s="119"/>
      <c r="C136" s="114" t="n">
        <f aca="false">SUM(C135+1)</f>
        <v>131</v>
      </c>
      <c r="D136" s="123" t="n">
        <f aca="false">PMT($B$3/12,$B$2,$B$1)</f>
        <v>-117776.844950748</v>
      </c>
      <c r="E136" s="123" t="e">
        <f aca="false">PPMT($B$3/12,C136,$B$2,$B$1)</f>
        <v>#VALUE!</v>
      </c>
      <c r="F136" s="123" t="e">
        <f aca="false">SUM(D136-E136)</f>
        <v>#VALUE!</v>
      </c>
      <c r="G136" s="124" t="e">
        <f aca="false">SUM(G135+E136)</f>
        <v>#VALUE!</v>
      </c>
      <c r="H136" s="118"/>
      <c r="I136" s="114"/>
      <c r="J136" s="119"/>
      <c r="K136" s="114" t="n">
        <f aca="false">SUM(K135+1)</f>
        <v>131</v>
      </c>
      <c r="L136" s="123" t="n">
        <f aca="false">PMT($J$3/12,$J$2,$J$1)</f>
        <v>-82981.9891802466</v>
      </c>
      <c r="M136" s="123" t="n">
        <f aca="false">PPMT($J$3/12,K136,$J$2,$J$1)</f>
        <v>-17694.319181056</v>
      </c>
      <c r="N136" s="123" t="n">
        <f aca="false">SUM(L136-M136)</f>
        <v>-65287.6699991906</v>
      </c>
      <c r="O136" s="124" t="n">
        <f aca="false">SUM(O135+M136)</f>
        <v>8375538.65454313</v>
      </c>
    </row>
    <row r="137" customFormat="false" ht="13.2" hidden="false" customHeight="false" outlineLevel="0" collapsed="false">
      <c r="A137" s="114"/>
      <c r="B137" s="119" t="n">
        <f aca="false">SUM(D126:D137)</f>
        <v>-1413322.13940897</v>
      </c>
      <c r="C137" s="114" t="n">
        <f aca="false">SUM(C136+1)</f>
        <v>132</v>
      </c>
      <c r="D137" s="123" t="n">
        <f aca="false">PMT($B$3/12,$B$2,$B$1)</f>
        <v>-117776.844950748</v>
      </c>
      <c r="E137" s="123" t="e">
        <f aca="false">PPMT($B$3/12,C137,$B$2,$B$1)</f>
        <v>#VALUE!</v>
      </c>
      <c r="F137" s="123" t="e">
        <f aca="false">SUM(D137-E137)</f>
        <v>#VALUE!</v>
      </c>
      <c r="G137" s="124" t="e">
        <f aca="false">SUM(G136+E137)</f>
        <v>#VALUE!</v>
      </c>
      <c r="H137" s="118"/>
      <c r="I137" s="114"/>
      <c r="J137" s="119" t="n">
        <f aca="false">SUM(L126:L137)</f>
        <v>-995783.87016296</v>
      </c>
      <c r="K137" s="114" t="n">
        <f aca="false">SUM(K136+1)</f>
        <v>132</v>
      </c>
      <c r="L137" s="123" t="n">
        <f aca="false">PMT($J$3/12,$J$2,$J$1)</f>
        <v>-82981.9891802466</v>
      </c>
      <c r="M137" s="123" t="n">
        <f aca="false">PPMT($J$3/12,K137,$J$2,$J$1)</f>
        <v>-17813.6083828683</v>
      </c>
      <c r="N137" s="123" t="n">
        <f aca="false">SUM(L137-M137)</f>
        <v>-65168.3807973783</v>
      </c>
      <c r="O137" s="124" t="n">
        <f aca="false">SUM(O136+M137)</f>
        <v>8357725.04616026</v>
      </c>
    </row>
    <row r="138" customFormat="false" ht="13.2" hidden="false" customHeight="false" outlineLevel="0" collapsed="false">
      <c r="A138" s="114"/>
      <c r="B138" s="119"/>
      <c r="C138" s="114" t="n">
        <f aca="false">SUM(C137+1)</f>
        <v>133</v>
      </c>
      <c r="D138" s="123" t="n">
        <f aca="false">PMT($B$3/12,$B$2,$B$1)</f>
        <v>-117776.844950748</v>
      </c>
      <c r="E138" s="123" t="e">
        <f aca="false">PPMT($B$3/12,C138,$B$2,$B$1)</f>
        <v>#VALUE!</v>
      </c>
      <c r="F138" s="123" t="e">
        <f aca="false">SUM(D138-E138)</f>
        <v>#VALUE!</v>
      </c>
      <c r="G138" s="124" t="e">
        <f aca="false">SUM(G137+E138)</f>
        <v>#VALUE!</v>
      </c>
      <c r="H138" s="118"/>
      <c r="I138" s="114"/>
      <c r="J138" s="119"/>
      <c r="K138" s="114" t="n">
        <f aca="false">SUM(K137+1)</f>
        <v>133</v>
      </c>
      <c r="L138" s="123" t="n">
        <f aca="false">PMT($J$3/12,$J$2,$J$1)</f>
        <v>-82981.9891802466</v>
      </c>
      <c r="M138" s="123" t="n">
        <f aca="false">PPMT($J$3/12,K138,$J$2,$J$1)</f>
        <v>-17933.7017927162</v>
      </c>
      <c r="N138" s="123" t="n">
        <f aca="false">SUM(L138-M138)</f>
        <v>-65048.2873875305</v>
      </c>
      <c r="O138" s="124" t="n">
        <f aca="false">SUM(O137+M138)</f>
        <v>8339791.34436755</v>
      </c>
    </row>
    <row r="139" customFormat="false" ht="13.2" hidden="false" customHeight="false" outlineLevel="0" collapsed="false">
      <c r="A139" s="114"/>
      <c r="B139" s="119"/>
      <c r="C139" s="114" t="n">
        <f aca="false">SUM(C138+1)</f>
        <v>134</v>
      </c>
      <c r="D139" s="123" t="n">
        <f aca="false">PMT($B$3/12,$B$2,$B$1)</f>
        <v>-117776.844950748</v>
      </c>
      <c r="E139" s="123" t="e">
        <f aca="false">PPMT($B$3/12,C139,$B$2,$B$1)</f>
        <v>#VALUE!</v>
      </c>
      <c r="F139" s="123" t="e">
        <f aca="false">SUM(D139-E139)</f>
        <v>#VALUE!</v>
      </c>
      <c r="G139" s="124" t="e">
        <f aca="false">SUM(G138+E139)</f>
        <v>#VALUE!</v>
      </c>
      <c r="H139" s="118"/>
      <c r="I139" s="114"/>
      <c r="J139" s="119"/>
      <c r="K139" s="114" t="n">
        <f aca="false">SUM(K138+1)</f>
        <v>134</v>
      </c>
      <c r="L139" s="123" t="n">
        <f aca="false">PMT($J$3/12,$J$2,$J$1)</f>
        <v>-82981.9891802466</v>
      </c>
      <c r="M139" s="123" t="n">
        <f aca="false">PPMT($J$3/12,K139,$J$2,$J$1)</f>
        <v>-18054.604832302</v>
      </c>
      <c r="N139" s="123" t="n">
        <f aca="false">SUM(L139-M139)</f>
        <v>-64927.3843479446</v>
      </c>
      <c r="O139" s="124" t="n">
        <f aca="false">SUM(O138+M139)</f>
        <v>8321736.73953525</v>
      </c>
    </row>
    <row r="140" customFormat="false" ht="13.2" hidden="false" customHeight="false" outlineLevel="0" collapsed="false">
      <c r="A140" s="114"/>
      <c r="B140" s="119"/>
      <c r="C140" s="114" t="n">
        <f aca="false">SUM(C139+1)</f>
        <v>135</v>
      </c>
      <c r="D140" s="123" t="n">
        <f aca="false">PMT($B$3/12,$B$2,$B$1)</f>
        <v>-117776.844950748</v>
      </c>
      <c r="E140" s="123" t="e">
        <f aca="false">PPMT($B$3/12,C140,$B$2,$B$1)</f>
        <v>#VALUE!</v>
      </c>
      <c r="F140" s="123" t="e">
        <f aca="false">SUM(D140-E140)</f>
        <v>#VALUE!</v>
      </c>
      <c r="G140" s="124" t="e">
        <f aca="false">SUM(G139+E140)</f>
        <v>#VALUE!</v>
      </c>
      <c r="H140" s="118"/>
      <c r="I140" s="114"/>
      <c r="J140" s="119"/>
      <c r="K140" s="114" t="n">
        <f aca="false">SUM(K139+1)</f>
        <v>135</v>
      </c>
      <c r="L140" s="123" t="n">
        <f aca="false">PMT($J$3/12,$J$2,$J$1)</f>
        <v>-82981.9891802466</v>
      </c>
      <c r="M140" s="123" t="n">
        <f aca="false">PPMT($J$3/12,K140,$J$2,$J$1)</f>
        <v>-18176.3229598798</v>
      </c>
      <c r="N140" s="123" t="n">
        <f aca="false">SUM(L140-M140)</f>
        <v>-64805.6662203668</v>
      </c>
      <c r="O140" s="124" t="n">
        <f aca="false">SUM(O139+M140)</f>
        <v>8303560.41657537</v>
      </c>
    </row>
    <row r="141" customFormat="false" ht="13.2" hidden="false" customHeight="false" outlineLevel="0" collapsed="false">
      <c r="A141" s="114"/>
      <c r="B141" s="119"/>
      <c r="C141" s="114" t="n">
        <f aca="false">SUM(C140+1)</f>
        <v>136</v>
      </c>
      <c r="D141" s="123" t="n">
        <f aca="false">PMT($B$3/12,$B$2,$B$1)</f>
        <v>-117776.844950748</v>
      </c>
      <c r="E141" s="123" t="e">
        <f aca="false">PPMT($B$3/12,C141,$B$2,$B$1)</f>
        <v>#VALUE!</v>
      </c>
      <c r="F141" s="123" t="e">
        <f aca="false">SUM(D141-E141)</f>
        <v>#VALUE!</v>
      </c>
      <c r="G141" s="124" t="e">
        <f aca="false">SUM(G140+E141)</f>
        <v>#VALUE!</v>
      </c>
      <c r="H141" s="118"/>
      <c r="I141" s="114"/>
      <c r="J141" s="119"/>
      <c r="K141" s="114" t="n">
        <f aca="false">SUM(K140+1)</f>
        <v>136</v>
      </c>
      <c r="L141" s="123" t="n">
        <f aca="false">PMT($J$3/12,$J$2,$J$1)</f>
        <v>-82981.9891802466</v>
      </c>
      <c r="M141" s="123" t="n">
        <f aca="false">PPMT($J$3/12,K141,$J$2,$J$1)</f>
        <v>-18298.861670501</v>
      </c>
      <c r="N141" s="123" t="n">
        <f aca="false">SUM(L141-M141)</f>
        <v>-64683.1275097456</v>
      </c>
      <c r="O141" s="124" t="n">
        <f aca="false">SUM(O140+M141)</f>
        <v>8285261.55490487</v>
      </c>
    </row>
    <row r="142" customFormat="false" ht="13.2" hidden="false" customHeight="false" outlineLevel="0" collapsed="false">
      <c r="A142" s="114"/>
      <c r="B142" s="119"/>
      <c r="C142" s="114" t="n">
        <f aca="false">SUM(C141+1)</f>
        <v>137</v>
      </c>
      <c r="D142" s="123" t="n">
        <f aca="false">PMT($B$3/12,$B$2,$B$1)</f>
        <v>-117776.844950748</v>
      </c>
      <c r="E142" s="123" t="e">
        <f aca="false">PPMT($B$3/12,C142,$B$2,$B$1)</f>
        <v>#VALUE!</v>
      </c>
      <c r="F142" s="123" t="e">
        <f aca="false">SUM(D142-E142)</f>
        <v>#VALUE!</v>
      </c>
      <c r="G142" s="124" t="e">
        <f aca="false">SUM(G141+E142)</f>
        <v>#VALUE!</v>
      </c>
      <c r="H142" s="118"/>
      <c r="I142" s="114"/>
      <c r="J142" s="119"/>
      <c r="K142" s="114" t="n">
        <f aca="false">SUM(K141+1)</f>
        <v>137</v>
      </c>
      <c r="L142" s="123" t="n">
        <f aca="false">PMT($J$3/12,$J$2,$J$1)</f>
        <v>-82981.9891802466</v>
      </c>
      <c r="M142" s="123" t="n">
        <f aca="false">PPMT($J$3/12,K142,$J$2,$J$1)</f>
        <v>-18422.226496263</v>
      </c>
      <c r="N142" s="123" t="n">
        <f aca="false">SUM(L142-M142)</f>
        <v>-64559.7626839837</v>
      </c>
      <c r="O142" s="124" t="n">
        <f aca="false">SUM(O141+M142)</f>
        <v>8266839.3284086</v>
      </c>
    </row>
    <row r="143" customFormat="false" ht="13.2" hidden="false" customHeight="false" outlineLevel="0" collapsed="false">
      <c r="A143" s="114"/>
      <c r="B143" s="119"/>
      <c r="C143" s="114" t="n">
        <f aca="false">SUM(C142+1)</f>
        <v>138</v>
      </c>
      <c r="D143" s="123" t="n">
        <f aca="false">PMT($B$3/12,$B$2,$B$1)</f>
        <v>-117776.844950748</v>
      </c>
      <c r="E143" s="123" t="e">
        <f aca="false">PPMT($B$3/12,C143,$B$2,$B$1)</f>
        <v>#VALUE!</v>
      </c>
      <c r="F143" s="123" t="e">
        <f aca="false">SUM(D143-E143)</f>
        <v>#VALUE!</v>
      </c>
      <c r="G143" s="124" t="e">
        <f aca="false">SUM(G142+E143)</f>
        <v>#VALUE!</v>
      </c>
      <c r="H143" s="118"/>
      <c r="I143" s="114"/>
      <c r="J143" s="119"/>
      <c r="K143" s="114" t="n">
        <f aca="false">SUM(K142+1)</f>
        <v>138</v>
      </c>
      <c r="L143" s="123" t="n">
        <f aca="false">PMT($J$3/12,$J$2,$J$1)</f>
        <v>-82981.9891802466</v>
      </c>
      <c r="M143" s="123" t="n">
        <f aca="false">PPMT($J$3/12,K143,$J$2,$J$1)</f>
        <v>-18546.4230065586</v>
      </c>
      <c r="N143" s="123" t="n">
        <f aca="false">SUM(L143-M143)</f>
        <v>-64435.566173688</v>
      </c>
      <c r="O143" s="124" t="n">
        <f aca="false">SUM(O142+M143)</f>
        <v>8248292.90540204</v>
      </c>
    </row>
    <row r="144" customFormat="false" ht="13.2" hidden="false" customHeight="false" outlineLevel="0" collapsed="false">
      <c r="A144" s="114"/>
      <c r="B144" s="119"/>
      <c r="C144" s="114" t="n">
        <f aca="false">SUM(C143+1)</f>
        <v>139</v>
      </c>
      <c r="D144" s="123" t="n">
        <f aca="false">PMT($B$3/12,$B$2,$B$1)</f>
        <v>-117776.844950748</v>
      </c>
      <c r="E144" s="123" t="e">
        <f aca="false">PPMT($B$3/12,C144,$B$2,$B$1)</f>
        <v>#VALUE!</v>
      </c>
      <c r="F144" s="123" t="e">
        <f aca="false">SUM(D144-E144)</f>
        <v>#VALUE!</v>
      </c>
      <c r="G144" s="124" t="e">
        <f aca="false">SUM(G143+E144)</f>
        <v>#VALUE!</v>
      </c>
      <c r="H144" s="118"/>
      <c r="I144" s="114"/>
      <c r="J144" s="119"/>
      <c r="K144" s="114" t="n">
        <f aca="false">SUM(K143+1)</f>
        <v>139</v>
      </c>
      <c r="L144" s="123" t="n">
        <f aca="false">PMT($J$3/12,$J$2,$J$1)</f>
        <v>-82981.9891802466</v>
      </c>
      <c r="M144" s="123" t="n">
        <f aca="false">PPMT($J$3/12,K144,$J$2,$J$1)</f>
        <v>-18671.4568083278</v>
      </c>
      <c r="N144" s="123" t="n">
        <f aca="false">SUM(L144-M144)</f>
        <v>-64310.5323719188</v>
      </c>
      <c r="O144" s="124" t="n">
        <f aca="false">SUM(O143+M144)</f>
        <v>8229621.44859372</v>
      </c>
    </row>
    <row r="145" customFormat="false" ht="13.2" hidden="false" customHeight="false" outlineLevel="0" collapsed="false">
      <c r="A145" s="114"/>
      <c r="B145" s="119"/>
      <c r="C145" s="114" t="n">
        <f aca="false">SUM(C144+1)</f>
        <v>140</v>
      </c>
      <c r="D145" s="123" t="n">
        <f aca="false">PMT($B$3/12,$B$2,$B$1)</f>
        <v>-117776.844950748</v>
      </c>
      <c r="E145" s="123" t="e">
        <f aca="false">PPMT($B$3/12,C145,$B$2,$B$1)</f>
        <v>#VALUE!</v>
      </c>
      <c r="F145" s="123" t="e">
        <f aca="false">SUM(D145-E145)</f>
        <v>#VALUE!</v>
      </c>
      <c r="G145" s="124" t="e">
        <f aca="false">SUM(G144+E145)</f>
        <v>#VALUE!</v>
      </c>
      <c r="H145" s="118"/>
      <c r="I145" s="114"/>
      <c r="J145" s="119"/>
      <c r="K145" s="114" t="n">
        <f aca="false">SUM(K144+1)</f>
        <v>140</v>
      </c>
      <c r="L145" s="123" t="n">
        <f aca="false">PMT($J$3/12,$J$2,$J$1)</f>
        <v>-82981.9891802466</v>
      </c>
      <c r="M145" s="123" t="n">
        <f aca="false">PPMT($J$3/12,K145,$J$2,$J$1)</f>
        <v>-18797.3335463106</v>
      </c>
      <c r="N145" s="123" t="n">
        <f aca="false">SUM(L145-M145)</f>
        <v>-64184.655633936</v>
      </c>
      <c r="O145" s="124" t="n">
        <f aca="false">SUM(O144+M145)</f>
        <v>8210824.11504741</v>
      </c>
    </row>
    <row r="146" customFormat="false" ht="13.2" hidden="false" customHeight="false" outlineLevel="0" collapsed="false">
      <c r="A146" s="114"/>
      <c r="B146" s="119"/>
      <c r="C146" s="114" t="n">
        <f aca="false">SUM(C145+1)</f>
        <v>141</v>
      </c>
      <c r="D146" s="123" t="n">
        <f aca="false">PMT($B$3/12,$B$2,$B$1)</f>
        <v>-117776.844950748</v>
      </c>
      <c r="E146" s="123" t="e">
        <f aca="false">PPMT($B$3/12,C146,$B$2,$B$1)</f>
        <v>#VALUE!</v>
      </c>
      <c r="F146" s="123" t="e">
        <f aca="false">SUM(D146-E146)</f>
        <v>#VALUE!</v>
      </c>
      <c r="G146" s="124" t="e">
        <f aca="false">SUM(G145+E146)</f>
        <v>#VALUE!</v>
      </c>
      <c r="H146" s="118"/>
      <c r="I146" s="114"/>
      <c r="J146" s="119"/>
      <c r="K146" s="114" t="n">
        <f aca="false">SUM(K145+1)</f>
        <v>141</v>
      </c>
      <c r="L146" s="123" t="n">
        <f aca="false">PMT($J$3/12,$J$2,$J$1)</f>
        <v>-82981.9891802466</v>
      </c>
      <c r="M146" s="123" t="n">
        <f aca="false">PPMT($J$3/12,K146,$J$2,$J$1)</f>
        <v>-18924.058903302</v>
      </c>
      <c r="N146" s="123" t="n">
        <f aca="false">SUM(L146-M146)</f>
        <v>-64057.9302769446</v>
      </c>
      <c r="O146" s="124" t="n">
        <f aca="false">SUM(O145+M146)</f>
        <v>8191900.0561441</v>
      </c>
    </row>
    <row r="147" customFormat="false" ht="13.2" hidden="false" customHeight="false" outlineLevel="0" collapsed="false">
      <c r="A147" s="114"/>
      <c r="B147" s="119"/>
      <c r="C147" s="114" t="n">
        <f aca="false">SUM(C146+1)</f>
        <v>142</v>
      </c>
      <c r="D147" s="123" t="n">
        <f aca="false">PMT($B$3/12,$B$2,$B$1)</f>
        <v>-117776.844950748</v>
      </c>
      <c r="E147" s="123" t="e">
        <f aca="false">PPMT($B$3/12,C147,$B$2,$B$1)</f>
        <v>#VALUE!</v>
      </c>
      <c r="F147" s="123" t="e">
        <f aca="false">SUM(D147-E147)</f>
        <v>#VALUE!</v>
      </c>
      <c r="G147" s="124" t="e">
        <f aca="false">SUM(G146+E147)</f>
        <v>#VALUE!</v>
      </c>
      <c r="H147" s="118"/>
      <c r="I147" s="114"/>
      <c r="J147" s="119"/>
      <c r="K147" s="114" t="n">
        <f aca="false">SUM(K146+1)</f>
        <v>142</v>
      </c>
      <c r="L147" s="123" t="n">
        <f aca="false">PMT($J$3/12,$J$2,$J$1)</f>
        <v>-82981.9891802466</v>
      </c>
      <c r="M147" s="123" t="n">
        <f aca="false">PPMT($J$3/12,K147,$J$2,$J$1)</f>
        <v>-19051.6386004084</v>
      </c>
      <c r="N147" s="123" t="n">
        <f aca="false">SUM(L147-M147)</f>
        <v>-63930.3505798382</v>
      </c>
      <c r="O147" s="124" t="n">
        <f aca="false">SUM(O146+M147)</f>
        <v>8172848.4175437</v>
      </c>
    </row>
    <row r="148" customFormat="false" ht="13.2" hidden="false" customHeight="false" outlineLevel="0" collapsed="false">
      <c r="A148" s="114"/>
      <c r="B148" s="119"/>
      <c r="C148" s="114" t="n">
        <f aca="false">SUM(C147+1)</f>
        <v>143</v>
      </c>
      <c r="D148" s="123" t="n">
        <f aca="false">PMT($B$3/12,$B$2,$B$1)</f>
        <v>-117776.844950748</v>
      </c>
      <c r="E148" s="123" t="e">
        <f aca="false">PPMT($B$3/12,C148,$B$2,$B$1)</f>
        <v>#VALUE!</v>
      </c>
      <c r="F148" s="123" t="e">
        <f aca="false">SUM(D148-E148)</f>
        <v>#VALUE!</v>
      </c>
      <c r="G148" s="124" t="e">
        <f aca="false">SUM(G147+E148)</f>
        <v>#VALUE!</v>
      </c>
      <c r="H148" s="118"/>
      <c r="I148" s="114"/>
      <c r="J148" s="119"/>
      <c r="K148" s="114" t="n">
        <f aca="false">SUM(K147+1)</f>
        <v>143</v>
      </c>
      <c r="L148" s="123" t="n">
        <f aca="false">PMT($J$3/12,$J$2,$J$1)</f>
        <v>-82981.9891802466</v>
      </c>
      <c r="M148" s="123" t="n">
        <f aca="false">PPMT($J$3/12,K148,$J$2,$J$1)</f>
        <v>-19180.0783973062</v>
      </c>
      <c r="N148" s="123" t="n">
        <f aca="false">SUM(L148-M148)</f>
        <v>-63801.9107829404</v>
      </c>
      <c r="O148" s="124" t="n">
        <f aca="false">SUM(O147+M148)</f>
        <v>8153668.33914639</v>
      </c>
    </row>
    <row r="149" customFormat="false" ht="13.2" hidden="false" customHeight="false" outlineLevel="0" collapsed="false">
      <c r="A149" s="114"/>
      <c r="B149" s="119" t="n">
        <f aca="false">SUM(D138:D149)</f>
        <v>-1413322.13940897</v>
      </c>
      <c r="C149" s="114" t="n">
        <f aca="false">SUM(C148+1)</f>
        <v>144</v>
      </c>
      <c r="D149" s="123" t="n">
        <f aca="false">PMT($B$3/12,$B$2,$B$1)</f>
        <v>-117776.844950748</v>
      </c>
      <c r="E149" s="123" t="e">
        <f aca="false">PPMT($B$3/12,C149,$B$2,$B$1)</f>
        <v>#VALUE!</v>
      </c>
      <c r="F149" s="123" t="e">
        <f aca="false">SUM(D149-E149)</f>
        <v>#VALUE!</v>
      </c>
      <c r="G149" s="124" t="e">
        <f aca="false">SUM(G148+E149)</f>
        <v>#VALUE!</v>
      </c>
      <c r="H149" s="118"/>
      <c r="I149" s="114"/>
      <c r="J149" s="119" t="n">
        <f aca="false">SUM(L138:L149)</f>
        <v>-995783.87016296</v>
      </c>
      <c r="K149" s="114" t="n">
        <f aca="false">SUM(K148+1)</f>
        <v>144</v>
      </c>
      <c r="L149" s="123" t="n">
        <f aca="false">PMT($J$3/12,$J$2,$J$1)</f>
        <v>-82981.9891802466</v>
      </c>
      <c r="M149" s="123" t="n">
        <f aca="false">PPMT($J$3/12,K149,$J$2,$J$1)</f>
        <v>-19309.3840925014</v>
      </c>
      <c r="N149" s="123" t="n">
        <f aca="false">SUM(L149-M149)</f>
        <v>-63672.6050877453</v>
      </c>
      <c r="O149" s="124" t="n">
        <f aca="false">SUM(O148+M149)</f>
        <v>8134358.95505389</v>
      </c>
    </row>
    <row r="150" customFormat="false" ht="13.2" hidden="false" customHeight="false" outlineLevel="0" collapsed="false">
      <c r="A150" s="114"/>
      <c r="B150" s="119"/>
      <c r="C150" s="114" t="n">
        <f aca="false">SUM(C149+1)</f>
        <v>145</v>
      </c>
      <c r="D150" s="123" t="n">
        <f aca="false">PMT($B$3/12,$B$2,$B$1)</f>
        <v>-117776.844950748</v>
      </c>
      <c r="E150" s="123" t="e">
        <f aca="false">PPMT($B$3/12,C150,$B$2,$B$1)</f>
        <v>#VALUE!</v>
      </c>
      <c r="F150" s="123" t="e">
        <f aca="false">SUM(D150-E150)</f>
        <v>#VALUE!</v>
      </c>
      <c r="G150" s="124" t="e">
        <f aca="false">SUM(G149+E150)</f>
        <v>#VALUE!</v>
      </c>
      <c r="H150" s="118"/>
      <c r="I150" s="114"/>
      <c r="J150" s="119"/>
      <c r="K150" s="114" t="n">
        <f aca="false">SUM(K149+1)</f>
        <v>145</v>
      </c>
      <c r="L150" s="123" t="n">
        <f aca="false">PMT($J$3/12,$J$2,$J$1)</f>
        <v>-82981.9891802466</v>
      </c>
      <c r="M150" s="123" t="n">
        <f aca="false">PPMT($J$3/12,K150,$J$2,$J$1)</f>
        <v>-19439.5615235916</v>
      </c>
      <c r="N150" s="123" t="n">
        <f aca="false">SUM(L150-M150)</f>
        <v>-63542.427656655</v>
      </c>
      <c r="O150" s="124" t="n">
        <f aca="false">SUM(O149+M150)</f>
        <v>8114919.3935303</v>
      </c>
    </row>
    <row r="151" customFormat="false" ht="13.2" hidden="false" customHeight="false" outlineLevel="0" collapsed="false">
      <c r="A151" s="114"/>
      <c r="B151" s="119"/>
      <c r="C151" s="114" t="n">
        <f aca="false">SUM(C150+1)</f>
        <v>146</v>
      </c>
      <c r="D151" s="123" t="n">
        <f aca="false">PMT($B$3/12,$B$2,$B$1)</f>
        <v>-117776.844950748</v>
      </c>
      <c r="E151" s="123" t="e">
        <f aca="false">PPMT($B$3/12,C151,$B$2,$B$1)</f>
        <v>#VALUE!</v>
      </c>
      <c r="F151" s="123" t="e">
        <f aca="false">SUM(D151-E151)</f>
        <v>#VALUE!</v>
      </c>
      <c r="G151" s="124" t="e">
        <f aca="false">SUM(G150+E151)</f>
        <v>#VALUE!</v>
      </c>
      <c r="H151" s="118"/>
      <c r="I151" s="114"/>
      <c r="J151" s="119"/>
      <c r="K151" s="114" t="n">
        <f aca="false">SUM(K150+1)</f>
        <v>146</v>
      </c>
      <c r="L151" s="123" t="n">
        <f aca="false">PMT($J$3/12,$J$2,$J$1)</f>
        <v>-82981.9891802466</v>
      </c>
      <c r="M151" s="123" t="n">
        <f aca="false">PPMT($J$3/12,K151,$J$2,$J$1)</f>
        <v>-19570.6165675299</v>
      </c>
      <c r="N151" s="123" t="n">
        <f aca="false">SUM(L151-M151)</f>
        <v>-63411.3726127168</v>
      </c>
      <c r="O151" s="124" t="n">
        <f aca="false">SUM(O150+M151)</f>
        <v>8095348.77696277</v>
      </c>
    </row>
    <row r="152" customFormat="false" ht="13.2" hidden="false" customHeight="false" outlineLevel="0" collapsed="false">
      <c r="A152" s="114"/>
      <c r="B152" s="119"/>
      <c r="C152" s="114" t="n">
        <f aca="false">SUM(C151+1)</f>
        <v>147</v>
      </c>
      <c r="D152" s="123" t="n">
        <f aca="false">PMT($B$3/12,$B$2,$B$1)</f>
        <v>-117776.844950748</v>
      </c>
      <c r="E152" s="123" t="e">
        <f aca="false">PPMT($B$3/12,C152,$B$2,$B$1)</f>
        <v>#VALUE!</v>
      </c>
      <c r="F152" s="123" t="e">
        <f aca="false">SUM(D152-E152)</f>
        <v>#VALUE!</v>
      </c>
      <c r="G152" s="124" t="e">
        <f aca="false">SUM(G151+E152)</f>
        <v>#VALUE!</v>
      </c>
      <c r="H152" s="118"/>
      <c r="I152" s="114"/>
      <c r="J152" s="119"/>
      <c r="K152" s="114" t="n">
        <f aca="false">SUM(K151+1)</f>
        <v>147</v>
      </c>
      <c r="L152" s="123" t="n">
        <f aca="false">PMT($J$3/12,$J$2,$J$1)</f>
        <v>-82981.9891802466</v>
      </c>
      <c r="M152" s="123" t="n">
        <f aca="false">PPMT($J$3/12,K152,$J$2,$J$1)</f>
        <v>-19702.5551408893</v>
      </c>
      <c r="N152" s="123" t="n">
        <f aca="false">SUM(L152-M152)</f>
        <v>-63279.4340393573</v>
      </c>
      <c r="O152" s="124" t="n">
        <f aca="false">SUM(O151+M152)</f>
        <v>8075646.22182188</v>
      </c>
    </row>
    <row r="153" customFormat="false" ht="13.2" hidden="false" customHeight="false" outlineLevel="0" collapsed="false">
      <c r="A153" s="114"/>
      <c r="B153" s="119"/>
      <c r="C153" s="114" t="n">
        <f aca="false">SUM(C152+1)</f>
        <v>148</v>
      </c>
      <c r="D153" s="123" t="n">
        <f aca="false">PMT($B$3/12,$B$2,$B$1)</f>
        <v>-117776.844950748</v>
      </c>
      <c r="E153" s="123" t="e">
        <f aca="false">PPMT($B$3/12,C153,$B$2,$B$1)</f>
        <v>#VALUE!</v>
      </c>
      <c r="F153" s="123" t="e">
        <f aca="false">SUM(D153-E153)</f>
        <v>#VALUE!</v>
      </c>
      <c r="G153" s="124" t="e">
        <f aca="false">SUM(G152+E153)</f>
        <v>#VALUE!</v>
      </c>
      <c r="H153" s="118"/>
      <c r="I153" s="114"/>
      <c r="J153" s="119"/>
      <c r="K153" s="114" t="n">
        <f aca="false">SUM(K152+1)</f>
        <v>148</v>
      </c>
      <c r="L153" s="123" t="n">
        <f aca="false">PMT($J$3/12,$J$2,$J$1)</f>
        <v>-82981.9891802466</v>
      </c>
      <c r="M153" s="123" t="n">
        <f aca="false">PPMT($J$3/12,K153,$J$2,$J$1)</f>
        <v>-19835.3832001308</v>
      </c>
      <c r="N153" s="123" t="n">
        <f aca="false">SUM(L153-M153)</f>
        <v>-63146.6059801158</v>
      </c>
      <c r="O153" s="124" t="n">
        <f aca="false">SUM(O152+M153)</f>
        <v>8055810.83862175</v>
      </c>
    </row>
    <row r="154" customFormat="false" ht="13.2" hidden="false" customHeight="false" outlineLevel="0" collapsed="false">
      <c r="A154" s="114"/>
      <c r="B154" s="119"/>
      <c r="C154" s="114" t="n">
        <f aca="false">SUM(C153+1)</f>
        <v>149</v>
      </c>
      <c r="D154" s="123" t="n">
        <f aca="false">PMT($B$3/12,$B$2,$B$1)</f>
        <v>-117776.844950748</v>
      </c>
      <c r="E154" s="123" t="e">
        <f aca="false">PPMT($B$3/12,C154,$B$2,$B$1)</f>
        <v>#VALUE!</v>
      </c>
      <c r="F154" s="123" t="e">
        <f aca="false">SUM(D154-E154)</f>
        <v>#VALUE!</v>
      </c>
      <c r="G154" s="124" t="e">
        <f aca="false">SUM(G153+E154)</f>
        <v>#VALUE!</v>
      </c>
      <c r="H154" s="118"/>
      <c r="I154" s="114"/>
      <c r="J154" s="119"/>
      <c r="K154" s="114" t="n">
        <f aca="false">SUM(K153+1)</f>
        <v>149</v>
      </c>
      <c r="L154" s="123" t="n">
        <f aca="false">PMT($J$3/12,$J$2,$J$1)</f>
        <v>-82981.9891802466</v>
      </c>
      <c r="M154" s="123" t="n">
        <f aca="false">PPMT($J$3/12,K154,$J$2,$J$1)</f>
        <v>-19969.1067418717</v>
      </c>
      <c r="N154" s="123" t="n">
        <f aca="false">SUM(L154-M154)</f>
        <v>-63012.882438375</v>
      </c>
      <c r="O154" s="124" t="n">
        <f aca="false">SUM(O153+M154)</f>
        <v>8035841.73187987</v>
      </c>
    </row>
    <row r="155" customFormat="false" ht="13.2" hidden="false" customHeight="false" outlineLevel="0" collapsed="false">
      <c r="A155" s="114"/>
      <c r="B155" s="119"/>
      <c r="C155" s="114" t="n">
        <f aca="false">SUM(C154+1)</f>
        <v>150</v>
      </c>
      <c r="D155" s="123" t="n">
        <f aca="false">PMT($B$3/12,$B$2,$B$1)</f>
        <v>-117776.844950748</v>
      </c>
      <c r="E155" s="123" t="e">
        <f aca="false">PPMT($B$3/12,C155,$B$2,$B$1)</f>
        <v>#VALUE!</v>
      </c>
      <c r="F155" s="123" t="e">
        <f aca="false">SUM(D155-E155)</f>
        <v>#VALUE!</v>
      </c>
      <c r="G155" s="124" t="e">
        <f aca="false">SUM(G154+E155)</f>
        <v>#VALUE!</v>
      </c>
      <c r="H155" s="118"/>
      <c r="I155" s="114"/>
      <c r="J155" s="119"/>
      <c r="K155" s="114" t="n">
        <f aca="false">SUM(K154+1)</f>
        <v>150</v>
      </c>
      <c r="L155" s="123" t="n">
        <f aca="false">PMT($J$3/12,$J$2,$J$1)</f>
        <v>-82981.9891802466</v>
      </c>
      <c r="M155" s="123" t="n">
        <f aca="false">PPMT($J$3/12,K155,$J$2,$J$1)</f>
        <v>-20103.7318031564</v>
      </c>
      <c r="N155" s="123" t="n">
        <f aca="false">SUM(L155-M155)</f>
        <v>-62878.2573770902</v>
      </c>
      <c r="O155" s="124" t="n">
        <f aca="false">SUM(O154+M155)</f>
        <v>8015738.00007672</v>
      </c>
    </row>
    <row r="156" customFormat="false" ht="13.2" hidden="false" customHeight="false" outlineLevel="0" collapsed="false">
      <c r="A156" s="114"/>
      <c r="B156" s="119"/>
      <c r="C156" s="114" t="n">
        <f aca="false">SUM(C155+1)</f>
        <v>151</v>
      </c>
      <c r="D156" s="123" t="n">
        <f aca="false">PMT($B$3/12,$B$2,$B$1)</f>
        <v>-117776.844950748</v>
      </c>
      <c r="E156" s="123" t="e">
        <f aca="false">PPMT($B$3/12,C156,$B$2,$B$1)</f>
        <v>#VALUE!</v>
      </c>
      <c r="F156" s="123" t="e">
        <f aca="false">SUM(D156-E156)</f>
        <v>#VALUE!</v>
      </c>
      <c r="G156" s="124" t="e">
        <f aca="false">SUM(G155+E156)</f>
        <v>#VALUE!</v>
      </c>
      <c r="H156" s="118"/>
      <c r="I156" s="114"/>
      <c r="J156" s="119"/>
      <c r="K156" s="114" t="n">
        <f aca="false">SUM(K155+1)</f>
        <v>151</v>
      </c>
      <c r="L156" s="123" t="n">
        <f aca="false">PMT($J$3/12,$J$2,$J$1)</f>
        <v>-82981.9891802466</v>
      </c>
      <c r="M156" s="123" t="n">
        <f aca="false">PPMT($J$3/12,K156,$J$2,$J$1)</f>
        <v>-20239.2644617294</v>
      </c>
      <c r="N156" s="123" t="n">
        <f aca="false">SUM(L156-M156)</f>
        <v>-62742.7247185173</v>
      </c>
      <c r="O156" s="124" t="n">
        <f aca="false">SUM(O155+M156)</f>
        <v>7995498.73561499</v>
      </c>
    </row>
    <row r="157" customFormat="false" ht="13.2" hidden="false" customHeight="false" outlineLevel="0" collapsed="false">
      <c r="A157" s="114"/>
      <c r="B157" s="119"/>
      <c r="C157" s="114" t="n">
        <f aca="false">SUM(C156+1)</f>
        <v>152</v>
      </c>
      <c r="D157" s="123" t="n">
        <f aca="false">PMT($B$3/12,$B$2,$B$1)</f>
        <v>-117776.844950748</v>
      </c>
      <c r="E157" s="123" t="e">
        <f aca="false">PPMT($B$3/12,C157,$B$2,$B$1)</f>
        <v>#VALUE!</v>
      </c>
      <c r="F157" s="123" t="e">
        <f aca="false">SUM(D157-E157)</f>
        <v>#VALUE!</v>
      </c>
      <c r="G157" s="124" t="e">
        <f aca="false">SUM(G156+E157)</f>
        <v>#VALUE!</v>
      </c>
      <c r="H157" s="118"/>
      <c r="I157" s="114"/>
      <c r="J157" s="119"/>
      <c r="K157" s="114" t="n">
        <f aca="false">SUM(K156+1)</f>
        <v>152</v>
      </c>
      <c r="L157" s="123" t="n">
        <f aca="false">PMT($J$3/12,$J$2,$J$1)</f>
        <v>-82981.9891802466</v>
      </c>
      <c r="M157" s="123" t="n">
        <f aca="false">PPMT($J$3/12,K157,$J$2,$J$1)</f>
        <v>-20375.7108363089</v>
      </c>
      <c r="N157" s="123" t="n">
        <f aca="false">SUM(L157-M157)</f>
        <v>-62606.2783439377</v>
      </c>
      <c r="O157" s="124" t="n">
        <f aca="false">SUM(O156+M157)</f>
        <v>7975123.02477868</v>
      </c>
    </row>
    <row r="158" customFormat="false" ht="13.2" hidden="false" customHeight="false" outlineLevel="0" collapsed="false">
      <c r="A158" s="114"/>
      <c r="B158" s="119"/>
      <c r="C158" s="114" t="n">
        <f aca="false">SUM(C157+1)</f>
        <v>153</v>
      </c>
      <c r="D158" s="123" t="n">
        <f aca="false">PMT($B$3/12,$B$2,$B$1)</f>
        <v>-117776.844950748</v>
      </c>
      <c r="E158" s="123" t="e">
        <f aca="false">PPMT($B$3/12,C158,$B$2,$B$1)</f>
        <v>#VALUE!</v>
      </c>
      <c r="F158" s="123" t="e">
        <f aca="false">SUM(D158-E158)</f>
        <v>#VALUE!</v>
      </c>
      <c r="G158" s="124" t="e">
        <f aca="false">SUM(G157+E158)</f>
        <v>#VALUE!</v>
      </c>
      <c r="H158" s="118"/>
      <c r="I158" s="114"/>
      <c r="J158" s="119"/>
      <c r="K158" s="114" t="n">
        <f aca="false">SUM(K157+1)</f>
        <v>153</v>
      </c>
      <c r="L158" s="123" t="n">
        <f aca="false">PMT($J$3/12,$J$2,$J$1)</f>
        <v>-82981.9891802466</v>
      </c>
      <c r="M158" s="123" t="n">
        <f aca="false">PPMT($J$3/12,K158,$J$2,$J$1)</f>
        <v>-20513.0770868637</v>
      </c>
      <c r="N158" s="123" t="n">
        <f aca="false">SUM(L158-M158)</f>
        <v>-62468.912093383</v>
      </c>
      <c r="O158" s="124" t="n">
        <f aca="false">SUM(O157+M158)</f>
        <v>7954609.94769182</v>
      </c>
    </row>
    <row r="159" customFormat="false" ht="13.2" hidden="false" customHeight="false" outlineLevel="0" collapsed="false">
      <c r="A159" s="114"/>
      <c r="B159" s="119"/>
      <c r="C159" s="114" t="n">
        <f aca="false">SUM(C158+1)</f>
        <v>154</v>
      </c>
      <c r="D159" s="123" t="n">
        <f aca="false">PMT($B$3/12,$B$2,$B$1)</f>
        <v>-117776.844950748</v>
      </c>
      <c r="E159" s="123" t="e">
        <f aca="false">PPMT($B$3/12,C159,$B$2,$B$1)</f>
        <v>#VALUE!</v>
      </c>
      <c r="F159" s="123" t="e">
        <f aca="false">SUM(D159-E159)</f>
        <v>#VALUE!</v>
      </c>
      <c r="G159" s="124" t="e">
        <f aca="false">SUM(G158+E159)</f>
        <v>#VALUE!</v>
      </c>
      <c r="H159" s="118"/>
      <c r="I159" s="114"/>
      <c r="J159" s="119"/>
      <c r="K159" s="114" t="n">
        <f aca="false">SUM(K158+1)</f>
        <v>154</v>
      </c>
      <c r="L159" s="123" t="n">
        <f aca="false">PMT($J$3/12,$J$2,$J$1)</f>
        <v>-82981.9891802466</v>
      </c>
      <c r="M159" s="123" t="n">
        <f aca="false">PPMT($J$3/12,K159,$J$2,$J$1)</f>
        <v>-20651.3694148909</v>
      </c>
      <c r="N159" s="123" t="n">
        <f aca="false">SUM(L159-M159)</f>
        <v>-62330.6197653557</v>
      </c>
      <c r="O159" s="124" t="n">
        <f aca="false">SUM(O158+M159)</f>
        <v>7933958.57827692</v>
      </c>
    </row>
    <row r="160" customFormat="false" ht="13.2" hidden="false" customHeight="false" outlineLevel="0" collapsed="false">
      <c r="A160" s="114"/>
      <c r="B160" s="119"/>
      <c r="C160" s="114" t="n">
        <f aca="false">SUM(C159+1)</f>
        <v>155</v>
      </c>
      <c r="D160" s="123" t="n">
        <f aca="false">PMT($B$3/12,$B$2,$B$1)</f>
        <v>-117776.844950748</v>
      </c>
      <c r="E160" s="123" t="e">
        <f aca="false">PPMT($B$3/12,C160,$B$2,$B$1)</f>
        <v>#VALUE!</v>
      </c>
      <c r="F160" s="123" t="e">
        <f aca="false">SUM(D160-E160)</f>
        <v>#VALUE!</v>
      </c>
      <c r="G160" s="124" t="e">
        <f aca="false">SUM(G159+E160)</f>
        <v>#VALUE!</v>
      </c>
      <c r="H160" s="118"/>
      <c r="I160" s="114"/>
      <c r="J160" s="119"/>
      <c r="K160" s="114" t="n">
        <f aca="false">SUM(K159+1)</f>
        <v>155</v>
      </c>
      <c r="L160" s="123" t="n">
        <f aca="false">PMT($J$3/12,$J$2,$J$1)</f>
        <v>-82981.9891802466</v>
      </c>
      <c r="M160" s="123" t="n">
        <f aca="false">PPMT($J$3/12,K160,$J$2,$J$1)</f>
        <v>-20790.5940636963</v>
      </c>
      <c r="N160" s="123" t="n">
        <f aca="false">SUM(L160-M160)</f>
        <v>-62191.3951165503</v>
      </c>
      <c r="O160" s="124" t="n">
        <f aca="false">SUM(O159+M160)</f>
        <v>7913167.98421323</v>
      </c>
    </row>
    <row r="161" customFormat="false" ht="13.2" hidden="false" customHeight="false" outlineLevel="0" collapsed="false">
      <c r="A161" s="114"/>
      <c r="B161" s="119" t="n">
        <f aca="false">SUM(D150:D161)</f>
        <v>-1413322.13940897</v>
      </c>
      <c r="C161" s="114" t="n">
        <f aca="false">SUM(C160+1)</f>
        <v>156</v>
      </c>
      <c r="D161" s="123" t="n">
        <f aca="false">PMT($B$3/12,$B$2,$B$1)</f>
        <v>-117776.844950748</v>
      </c>
      <c r="E161" s="123" t="e">
        <f aca="false">PPMT($B$3/12,C161,$B$2,$B$1)</f>
        <v>#VALUE!</v>
      </c>
      <c r="F161" s="123" t="e">
        <f aca="false">SUM(D161-E161)</f>
        <v>#VALUE!</v>
      </c>
      <c r="G161" s="124" t="e">
        <f aca="false">SUM(G160+E161)</f>
        <v>#VALUE!</v>
      </c>
      <c r="H161" s="118"/>
      <c r="I161" s="114"/>
      <c r="J161" s="119" t="n">
        <f aca="false">SUM(L150:L161)</f>
        <v>-995783.87016296</v>
      </c>
      <c r="K161" s="114" t="n">
        <f aca="false">SUM(K160+1)</f>
        <v>156</v>
      </c>
      <c r="L161" s="123" t="n">
        <f aca="false">PMT($J$3/12,$J$2,$J$1)</f>
        <v>-82981.9891802466</v>
      </c>
      <c r="M161" s="123" t="n">
        <f aca="false">PPMT($J$3/12,K161,$J$2,$J$1)</f>
        <v>-20930.7573186758</v>
      </c>
      <c r="N161" s="123" t="n">
        <f aca="false">SUM(L161-M161)</f>
        <v>-62051.2318615709</v>
      </c>
      <c r="O161" s="124" t="n">
        <f aca="false">SUM(O160+M161)</f>
        <v>7892237.22689455</v>
      </c>
    </row>
    <row r="162" customFormat="false" ht="13.2" hidden="false" customHeight="false" outlineLevel="0" collapsed="false">
      <c r="A162" s="114"/>
      <c r="B162" s="119"/>
      <c r="C162" s="114" t="n">
        <f aca="false">SUM(C161+1)</f>
        <v>157</v>
      </c>
      <c r="D162" s="123" t="n">
        <f aca="false">PMT($B$3/12,$B$2,$B$1)</f>
        <v>-117776.844950748</v>
      </c>
      <c r="E162" s="123" t="e">
        <f aca="false">PPMT($B$3/12,C162,$B$2,$B$1)</f>
        <v>#VALUE!</v>
      </c>
      <c r="F162" s="123" t="e">
        <f aca="false">SUM(D162-E162)</f>
        <v>#VALUE!</v>
      </c>
      <c r="G162" s="124" t="e">
        <f aca="false">SUM(G161+E162)</f>
        <v>#VALUE!</v>
      </c>
      <c r="H162" s="118"/>
      <c r="I162" s="114"/>
      <c r="J162" s="119"/>
      <c r="K162" s="114" t="n">
        <f aca="false">SUM(K161+1)</f>
        <v>157</v>
      </c>
      <c r="L162" s="123" t="n">
        <f aca="false">PMT($J$3/12,$J$2,$J$1)</f>
        <v>-82981.9891802466</v>
      </c>
      <c r="M162" s="123" t="n">
        <f aca="false">PPMT($J$3/12,K162,$J$2,$J$1)</f>
        <v>-21071.8655075992</v>
      </c>
      <c r="N162" s="123" t="n">
        <f aca="false">SUM(L162-M162)</f>
        <v>-61910.1236726475</v>
      </c>
      <c r="O162" s="124" t="n">
        <f aca="false">SUM(O161+M162)</f>
        <v>7871165.36138695</v>
      </c>
    </row>
    <row r="163" customFormat="false" ht="13.2" hidden="false" customHeight="false" outlineLevel="0" collapsed="false">
      <c r="A163" s="114"/>
      <c r="B163" s="119"/>
      <c r="C163" s="114" t="n">
        <f aca="false">SUM(C162+1)</f>
        <v>158</v>
      </c>
      <c r="D163" s="123" t="n">
        <f aca="false">PMT($B$3/12,$B$2,$B$1)</f>
        <v>-117776.844950748</v>
      </c>
      <c r="E163" s="123" t="e">
        <f aca="false">PPMT($B$3/12,C163,$B$2,$B$1)</f>
        <v>#VALUE!</v>
      </c>
      <c r="F163" s="123" t="e">
        <f aca="false">SUM(D163-E163)</f>
        <v>#VALUE!</v>
      </c>
      <c r="G163" s="124" t="e">
        <f aca="false">SUM(G162+E163)</f>
        <v>#VALUE!</v>
      </c>
      <c r="H163" s="118"/>
      <c r="I163" s="114"/>
      <c r="J163" s="119"/>
      <c r="K163" s="114" t="n">
        <f aca="false">SUM(K162+1)</f>
        <v>158</v>
      </c>
      <c r="L163" s="123" t="n">
        <f aca="false">PMT($J$3/12,$J$2,$J$1)</f>
        <v>-82981.9891802466</v>
      </c>
      <c r="M163" s="123" t="n">
        <f aca="false">PPMT($J$3/12,K163,$J$2,$J$1)</f>
        <v>-21213.9250008962</v>
      </c>
      <c r="N163" s="123" t="n">
        <f aca="false">SUM(L163-M163)</f>
        <v>-61768.0641793504</v>
      </c>
      <c r="O163" s="124" t="n">
        <f aca="false">SUM(O162+M163)</f>
        <v>7849951.43638606</v>
      </c>
    </row>
    <row r="164" customFormat="false" ht="13.2" hidden="false" customHeight="false" outlineLevel="0" collapsed="false">
      <c r="A164" s="114"/>
      <c r="B164" s="119"/>
      <c r="C164" s="114" t="n">
        <f aca="false">SUM(C163+1)</f>
        <v>159</v>
      </c>
      <c r="D164" s="123" t="n">
        <f aca="false">PMT($B$3/12,$B$2,$B$1)</f>
        <v>-117776.844950748</v>
      </c>
      <c r="E164" s="123" t="e">
        <f aca="false">PPMT($B$3/12,C164,$B$2,$B$1)</f>
        <v>#VALUE!</v>
      </c>
      <c r="F164" s="123" t="e">
        <f aca="false">SUM(D164-E164)</f>
        <v>#VALUE!</v>
      </c>
      <c r="G164" s="124" t="e">
        <f aca="false">SUM(G163+E164)</f>
        <v>#VALUE!</v>
      </c>
      <c r="H164" s="118"/>
      <c r="I164" s="114"/>
      <c r="J164" s="119"/>
      <c r="K164" s="114" t="n">
        <f aca="false">SUM(K163+1)</f>
        <v>159</v>
      </c>
      <c r="L164" s="123" t="n">
        <f aca="false">PMT($J$3/12,$J$2,$J$1)</f>
        <v>-82981.9891802466</v>
      </c>
      <c r="M164" s="123" t="n">
        <f aca="false">PPMT($J$3/12,K164,$J$2,$J$1)</f>
        <v>-21356.9422119439</v>
      </c>
      <c r="N164" s="123" t="n">
        <f aca="false">SUM(L164-M164)</f>
        <v>-61625.0469683027</v>
      </c>
      <c r="O164" s="124" t="n">
        <f aca="false">SUM(O163+M164)</f>
        <v>7828594.49417411</v>
      </c>
    </row>
    <row r="165" customFormat="false" ht="13.2" hidden="false" customHeight="false" outlineLevel="0" collapsed="false">
      <c r="A165" s="114"/>
      <c r="B165" s="119"/>
      <c r="C165" s="114" t="n">
        <f aca="false">SUM(C164+1)</f>
        <v>160</v>
      </c>
      <c r="D165" s="123" t="n">
        <f aca="false">PMT($B$3/12,$B$2,$B$1)</f>
        <v>-117776.844950748</v>
      </c>
      <c r="E165" s="123" t="e">
        <f aca="false">PPMT($B$3/12,C165,$B$2,$B$1)</f>
        <v>#VALUE!</v>
      </c>
      <c r="F165" s="123" t="e">
        <f aca="false">SUM(D165-E165)</f>
        <v>#VALUE!</v>
      </c>
      <c r="G165" s="124" t="e">
        <f aca="false">SUM(G164+E165)</f>
        <v>#VALUE!</v>
      </c>
      <c r="H165" s="118"/>
      <c r="I165" s="114"/>
      <c r="J165" s="119"/>
      <c r="K165" s="114" t="n">
        <f aca="false">SUM(K164+1)</f>
        <v>160</v>
      </c>
      <c r="L165" s="123" t="n">
        <f aca="false">PMT($J$3/12,$J$2,$J$1)</f>
        <v>-82981.9891802466</v>
      </c>
      <c r="M165" s="123" t="n">
        <f aca="false">PPMT($J$3/12,K165,$J$2,$J$1)</f>
        <v>-21500.9235973561</v>
      </c>
      <c r="N165" s="123" t="n">
        <f aca="false">SUM(L165-M165)</f>
        <v>-61481.0655828905</v>
      </c>
      <c r="O165" s="124" t="n">
        <f aca="false">SUM(O164+M165)</f>
        <v>7807093.57057676</v>
      </c>
    </row>
    <row r="166" customFormat="false" ht="13.2" hidden="false" customHeight="false" outlineLevel="0" collapsed="false">
      <c r="A166" s="114"/>
      <c r="B166" s="119"/>
      <c r="C166" s="114" t="n">
        <f aca="false">SUM(C165+1)</f>
        <v>161</v>
      </c>
      <c r="D166" s="123" t="n">
        <f aca="false">PMT($B$3/12,$B$2,$B$1)</f>
        <v>-117776.844950748</v>
      </c>
      <c r="E166" s="123" t="e">
        <f aca="false">PPMT($B$3/12,C166,$B$2,$B$1)</f>
        <v>#VALUE!</v>
      </c>
      <c r="F166" s="123" t="e">
        <f aca="false">SUM(D166-E166)</f>
        <v>#VALUE!</v>
      </c>
      <c r="G166" s="124" t="e">
        <f aca="false">SUM(G165+E166)</f>
        <v>#VALUE!</v>
      </c>
      <c r="H166" s="118"/>
      <c r="I166" s="114"/>
      <c r="J166" s="119"/>
      <c r="K166" s="114" t="n">
        <f aca="false">SUM(K165+1)</f>
        <v>161</v>
      </c>
      <c r="L166" s="123" t="n">
        <f aca="false">PMT($J$3/12,$J$2,$J$1)</f>
        <v>-82981.9891802466</v>
      </c>
      <c r="M166" s="123" t="n">
        <f aca="false">PPMT($J$3/12,K166,$J$2,$J$1)</f>
        <v>-21645.875657275</v>
      </c>
      <c r="N166" s="123" t="n">
        <f aca="false">SUM(L166-M166)</f>
        <v>-61336.1135229717</v>
      </c>
      <c r="O166" s="124" t="n">
        <f aca="false">SUM(O165+M166)</f>
        <v>7785447.69491948</v>
      </c>
    </row>
    <row r="167" customFormat="false" ht="13.2" hidden="false" customHeight="false" outlineLevel="0" collapsed="false">
      <c r="A167" s="114"/>
      <c r="B167" s="119"/>
      <c r="C167" s="114" t="n">
        <f aca="false">SUM(C166+1)</f>
        <v>162</v>
      </c>
      <c r="D167" s="123" t="n">
        <f aca="false">PMT($B$3/12,$B$2,$B$1)</f>
        <v>-117776.844950748</v>
      </c>
      <c r="E167" s="123" t="e">
        <f aca="false">PPMT($B$3/12,C167,$B$2,$B$1)</f>
        <v>#VALUE!</v>
      </c>
      <c r="F167" s="123" t="e">
        <f aca="false">SUM(D167-E167)</f>
        <v>#VALUE!</v>
      </c>
      <c r="G167" s="124" t="e">
        <f aca="false">SUM(G166+E167)</f>
        <v>#VALUE!</v>
      </c>
      <c r="H167" s="118"/>
      <c r="I167" s="114"/>
      <c r="J167" s="119"/>
      <c r="K167" s="114" t="n">
        <f aca="false">SUM(K166+1)</f>
        <v>162</v>
      </c>
      <c r="L167" s="123" t="n">
        <f aca="false">PMT($J$3/12,$J$2,$J$1)</f>
        <v>-82981.9891802466</v>
      </c>
      <c r="M167" s="123" t="n">
        <f aca="false">PPMT($J$3/12,K167,$J$2,$J$1)</f>
        <v>-21791.8049356644</v>
      </c>
      <c r="N167" s="123" t="n">
        <f aca="false">SUM(L167-M167)</f>
        <v>-61190.1842445822</v>
      </c>
      <c r="O167" s="124" t="n">
        <f aca="false">SUM(O166+M167)</f>
        <v>7763655.88998382</v>
      </c>
    </row>
    <row r="168" customFormat="false" ht="13.2" hidden="false" customHeight="false" outlineLevel="0" collapsed="false">
      <c r="A168" s="114"/>
      <c r="B168" s="119"/>
      <c r="C168" s="114" t="n">
        <f aca="false">SUM(C167+1)</f>
        <v>163</v>
      </c>
      <c r="D168" s="123" t="n">
        <f aca="false">PMT($B$3/12,$B$2,$B$1)</f>
        <v>-117776.844950748</v>
      </c>
      <c r="E168" s="123" t="e">
        <f aca="false">PPMT($B$3/12,C168,$B$2,$B$1)</f>
        <v>#VALUE!</v>
      </c>
      <c r="F168" s="123" t="e">
        <f aca="false">SUM(D168-E168)</f>
        <v>#VALUE!</v>
      </c>
      <c r="G168" s="124" t="e">
        <f aca="false">SUM(G167+E168)</f>
        <v>#VALUE!</v>
      </c>
      <c r="H168" s="118"/>
      <c r="I168" s="114"/>
      <c r="J168" s="119"/>
      <c r="K168" s="114" t="n">
        <f aca="false">SUM(K167+1)</f>
        <v>163</v>
      </c>
      <c r="L168" s="123" t="n">
        <f aca="false">PMT($J$3/12,$J$2,$J$1)</f>
        <v>-82981.9891802466</v>
      </c>
      <c r="M168" s="123" t="n">
        <f aca="false">PPMT($J$3/12,K168,$J$2,$J$1)</f>
        <v>-21938.7180206057</v>
      </c>
      <c r="N168" s="123" t="n">
        <f aca="false">SUM(L168-M168)</f>
        <v>-61043.2711596409</v>
      </c>
      <c r="O168" s="124" t="n">
        <f aca="false">SUM(O167+M168)</f>
        <v>7741717.17196321</v>
      </c>
    </row>
    <row r="169" customFormat="false" ht="13.2" hidden="false" customHeight="false" outlineLevel="0" collapsed="false">
      <c r="A169" s="114"/>
      <c r="B169" s="119"/>
      <c r="C169" s="114" t="n">
        <f aca="false">SUM(C168+1)</f>
        <v>164</v>
      </c>
      <c r="D169" s="123" t="n">
        <f aca="false">PMT($B$3/12,$B$2,$B$1)</f>
        <v>-117776.844950748</v>
      </c>
      <c r="E169" s="123" t="e">
        <f aca="false">PPMT($B$3/12,C169,$B$2,$B$1)</f>
        <v>#VALUE!</v>
      </c>
      <c r="F169" s="123" t="e">
        <f aca="false">SUM(D169-E169)</f>
        <v>#VALUE!</v>
      </c>
      <c r="G169" s="124" t="e">
        <f aca="false">SUM(G168+E169)</f>
        <v>#VALUE!</v>
      </c>
      <c r="H169" s="118"/>
      <c r="I169" s="114"/>
      <c r="J169" s="119"/>
      <c r="K169" s="114" t="n">
        <f aca="false">SUM(K168+1)</f>
        <v>164</v>
      </c>
      <c r="L169" s="123" t="n">
        <f aca="false">PMT($J$3/12,$J$2,$J$1)</f>
        <v>-82981.9891802466</v>
      </c>
      <c r="M169" s="123" t="n">
        <f aca="false">PPMT($J$3/12,K169,$J$2,$J$1)</f>
        <v>-22086.6215445946</v>
      </c>
      <c r="N169" s="123" t="n">
        <f aca="false">SUM(L169-M169)</f>
        <v>-60895.367635652</v>
      </c>
      <c r="O169" s="124" t="n">
        <f aca="false">SUM(O168+M169)</f>
        <v>7719630.55041862</v>
      </c>
    </row>
    <row r="170" customFormat="false" ht="13.2" hidden="false" customHeight="false" outlineLevel="0" collapsed="false">
      <c r="A170" s="114"/>
      <c r="B170" s="119"/>
      <c r="C170" s="114" t="n">
        <f aca="false">SUM(C169+1)</f>
        <v>165</v>
      </c>
      <c r="D170" s="123" t="n">
        <f aca="false">PMT($B$3/12,$B$2,$B$1)</f>
        <v>-117776.844950748</v>
      </c>
      <c r="E170" s="123" t="e">
        <f aca="false">PPMT($B$3/12,C170,$B$2,$B$1)</f>
        <v>#VALUE!</v>
      </c>
      <c r="F170" s="123" t="e">
        <f aca="false">SUM(D170-E170)</f>
        <v>#VALUE!</v>
      </c>
      <c r="G170" s="124" t="e">
        <f aca="false">SUM(G169+E170)</f>
        <v>#VALUE!</v>
      </c>
      <c r="H170" s="118"/>
      <c r="I170" s="114"/>
      <c r="J170" s="119"/>
      <c r="K170" s="114" t="n">
        <f aca="false">SUM(K169+1)</f>
        <v>165</v>
      </c>
      <c r="L170" s="123" t="n">
        <f aca="false">PMT($J$3/12,$J$2,$J$1)</f>
        <v>-82981.9891802466</v>
      </c>
      <c r="M170" s="123" t="n">
        <f aca="false">PPMT($J$3/12,K170,$J$2,$J$1)</f>
        <v>-22235.5221848411</v>
      </c>
      <c r="N170" s="123" t="n">
        <f aca="false">SUM(L170-M170)</f>
        <v>-60746.4669954056</v>
      </c>
      <c r="O170" s="124" t="n">
        <f aca="false">SUM(O169+M170)</f>
        <v>7697395.02823377</v>
      </c>
    </row>
    <row r="171" customFormat="false" ht="13.2" hidden="false" customHeight="false" outlineLevel="0" collapsed="false">
      <c r="A171" s="114"/>
      <c r="B171" s="119"/>
      <c r="C171" s="114" t="n">
        <f aca="false">SUM(C170+1)</f>
        <v>166</v>
      </c>
      <c r="D171" s="123" t="n">
        <f aca="false">PMT($B$3/12,$B$2,$B$1)</f>
        <v>-117776.844950748</v>
      </c>
      <c r="E171" s="123" t="e">
        <f aca="false">PPMT($B$3/12,C171,$B$2,$B$1)</f>
        <v>#VALUE!</v>
      </c>
      <c r="F171" s="123" t="e">
        <f aca="false">SUM(D171-E171)</f>
        <v>#VALUE!</v>
      </c>
      <c r="G171" s="124" t="e">
        <f aca="false">SUM(G170+E171)</f>
        <v>#VALUE!</v>
      </c>
      <c r="H171" s="118"/>
      <c r="I171" s="114"/>
      <c r="J171" s="119"/>
      <c r="K171" s="114" t="n">
        <f aca="false">SUM(K170+1)</f>
        <v>166</v>
      </c>
      <c r="L171" s="123" t="n">
        <f aca="false">PMT($J$3/12,$J$2,$J$1)</f>
        <v>-82981.9891802466</v>
      </c>
      <c r="M171" s="123" t="n">
        <f aca="false">PPMT($J$3/12,K171,$J$2,$J$1)</f>
        <v>-22385.4266635706</v>
      </c>
      <c r="N171" s="123" t="n">
        <f aca="false">SUM(L171-M171)</f>
        <v>-60596.5625166761</v>
      </c>
      <c r="O171" s="124" t="n">
        <f aca="false">SUM(O170+M171)</f>
        <v>7675009.6015702</v>
      </c>
    </row>
    <row r="172" customFormat="false" ht="13.2" hidden="false" customHeight="false" outlineLevel="0" collapsed="false">
      <c r="A172" s="114"/>
      <c r="B172" s="119"/>
      <c r="C172" s="114" t="n">
        <f aca="false">SUM(C171+1)</f>
        <v>167</v>
      </c>
      <c r="D172" s="123" t="n">
        <f aca="false">PMT($B$3/12,$B$2,$B$1)</f>
        <v>-117776.844950748</v>
      </c>
      <c r="E172" s="123" t="e">
        <f aca="false">PPMT($B$3/12,C172,$B$2,$B$1)</f>
        <v>#VALUE!</v>
      </c>
      <c r="F172" s="123" t="e">
        <f aca="false">SUM(D172-E172)</f>
        <v>#VALUE!</v>
      </c>
      <c r="G172" s="124" t="e">
        <f aca="false">SUM(G171+E172)</f>
        <v>#VALUE!</v>
      </c>
      <c r="H172" s="118"/>
      <c r="I172" s="114"/>
      <c r="J172" s="119"/>
      <c r="K172" s="114" t="n">
        <f aca="false">SUM(K171+1)</f>
        <v>167</v>
      </c>
      <c r="L172" s="123" t="n">
        <f aca="false">PMT($J$3/12,$J$2,$J$1)</f>
        <v>-82981.9891802466</v>
      </c>
      <c r="M172" s="123" t="n">
        <f aca="false">PPMT($J$3/12,K172,$J$2,$J$1)</f>
        <v>-22536.3417483275</v>
      </c>
      <c r="N172" s="123" t="n">
        <f aca="false">SUM(L172-M172)</f>
        <v>-60445.6474319192</v>
      </c>
      <c r="O172" s="124" t="n">
        <f aca="false">SUM(O171+M172)</f>
        <v>7652473.25982188</v>
      </c>
    </row>
    <row r="173" customFormat="false" ht="13.2" hidden="false" customHeight="false" outlineLevel="0" collapsed="false">
      <c r="A173" s="114"/>
      <c r="B173" s="119" t="n">
        <f aca="false">SUM(D162:D173)</f>
        <v>-1413322.13940897</v>
      </c>
      <c r="C173" s="114" t="n">
        <f aca="false">SUM(C172+1)</f>
        <v>168</v>
      </c>
      <c r="D173" s="123" t="n">
        <f aca="false">PMT($B$3/12,$B$2,$B$1)</f>
        <v>-117776.844950748</v>
      </c>
      <c r="E173" s="123" t="e">
        <f aca="false">PPMT($B$3/12,C173,$B$2,$B$1)</f>
        <v>#VALUE!</v>
      </c>
      <c r="F173" s="123" t="e">
        <f aca="false">SUM(D173-E173)</f>
        <v>#VALUE!</v>
      </c>
      <c r="G173" s="124" t="e">
        <f aca="false">SUM(G172+E173)</f>
        <v>#VALUE!</v>
      </c>
      <c r="H173" s="118"/>
      <c r="I173" s="114"/>
      <c r="J173" s="119" t="n">
        <f aca="false">SUM(L162:L173)</f>
        <v>-995783.87016296</v>
      </c>
      <c r="K173" s="114" t="n">
        <f aca="false">SUM(K172+1)</f>
        <v>168</v>
      </c>
      <c r="L173" s="123" t="n">
        <f aca="false">PMT($J$3/12,$J$2,$J$1)</f>
        <v>-82981.9891802466</v>
      </c>
      <c r="M173" s="123" t="n">
        <f aca="false">PPMT($J$3/12,K173,$J$2,$J$1)</f>
        <v>-22688.2742522808</v>
      </c>
      <c r="N173" s="123" t="n">
        <f aca="false">SUM(L173-M173)</f>
        <v>-60293.7149279659</v>
      </c>
      <c r="O173" s="124" t="n">
        <f aca="false">SUM(O172+M173)</f>
        <v>7629784.9855696</v>
      </c>
    </row>
    <row r="174" customFormat="false" ht="13.2" hidden="false" customHeight="false" outlineLevel="0" collapsed="false">
      <c r="A174" s="114"/>
      <c r="B174" s="119"/>
      <c r="C174" s="114" t="n">
        <f aca="false">SUM(C173+1)</f>
        <v>169</v>
      </c>
      <c r="D174" s="123" t="n">
        <f aca="false">PMT($B$3/12,$B$2,$B$1)</f>
        <v>-117776.844950748</v>
      </c>
      <c r="E174" s="123" t="e">
        <f aca="false">PPMT($B$3/12,C174,$B$2,$B$1)</f>
        <v>#VALUE!</v>
      </c>
      <c r="F174" s="123" t="e">
        <f aca="false">SUM(D174-E174)</f>
        <v>#VALUE!</v>
      </c>
      <c r="G174" s="124" t="e">
        <f aca="false">SUM(G173+E174)</f>
        <v>#VALUE!</v>
      </c>
      <c r="H174" s="118"/>
      <c r="I174" s="114"/>
      <c r="J174" s="119"/>
      <c r="K174" s="114" t="n">
        <f aca="false">SUM(K173+1)</f>
        <v>169</v>
      </c>
      <c r="L174" s="123" t="n">
        <f aca="false">PMT($J$3/12,$J$2,$J$1)</f>
        <v>-82981.9891802466</v>
      </c>
      <c r="M174" s="123" t="n">
        <f aca="false">PPMT($J$3/12,K174,$J$2,$J$1)</f>
        <v>-22841.2310345316</v>
      </c>
      <c r="N174" s="123" t="n">
        <f aca="false">SUM(L174-M174)</f>
        <v>-60140.7581457151</v>
      </c>
      <c r="O174" s="124" t="n">
        <f aca="false">SUM(O173+M174)</f>
        <v>7606943.75453507</v>
      </c>
    </row>
    <row r="175" customFormat="false" ht="13.2" hidden="false" customHeight="false" outlineLevel="0" collapsed="false">
      <c r="A175" s="114"/>
      <c r="B175" s="119"/>
      <c r="C175" s="114" t="n">
        <f aca="false">SUM(C174+1)</f>
        <v>170</v>
      </c>
      <c r="D175" s="123" t="n">
        <f aca="false">PMT($B$3/12,$B$2,$B$1)</f>
        <v>-117776.844950748</v>
      </c>
      <c r="E175" s="123" t="e">
        <f aca="false">PPMT($B$3/12,C175,$B$2,$B$1)</f>
        <v>#VALUE!</v>
      </c>
      <c r="F175" s="123" t="e">
        <f aca="false">SUM(D175-E175)</f>
        <v>#VALUE!</v>
      </c>
      <c r="G175" s="124" t="e">
        <f aca="false">SUM(G174+E175)</f>
        <v>#VALUE!</v>
      </c>
      <c r="H175" s="118"/>
      <c r="I175" s="114"/>
      <c r="J175" s="119"/>
      <c r="K175" s="114" t="n">
        <f aca="false">SUM(K174+1)</f>
        <v>170</v>
      </c>
      <c r="L175" s="123" t="n">
        <f aca="false">PMT($J$3/12,$J$2,$J$1)</f>
        <v>-82981.9891802466</v>
      </c>
      <c r="M175" s="123" t="n">
        <f aca="false">PPMT($J$3/12,K175,$J$2,$J$1)</f>
        <v>-22995.2190004227</v>
      </c>
      <c r="N175" s="123" t="n">
        <f aca="false">SUM(L175-M175)</f>
        <v>-59986.7701798239</v>
      </c>
      <c r="O175" s="124" t="n">
        <f aca="false">SUM(O174+M175)</f>
        <v>7583948.53553464</v>
      </c>
    </row>
    <row r="176" customFormat="false" ht="13.2" hidden="false" customHeight="false" outlineLevel="0" collapsed="false">
      <c r="A176" s="114"/>
      <c r="B176" s="119"/>
      <c r="C176" s="114" t="n">
        <f aca="false">SUM(C175+1)</f>
        <v>171</v>
      </c>
      <c r="D176" s="123" t="n">
        <f aca="false">PMT($B$3/12,$B$2,$B$1)</f>
        <v>-117776.844950748</v>
      </c>
      <c r="E176" s="123" t="e">
        <f aca="false">PPMT($B$3/12,C176,$B$2,$B$1)</f>
        <v>#VALUE!</v>
      </c>
      <c r="F176" s="123" t="e">
        <f aca="false">SUM(D176-E176)</f>
        <v>#VALUE!</v>
      </c>
      <c r="G176" s="124" t="e">
        <f aca="false">SUM(G175+E176)</f>
        <v>#VALUE!</v>
      </c>
      <c r="H176" s="118"/>
      <c r="I176" s="114"/>
      <c r="J176" s="119"/>
      <c r="K176" s="114" t="n">
        <f aca="false">SUM(K175+1)</f>
        <v>171</v>
      </c>
      <c r="L176" s="123" t="n">
        <f aca="false">PMT($J$3/12,$J$2,$J$1)</f>
        <v>-82981.9891802466</v>
      </c>
      <c r="M176" s="123" t="n">
        <f aca="false">PPMT($J$3/12,K176,$J$2,$J$1)</f>
        <v>-23150.2451018505</v>
      </c>
      <c r="N176" s="123" t="n">
        <f aca="false">SUM(L176-M176)</f>
        <v>-59831.7440783961</v>
      </c>
      <c r="O176" s="124" t="n">
        <f aca="false">SUM(O175+M176)</f>
        <v>7560798.29043279</v>
      </c>
    </row>
    <row r="177" customFormat="false" ht="13.2" hidden="false" customHeight="false" outlineLevel="0" collapsed="false">
      <c r="A177" s="114"/>
      <c r="B177" s="119"/>
      <c r="C177" s="114" t="n">
        <f aca="false">SUM(C176+1)</f>
        <v>172</v>
      </c>
      <c r="D177" s="123" t="n">
        <f aca="false">PMT($B$3/12,$B$2,$B$1)</f>
        <v>-117776.844950748</v>
      </c>
      <c r="E177" s="123" t="e">
        <f aca="false">PPMT($B$3/12,C177,$B$2,$B$1)</f>
        <v>#VALUE!</v>
      </c>
      <c r="F177" s="123" t="e">
        <f aca="false">SUM(D177-E177)</f>
        <v>#VALUE!</v>
      </c>
      <c r="G177" s="124" t="e">
        <f aca="false">SUM(G176+E177)</f>
        <v>#VALUE!</v>
      </c>
      <c r="H177" s="118"/>
      <c r="I177" s="114"/>
      <c r="J177" s="119"/>
      <c r="K177" s="114" t="n">
        <f aca="false">SUM(K176+1)</f>
        <v>172</v>
      </c>
      <c r="L177" s="123" t="n">
        <f aca="false">PMT($J$3/12,$J$2,$J$1)</f>
        <v>-82981.9891802466</v>
      </c>
      <c r="M177" s="123" t="n">
        <f aca="false">PPMT($J$3/12,K177,$J$2,$J$1)</f>
        <v>-23306.3163375788</v>
      </c>
      <c r="N177" s="123" t="n">
        <f aca="false">SUM(L177-M177)</f>
        <v>-59675.6728426678</v>
      </c>
      <c r="O177" s="124" t="n">
        <f aca="false">SUM(O176+M177)</f>
        <v>7537491.97409521</v>
      </c>
    </row>
    <row r="178" customFormat="false" ht="13.2" hidden="false" customHeight="false" outlineLevel="0" collapsed="false">
      <c r="A178" s="114"/>
      <c r="B178" s="119"/>
      <c r="C178" s="114" t="n">
        <f aca="false">SUM(C177+1)</f>
        <v>173</v>
      </c>
      <c r="D178" s="123" t="n">
        <f aca="false">PMT($B$3/12,$B$2,$B$1)</f>
        <v>-117776.844950748</v>
      </c>
      <c r="E178" s="123" t="e">
        <f aca="false">PPMT($B$3/12,C178,$B$2,$B$1)</f>
        <v>#VALUE!</v>
      </c>
      <c r="F178" s="123" t="e">
        <f aca="false">SUM(D178-E178)</f>
        <v>#VALUE!</v>
      </c>
      <c r="G178" s="124" t="e">
        <f aca="false">SUM(G177+E178)</f>
        <v>#VALUE!</v>
      </c>
      <c r="H178" s="118"/>
      <c r="I178" s="114"/>
      <c r="J178" s="119"/>
      <c r="K178" s="114" t="n">
        <f aca="false">SUM(K177+1)</f>
        <v>173</v>
      </c>
      <c r="L178" s="123" t="n">
        <f aca="false">PMT($J$3/12,$J$2,$J$1)</f>
        <v>-82981.9891802466</v>
      </c>
      <c r="M178" s="123" t="n">
        <f aca="false">PPMT($J$3/12,K178,$J$2,$J$1)</f>
        <v>-23463.4397535547</v>
      </c>
      <c r="N178" s="123" t="n">
        <f aca="false">SUM(L178-M178)</f>
        <v>-59518.549426692</v>
      </c>
      <c r="O178" s="124" t="n">
        <f aca="false">SUM(O177+M178)</f>
        <v>7514028.53434166</v>
      </c>
    </row>
    <row r="179" customFormat="false" ht="13.2" hidden="false" customHeight="false" outlineLevel="0" collapsed="false">
      <c r="A179" s="114"/>
      <c r="B179" s="119"/>
      <c r="C179" s="114" t="n">
        <f aca="false">SUM(C178+1)</f>
        <v>174</v>
      </c>
      <c r="D179" s="123" t="n">
        <f aca="false">PMT($B$3/12,$B$2,$B$1)</f>
        <v>-117776.844950748</v>
      </c>
      <c r="E179" s="123" t="e">
        <f aca="false">PPMT($B$3/12,C179,$B$2,$B$1)</f>
        <v>#VALUE!</v>
      </c>
      <c r="F179" s="123" t="e">
        <f aca="false">SUM(D179-E179)</f>
        <v>#VALUE!</v>
      </c>
      <c r="G179" s="124" t="e">
        <f aca="false">SUM(G178+E179)</f>
        <v>#VALUE!</v>
      </c>
      <c r="H179" s="118"/>
      <c r="I179" s="114"/>
      <c r="J179" s="119"/>
      <c r="K179" s="114" t="n">
        <f aca="false">SUM(K178+1)</f>
        <v>174</v>
      </c>
      <c r="L179" s="123" t="n">
        <f aca="false">PMT($J$3/12,$J$2,$J$1)</f>
        <v>-82981.9891802466</v>
      </c>
      <c r="M179" s="123" t="n">
        <f aca="false">PPMT($J$3/12,K179,$J$2,$J$1)</f>
        <v>-23621.6224432266</v>
      </c>
      <c r="N179" s="123" t="n">
        <f aca="false">SUM(L179-M179)</f>
        <v>-59360.3667370201</v>
      </c>
      <c r="O179" s="124" t="n">
        <f aca="false">SUM(O178+M179)</f>
        <v>7490406.91189843</v>
      </c>
    </row>
    <row r="180" customFormat="false" ht="13.2" hidden="false" customHeight="false" outlineLevel="0" collapsed="false">
      <c r="A180" s="114"/>
      <c r="B180" s="119"/>
      <c r="C180" s="114" t="n">
        <f aca="false">SUM(C179+1)</f>
        <v>175</v>
      </c>
      <c r="D180" s="123" t="n">
        <f aca="false">PMT($B$3/12,$B$2,$B$1)</f>
        <v>-117776.844950748</v>
      </c>
      <c r="E180" s="123" t="e">
        <f aca="false">PPMT($B$3/12,C180,$B$2,$B$1)</f>
        <v>#VALUE!</v>
      </c>
      <c r="F180" s="123" t="e">
        <f aca="false">SUM(D180-E180)</f>
        <v>#VALUE!</v>
      </c>
      <c r="G180" s="124" t="e">
        <f aca="false">SUM(G179+E180)</f>
        <v>#VALUE!</v>
      </c>
      <c r="H180" s="118"/>
      <c r="I180" s="114"/>
      <c r="J180" s="119"/>
      <c r="K180" s="114" t="n">
        <f aca="false">SUM(K179+1)</f>
        <v>175</v>
      </c>
      <c r="L180" s="123" t="n">
        <f aca="false">PMT($J$3/12,$J$2,$J$1)</f>
        <v>-82981.9891802466</v>
      </c>
      <c r="M180" s="123" t="n">
        <f aca="false">PPMT($J$3/12,K180,$J$2,$J$1)</f>
        <v>-23780.8715478646</v>
      </c>
      <c r="N180" s="123" t="n">
        <f aca="false">SUM(L180-M180)</f>
        <v>-59201.117632382</v>
      </c>
      <c r="O180" s="124" t="n">
        <f aca="false">SUM(O179+M180)</f>
        <v>7466626.04035057</v>
      </c>
    </row>
    <row r="181" customFormat="false" ht="13.2" hidden="false" customHeight="false" outlineLevel="0" collapsed="false">
      <c r="A181" s="114"/>
      <c r="B181" s="119"/>
      <c r="C181" s="114" t="n">
        <f aca="false">SUM(C180+1)</f>
        <v>176</v>
      </c>
      <c r="D181" s="123" t="n">
        <f aca="false">PMT($B$3/12,$B$2,$B$1)</f>
        <v>-117776.844950748</v>
      </c>
      <c r="E181" s="123" t="e">
        <f aca="false">PPMT($B$3/12,C181,$B$2,$B$1)</f>
        <v>#VALUE!</v>
      </c>
      <c r="F181" s="123" t="e">
        <f aca="false">SUM(D181-E181)</f>
        <v>#VALUE!</v>
      </c>
      <c r="G181" s="124" t="e">
        <f aca="false">SUM(G180+E181)</f>
        <v>#VALUE!</v>
      </c>
      <c r="H181" s="118"/>
      <c r="I181" s="114"/>
      <c r="J181" s="119"/>
      <c r="K181" s="114" t="n">
        <f aca="false">SUM(K180+1)</f>
        <v>176</v>
      </c>
      <c r="L181" s="123" t="n">
        <f aca="false">PMT($J$3/12,$J$2,$J$1)</f>
        <v>-82981.9891802466</v>
      </c>
      <c r="M181" s="123" t="n">
        <f aca="false">PPMT($J$3/12,K181,$J$2,$J$1)</f>
        <v>-23941.1942568832</v>
      </c>
      <c r="N181" s="123" t="n">
        <f aca="false">SUM(L181-M181)</f>
        <v>-59040.7949233635</v>
      </c>
      <c r="O181" s="124" t="n">
        <f aca="false">SUM(O180+M181)</f>
        <v>7442684.84609368</v>
      </c>
    </row>
    <row r="182" customFormat="false" ht="13.2" hidden="false" customHeight="false" outlineLevel="0" collapsed="false">
      <c r="A182" s="114"/>
      <c r="B182" s="119"/>
      <c r="C182" s="114" t="n">
        <f aca="false">SUM(C181+1)</f>
        <v>177</v>
      </c>
      <c r="D182" s="123" t="n">
        <f aca="false">PMT($B$3/12,$B$2,$B$1)</f>
        <v>-117776.844950748</v>
      </c>
      <c r="E182" s="123" t="e">
        <f aca="false">PPMT($B$3/12,C182,$B$2,$B$1)</f>
        <v>#VALUE!</v>
      </c>
      <c r="F182" s="123" t="e">
        <f aca="false">SUM(D182-E182)</f>
        <v>#VALUE!</v>
      </c>
      <c r="G182" s="124" t="e">
        <f aca="false">SUM(G181+E182)</f>
        <v>#VALUE!</v>
      </c>
      <c r="H182" s="118"/>
      <c r="I182" s="114"/>
      <c r="J182" s="119"/>
      <c r="K182" s="114" t="n">
        <f aca="false">SUM(K181+1)</f>
        <v>177</v>
      </c>
      <c r="L182" s="123" t="n">
        <f aca="false">PMT($J$3/12,$J$2,$J$1)</f>
        <v>-82981.9891802466</v>
      </c>
      <c r="M182" s="123" t="n">
        <f aca="false">PPMT($J$3/12,K182,$J$2,$J$1)</f>
        <v>-24102.597808165</v>
      </c>
      <c r="N182" s="123" t="n">
        <f aca="false">SUM(L182-M182)</f>
        <v>-58879.3913720817</v>
      </c>
      <c r="O182" s="124" t="n">
        <f aca="false">SUM(O181+M182)</f>
        <v>7418582.24828552</v>
      </c>
    </row>
    <row r="183" customFormat="false" ht="13.2" hidden="false" customHeight="false" outlineLevel="0" collapsed="false">
      <c r="A183" s="114"/>
      <c r="B183" s="119"/>
      <c r="C183" s="114" t="n">
        <f aca="false">SUM(C182+1)</f>
        <v>178</v>
      </c>
      <c r="D183" s="123" t="n">
        <f aca="false">PMT($B$3/12,$B$2,$B$1)</f>
        <v>-117776.844950748</v>
      </c>
      <c r="E183" s="123" t="e">
        <f aca="false">PPMT($B$3/12,C183,$B$2,$B$1)</f>
        <v>#VALUE!</v>
      </c>
      <c r="F183" s="123" t="e">
        <f aca="false">SUM(D183-E183)</f>
        <v>#VALUE!</v>
      </c>
      <c r="G183" s="124" t="e">
        <f aca="false">SUM(G182+E183)</f>
        <v>#VALUE!</v>
      </c>
      <c r="H183" s="118"/>
      <c r="I183" s="114"/>
      <c r="J183" s="119"/>
      <c r="K183" s="114" t="n">
        <f aca="false">SUM(K182+1)</f>
        <v>178</v>
      </c>
      <c r="L183" s="123" t="n">
        <f aca="false">PMT($J$3/12,$J$2,$J$1)</f>
        <v>-82981.9891802466</v>
      </c>
      <c r="M183" s="123" t="n">
        <f aca="false">PPMT($J$3/12,K183,$J$2,$J$1)</f>
        <v>-24265.0894883884</v>
      </c>
      <c r="N183" s="123" t="n">
        <f aca="false">SUM(L183-M183)</f>
        <v>-58716.8996918583</v>
      </c>
      <c r="O183" s="124" t="n">
        <f aca="false">SUM(O182+M183)</f>
        <v>7394317.15879713</v>
      </c>
    </row>
    <row r="184" customFormat="false" ht="13.2" hidden="false" customHeight="false" outlineLevel="0" collapsed="false">
      <c r="A184" s="114"/>
      <c r="B184" s="119"/>
      <c r="C184" s="114" t="n">
        <f aca="false">SUM(C183+1)</f>
        <v>179</v>
      </c>
      <c r="D184" s="123" t="n">
        <f aca="false">PMT($B$3/12,$B$2,$B$1)</f>
        <v>-117776.844950748</v>
      </c>
      <c r="E184" s="123" t="e">
        <f aca="false">PPMT($B$3/12,C184,$B$2,$B$1)</f>
        <v>#VALUE!</v>
      </c>
      <c r="F184" s="123" t="e">
        <f aca="false">SUM(D184-E184)</f>
        <v>#VALUE!</v>
      </c>
      <c r="G184" s="124" t="e">
        <f aca="false">SUM(G183+E184)</f>
        <v>#VALUE!</v>
      </c>
      <c r="H184" s="118"/>
      <c r="I184" s="114"/>
      <c r="J184" s="119"/>
      <c r="K184" s="114" t="n">
        <f aca="false">SUM(K183+1)</f>
        <v>179</v>
      </c>
      <c r="L184" s="123" t="n">
        <f aca="false">PMT($J$3/12,$J$2,$J$1)</f>
        <v>-82981.9891802466</v>
      </c>
      <c r="M184" s="123" t="n">
        <f aca="false">PPMT($J$3/12,K184,$J$2,$J$1)</f>
        <v>-24428.6766333559</v>
      </c>
      <c r="N184" s="123" t="n">
        <f aca="false">SUM(L184-M184)</f>
        <v>-58553.3125468907</v>
      </c>
      <c r="O184" s="124" t="n">
        <f aca="false">SUM(O183+M184)</f>
        <v>7369888.48216378</v>
      </c>
    </row>
    <row r="185" customFormat="false" ht="13.2" hidden="false" customHeight="false" outlineLevel="0" collapsed="false">
      <c r="A185" s="114"/>
      <c r="B185" s="119" t="n">
        <f aca="false">SUM(D174:D185)</f>
        <v>-1413322.13940897</v>
      </c>
      <c r="C185" s="114" t="n">
        <f aca="false">SUM(C184+1)</f>
        <v>180</v>
      </c>
      <c r="D185" s="123" t="n">
        <f aca="false">PMT($B$3/12,$B$2,$B$1)</f>
        <v>-117776.844950748</v>
      </c>
      <c r="E185" s="123" t="e">
        <f aca="false">PPMT($B$3/12,C185,$B$2,$B$1)</f>
        <v>#VALUE!</v>
      </c>
      <c r="F185" s="123" t="e">
        <f aca="false">SUM(D185-E185)</f>
        <v>#VALUE!</v>
      </c>
      <c r="G185" s="124" t="e">
        <f aca="false">SUM(G184+E185)</f>
        <v>#VALUE!</v>
      </c>
      <c r="H185" s="118"/>
      <c r="I185" s="114"/>
      <c r="J185" s="119" t="n">
        <f aca="false">SUM(L174:L185)</f>
        <v>-995783.87016296</v>
      </c>
      <c r="K185" s="114" t="n">
        <f aca="false">SUM(K184+1)</f>
        <v>180</v>
      </c>
      <c r="L185" s="123" t="n">
        <f aca="false">PMT($J$3/12,$J$2,$J$1)</f>
        <v>-82981.9891802466</v>
      </c>
      <c r="M185" s="123" t="n">
        <f aca="false">PPMT($J$3/12,K185,$J$2,$J$1)</f>
        <v>-24593.3666283258</v>
      </c>
      <c r="N185" s="123" t="n">
        <f aca="false">SUM(L185-M185)</f>
        <v>-58388.6225519208</v>
      </c>
      <c r="O185" s="124" t="n">
        <f aca="false">SUM(O184+M185)</f>
        <v>7345295.11553545</v>
      </c>
    </row>
    <row r="186" customFormat="false" ht="13.2" hidden="false" customHeight="false" outlineLevel="0" collapsed="false">
      <c r="A186" s="114"/>
      <c r="B186" s="119"/>
      <c r="C186" s="114" t="n">
        <f aca="false">SUM(C185+1)</f>
        <v>181</v>
      </c>
      <c r="D186" s="123" t="n">
        <f aca="false">PMT($B$3/12,$B$2,$B$1)</f>
        <v>-117776.844950748</v>
      </c>
      <c r="E186" s="123" t="e">
        <f aca="false">PPMT($B$3/12,C186,$B$2,$B$1)</f>
        <v>#VALUE!</v>
      </c>
      <c r="F186" s="123" t="e">
        <f aca="false">SUM(D186-E186)</f>
        <v>#VALUE!</v>
      </c>
      <c r="G186" s="124" t="e">
        <f aca="false">SUM(G185+E186)</f>
        <v>#VALUE!</v>
      </c>
      <c r="H186" s="118"/>
      <c r="I186" s="114"/>
      <c r="J186" s="119"/>
      <c r="K186" s="114" t="n">
        <f aca="false">SUM(K185+1)</f>
        <v>181</v>
      </c>
      <c r="L186" s="123" t="n">
        <f aca="false">PMT($J$3/12,$J$2,$J$1)</f>
        <v>-82981.9891802466</v>
      </c>
      <c r="M186" s="123" t="n">
        <f aca="false">PPMT($J$3/12,K186,$J$2,$J$1)</f>
        <v>-24759.1669083451</v>
      </c>
      <c r="N186" s="123" t="n">
        <f aca="false">SUM(L186-M186)</f>
        <v>-58222.8222719015</v>
      </c>
      <c r="O186" s="124" t="n">
        <f aca="false">SUM(O185+M186)</f>
        <v>7320535.94862711</v>
      </c>
    </row>
    <row r="187" customFormat="false" ht="13.2" hidden="false" customHeight="false" outlineLevel="0" collapsed="false">
      <c r="A187" s="114"/>
      <c r="B187" s="119"/>
      <c r="C187" s="114" t="n">
        <f aca="false">SUM(C186+1)</f>
        <v>182</v>
      </c>
      <c r="D187" s="123" t="n">
        <f aca="false">PMT($B$3/12,$B$2,$B$1)</f>
        <v>-117776.844950748</v>
      </c>
      <c r="E187" s="123" t="e">
        <f aca="false">PPMT($B$3/12,C187,$B$2,$B$1)</f>
        <v>#VALUE!</v>
      </c>
      <c r="F187" s="123" t="e">
        <f aca="false">SUM(D187-E187)</f>
        <v>#VALUE!</v>
      </c>
      <c r="G187" s="124" t="e">
        <f aca="false">SUM(G186+E187)</f>
        <v>#VALUE!</v>
      </c>
      <c r="H187" s="118"/>
      <c r="I187" s="114"/>
      <c r="J187" s="119"/>
      <c r="K187" s="114" t="n">
        <f aca="false">SUM(K186+1)</f>
        <v>182</v>
      </c>
      <c r="L187" s="123" t="n">
        <f aca="false">PMT($J$3/12,$J$2,$J$1)</f>
        <v>-82981.9891802466</v>
      </c>
      <c r="M187" s="123" t="n">
        <f aca="false">PPMT($J$3/12,K187,$J$2,$J$1)</f>
        <v>-24926.0849585855</v>
      </c>
      <c r="N187" s="123" t="n">
        <f aca="false">SUM(L187-M187)</f>
        <v>-58055.9042216611</v>
      </c>
      <c r="O187" s="124" t="n">
        <f aca="false">SUM(O186+M187)</f>
        <v>7295609.86366852</v>
      </c>
    </row>
    <row r="188" customFormat="false" ht="13.2" hidden="false" customHeight="false" outlineLevel="0" collapsed="false">
      <c r="A188" s="114"/>
      <c r="B188" s="119"/>
      <c r="C188" s="114" t="n">
        <f aca="false">SUM(C187+1)</f>
        <v>183</v>
      </c>
      <c r="D188" s="123" t="n">
        <f aca="false">PMT($B$3/12,$B$2,$B$1)</f>
        <v>-117776.844950748</v>
      </c>
      <c r="E188" s="123" t="e">
        <f aca="false">PPMT($B$3/12,C188,$B$2,$B$1)</f>
        <v>#VALUE!</v>
      </c>
      <c r="F188" s="123" t="e">
        <f aca="false">SUM(D188-E188)</f>
        <v>#VALUE!</v>
      </c>
      <c r="G188" s="124" t="e">
        <f aca="false">SUM(G187+E188)</f>
        <v>#VALUE!</v>
      </c>
      <c r="H188" s="118"/>
      <c r="I188" s="114"/>
      <c r="J188" s="119"/>
      <c r="K188" s="114" t="n">
        <f aca="false">SUM(K187+1)</f>
        <v>183</v>
      </c>
      <c r="L188" s="123" t="n">
        <f aca="false">PMT($J$3/12,$J$2,$J$1)</f>
        <v>-82981.9891802466</v>
      </c>
      <c r="M188" s="123" t="n">
        <f aca="false">PPMT($J$3/12,K188,$J$2,$J$1)</f>
        <v>-25094.1283146813</v>
      </c>
      <c r="N188" s="123" t="n">
        <f aca="false">SUM(L188-M188)</f>
        <v>-57887.8608655653</v>
      </c>
      <c r="O188" s="124" t="n">
        <f aca="false">SUM(O187+M188)</f>
        <v>7270515.73535384</v>
      </c>
    </row>
    <row r="189" customFormat="false" ht="13.2" hidden="false" customHeight="false" outlineLevel="0" collapsed="false">
      <c r="A189" s="114"/>
      <c r="B189" s="119"/>
      <c r="C189" s="114" t="n">
        <f aca="false">SUM(C188+1)</f>
        <v>184</v>
      </c>
      <c r="D189" s="123" t="n">
        <f aca="false">PMT($B$3/12,$B$2,$B$1)</f>
        <v>-117776.844950748</v>
      </c>
      <c r="E189" s="123" t="e">
        <f aca="false">PPMT($B$3/12,C189,$B$2,$B$1)</f>
        <v>#VALUE!</v>
      </c>
      <c r="F189" s="123" t="e">
        <f aca="false">SUM(D189-E189)</f>
        <v>#VALUE!</v>
      </c>
      <c r="G189" s="124" t="e">
        <f aca="false">SUM(G188+E189)</f>
        <v>#VALUE!</v>
      </c>
      <c r="H189" s="118"/>
      <c r="I189" s="114"/>
      <c r="J189" s="119"/>
      <c r="K189" s="114" t="n">
        <f aca="false">SUM(K188+1)</f>
        <v>184</v>
      </c>
      <c r="L189" s="123" t="n">
        <f aca="false">PMT($J$3/12,$J$2,$J$1)</f>
        <v>-82981.9891802466</v>
      </c>
      <c r="M189" s="123" t="n">
        <f aca="false">PPMT($J$3/12,K189,$J$2,$J$1)</f>
        <v>-25263.3045630695</v>
      </c>
      <c r="N189" s="123" t="n">
        <f aca="false">SUM(L189-M189)</f>
        <v>-57718.6846171772</v>
      </c>
      <c r="O189" s="124" t="n">
        <f aca="false">SUM(O188+M189)</f>
        <v>7245252.43079077</v>
      </c>
    </row>
    <row r="190" customFormat="false" ht="13.2" hidden="false" customHeight="false" outlineLevel="0" collapsed="false">
      <c r="A190" s="114"/>
      <c r="B190" s="119"/>
      <c r="C190" s="114" t="n">
        <f aca="false">SUM(C189+1)</f>
        <v>185</v>
      </c>
      <c r="D190" s="123" t="n">
        <f aca="false">PMT($B$3/12,$B$2,$B$1)</f>
        <v>-117776.844950748</v>
      </c>
      <c r="E190" s="123" t="e">
        <f aca="false">PPMT($B$3/12,C190,$B$2,$B$1)</f>
        <v>#VALUE!</v>
      </c>
      <c r="F190" s="123" t="e">
        <f aca="false">SUM(D190-E190)</f>
        <v>#VALUE!</v>
      </c>
      <c r="G190" s="124" t="e">
        <f aca="false">SUM(G189+E190)</f>
        <v>#VALUE!</v>
      </c>
      <c r="H190" s="118"/>
      <c r="I190" s="114"/>
      <c r="J190" s="119"/>
      <c r="K190" s="114" t="n">
        <f aca="false">SUM(K189+1)</f>
        <v>185</v>
      </c>
      <c r="L190" s="123" t="n">
        <f aca="false">PMT($J$3/12,$J$2,$J$1)</f>
        <v>-82981.9891802466</v>
      </c>
      <c r="M190" s="123" t="n">
        <f aca="false">PPMT($J$3/12,K190,$J$2,$J$1)</f>
        <v>-25433.6213413321</v>
      </c>
      <c r="N190" s="123" t="n">
        <f aca="false">SUM(L190-M190)</f>
        <v>-57548.3678389145</v>
      </c>
      <c r="O190" s="124" t="n">
        <f aca="false">SUM(O189+M190)</f>
        <v>7219818.80944944</v>
      </c>
    </row>
    <row r="191" customFormat="false" ht="13.2" hidden="false" customHeight="false" outlineLevel="0" collapsed="false">
      <c r="A191" s="114"/>
      <c r="B191" s="119"/>
      <c r="C191" s="114" t="n">
        <f aca="false">SUM(C190+1)</f>
        <v>186</v>
      </c>
      <c r="D191" s="123" t="n">
        <f aca="false">PMT($B$3/12,$B$2,$B$1)</f>
        <v>-117776.844950748</v>
      </c>
      <c r="E191" s="123" t="e">
        <f aca="false">PPMT($B$3/12,C191,$B$2,$B$1)</f>
        <v>#VALUE!</v>
      </c>
      <c r="F191" s="123" t="e">
        <f aca="false">SUM(D191-E191)</f>
        <v>#VALUE!</v>
      </c>
      <c r="G191" s="124" t="e">
        <f aca="false">SUM(G190+E191)</f>
        <v>#VALUE!</v>
      </c>
      <c r="H191" s="118"/>
      <c r="I191" s="114"/>
      <c r="J191" s="119"/>
      <c r="K191" s="114" t="n">
        <f aca="false">SUM(K190+1)</f>
        <v>186</v>
      </c>
      <c r="L191" s="123" t="n">
        <f aca="false">PMT($J$3/12,$J$2,$J$1)</f>
        <v>-82981.9891802466</v>
      </c>
      <c r="M191" s="123" t="n">
        <f aca="false">PPMT($J$3/12,K191,$J$2,$J$1)</f>
        <v>-25605.0863385416</v>
      </c>
      <c r="N191" s="123" t="n">
        <f aca="false">SUM(L191-M191)</f>
        <v>-57376.902841705</v>
      </c>
      <c r="O191" s="124" t="n">
        <f aca="false">SUM(O190+M191)</f>
        <v>7194213.7231109</v>
      </c>
    </row>
    <row r="192" customFormat="false" ht="13.2" hidden="false" customHeight="false" outlineLevel="0" collapsed="false">
      <c r="A192" s="114"/>
      <c r="B192" s="119"/>
      <c r="C192" s="114" t="n">
        <f aca="false">SUM(C191+1)</f>
        <v>187</v>
      </c>
      <c r="D192" s="123" t="n">
        <f aca="false">PMT($B$3/12,$B$2,$B$1)</f>
        <v>-117776.844950748</v>
      </c>
      <c r="E192" s="123" t="e">
        <f aca="false">PPMT($B$3/12,C192,$B$2,$B$1)</f>
        <v>#VALUE!</v>
      </c>
      <c r="F192" s="123" t="e">
        <f aca="false">SUM(D192-E192)</f>
        <v>#VALUE!</v>
      </c>
      <c r="G192" s="124" t="e">
        <f aca="false">SUM(G191+E192)</f>
        <v>#VALUE!</v>
      </c>
      <c r="H192" s="118"/>
      <c r="I192" s="114"/>
      <c r="J192" s="119"/>
      <c r="K192" s="114" t="n">
        <f aca="false">SUM(K191+1)</f>
        <v>187</v>
      </c>
      <c r="L192" s="123" t="n">
        <f aca="false">PMT($J$3/12,$J$2,$J$1)</f>
        <v>-82981.9891802466</v>
      </c>
      <c r="M192" s="123" t="n">
        <f aca="false">PPMT($J$3/12,K192,$J$2,$J$1)</f>
        <v>-25777.7072956073</v>
      </c>
      <c r="N192" s="123" t="n">
        <f aca="false">SUM(L192-M192)</f>
        <v>-57204.2818846393</v>
      </c>
      <c r="O192" s="124" t="n">
        <f aca="false">SUM(O191+M192)</f>
        <v>7168436.01581529</v>
      </c>
    </row>
    <row r="193" customFormat="false" ht="13.2" hidden="false" customHeight="false" outlineLevel="0" collapsed="false">
      <c r="A193" s="114"/>
      <c r="B193" s="119"/>
      <c r="C193" s="114" t="n">
        <f aca="false">SUM(C192+1)</f>
        <v>188</v>
      </c>
      <c r="D193" s="123" t="n">
        <f aca="false">PMT($B$3/12,$B$2,$B$1)</f>
        <v>-117776.844950748</v>
      </c>
      <c r="E193" s="123" t="e">
        <f aca="false">PPMT($B$3/12,C193,$B$2,$B$1)</f>
        <v>#VALUE!</v>
      </c>
      <c r="F193" s="123" t="e">
        <f aca="false">SUM(D193-E193)</f>
        <v>#VALUE!</v>
      </c>
      <c r="G193" s="124" t="e">
        <f aca="false">SUM(G192+E193)</f>
        <v>#VALUE!</v>
      </c>
      <c r="H193" s="118"/>
      <c r="I193" s="114"/>
      <c r="J193" s="119"/>
      <c r="K193" s="114" t="n">
        <f aca="false">SUM(K192+1)</f>
        <v>188</v>
      </c>
      <c r="L193" s="123" t="n">
        <f aca="false">PMT($J$3/12,$J$2,$J$1)</f>
        <v>-82981.9891802466</v>
      </c>
      <c r="M193" s="123" t="n">
        <f aca="false">PPMT($J$3/12,K193,$J$2,$J$1)</f>
        <v>-25951.4920056252</v>
      </c>
      <c r="N193" s="123" t="n">
        <f aca="false">SUM(L193-M193)</f>
        <v>-57030.4971746215</v>
      </c>
      <c r="O193" s="124" t="n">
        <f aca="false">SUM(O192+M193)</f>
        <v>7142484.52380966</v>
      </c>
    </row>
    <row r="194" customFormat="false" ht="13.2" hidden="false" customHeight="false" outlineLevel="0" collapsed="false">
      <c r="A194" s="114"/>
      <c r="B194" s="119"/>
      <c r="C194" s="114" t="n">
        <f aca="false">SUM(C193+1)</f>
        <v>189</v>
      </c>
      <c r="D194" s="123" t="n">
        <f aca="false">PMT($B$3/12,$B$2,$B$1)</f>
        <v>-117776.844950748</v>
      </c>
      <c r="E194" s="123" t="e">
        <f aca="false">PPMT($B$3/12,C194,$B$2,$B$1)</f>
        <v>#VALUE!</v>
      </c>
      <c r="F194" s="123" t="e">
        <f aca="false">SUM(D194-E194)</f>
        <v>#VALUE!</v>
      </c>
      <c r="G194" s="124" t="e">
        <f aca="false">SUM(G193+E194)</f>
        <v>#VALUE!</v>
      </c>
      <c r="H194" s="118"/>
      <c r="I194" s="114"/>
      <c r="J194" s="119"/>
      <c r="K194" s="114" t="n">
        <f aca="false">SUM(K193+1)</f>
        <v>189</v>
      </c>
      <c r="L194" s="123" t="n">
        <f aca="false">PMT($J$3/12,$J$2,$J$1)</f>
        <v>-82981.9891802466</v>
      </c>
      <c r="M194" s="123" t="n">
        <f aca="false">PPMT($J$3/12,K194,$J$2,$J$1)</f>
        <v>-26126.4483142298</v>
      </c>
      <c r="N194" s="123" t="n">
        <f aca="false">SUM(L194-M194)</f>
        <v>-56855.5408660169</v>
      </c>
      <c r="O194" s="124" t="n">
        <f aca="false">SUM(O193+M194)</f>
        <v>7116358.07549543</v>
      </c>
    </row>
    <row r="195" customFormat="false" ht="13.2" hidden="false" customHeight="false" outlineLevel="0" collapsed="false">
      <c r="A195" s="114"/>
      <c r="B195" s="119"/>
      <c r="C195" s="114" t="n">
        <f aca="false">SUM(C194+1)</f>
        <v>190</v>
      </c>
      <c r="D195" s="123" t="n">
        <f aca="false">PMT($B$3/12,$B$2,$B$1)</f>
        <v>-117776.844950748</v>
      </c>
      <c r="E195" s="123" t="e">
        <f aca="false">PPMT($B$3/12,C195,$B$2,$B$1)</f>
        <v>#VALUE!</v>
      </c>
      <c r="F195" s="123" t="e">
        <f aca="false">SUM(D195-E195)</f>
        <v>#VALUE!</v>
      </c>
      <c r="G195" s="124" t="e">
        <f aca="false">SUM(G194+E195)</f>
        <v>#VALUE!</v>
      </c>
      <c r="H195" s="118"/>
      <c r="I195" s="114"/>
      <c r="J195" s="119"/>
      <c r="K195" s="114" t="n">
        <f aca="false">SUM(K194+1)</f>
        <v>190</v>
      </c>
      <c r="L195" s="123" t="n">
        <f aca="false">PMT($J$3/12,$J$2,$J$1)</f>
        <v>-82981.9891802466</v>
      </c>
      <c r="M195" s="123" t="n">
        <f aca="false">PPMT($J$3/12,K195,$J$2,$J$1)</f>
        <v>-26302.5841199482</v>
      </c>
      <c r="N195" s="123" t="n">
        <f aca="false">SUM(L195-M195)</f>
        <v>-56679.4050602984</v>
      </c>
      <c r="O195" s="124" t="n">
        <f aca="false">SUM(O194+M195)</f>
        <v>7090055.49137548</v>
      </c>
    </row>
    <row r="196" customFormat="false" ht="13.2" hidden="false" customHeight="false" outlineLevel="0" collapsed="false">
      <c r="A196" s="114"/>
      <c r="B196" s="119"/>
      <c r="C196" s="114" t="n">
        <f aca="false">SUM(C195+1)</f>
        <v>191</v>
      </c>
      <c r="D196" s="123" t="n">
        <f aca="false">PMT($B$3/12,$B$2,$B$1)</f>
        <v>-117776.844950748</v>
      </c>
      <c r="E196" s="123" t="e">
        <f aca="false">PPMT($B$3/12,C196,$B$2,$B$1)</f>
        <v>#VALUE!</v>
      </c>
      <c r="F196" s="123" t="e">
        <f aca="false">SUM(D196-E196)</f>
        <v>#VALUE!</v>
      </c>
      <c r="G196" s="124" t="e">
        <f aca="false">SUM(G195+E196)</f>
        <v>#VALUE!</v>
      </c>
      <c r="H196" s="118"/>
      <c r="I196" s="114"/>
      <c r="J196" s="119"/>
      <c r="K196" s="114" t="n">
        <f aca="false">SUM(K195+1)</f>
        <v>191</v>
      </c>
      <c r="L196" s="123" t="n">
        <f aca="false">PMT($J$3/12,$J$2,$J$1)</f>
        <v>-82981.9891802466</v>
      </c>
      <c r="M196" s="123" t="n">
        <f aca="false">PPMT($J$3/12,K196,$J$2,$J$1)</f>
        <v>-26479.9073745569</v>
      </c>
      <c r="N196" s="123" t="n">
        <f aca="false">SUM(L196-M196)</f>
        <v>-56502.0818056898</v>
      </c>
      <c r="O196" s="124" t="n">
        <f aca="false">SUM(O195+M196)</f>
        <v>7063575.58400093</v>
      </c>
    </row>
    <row r="197" customFormat="false" ht="13.2" hidden="false" customHeight="false" outlineLevel="0" collapsed="false">
      <c r="A197" s="123" t="e">
        <f aca="false">SUM(F186:F197)</f>
        <v>#VALUE!</v>
      </c>
      <c r="B197" s="119" t="n">
        <f aca="false">SUM(D186:D197)</f>
        <v>-1413322.13940897</v>
      </c>
      <c r="C197" s="114" t="n">
        <f aca="false">SUM(C196+1)</f>
        <v>192</v>
      </c>
      <c r="D197" s="123" t="n">
        <f aca="false">PMT($B$3/12,$B$2,$B$1)</f>
        <v>-117776.844950748</v>
      </c>
      <c r="E197" s="123" t="e">
        <f aca="false">PPMT($B$3/12,C197,$B$2,$B$1)</f>
        <v>#VALUE!</v>
      </c>
      <c r="F197" s="123" t="e">
        <f aca="false">SUM(D197-E197)</f>
        <v>#VALUE!</v>
      </c>
      <c r="G197" s="124" t="e">
        <f aca="false">SUM(G196+E197)</f>
        <v>#VALUE!</v>
      </c>
      <c r="H197" s="118"/>
      <c r="I197" s="114"/>
      <c r="J197" s="119" t="n">
        <f aca="false">SUM(L186:L197)</f>
        <v>-995783.87016296</v>
      </c>
      <c r="K197" s="114" t="n">
        <f aca="false">SUM(K196+1)</f>
        <v>192</v>
      </c>
      <c r="L197" s="123" t="n">
        <f aca="false">PMT($J$3/12,$J$2,$J$1)</f>
        <v>-82981.9891802466</v>
      </c>
      <c r="M197" s="123" t="n">
        <f aca="false">PPMT($J$3/12,K197,$J$2,$J$1)</f>
        <v>-26658.4260834403</v>
      </c>
      <c r="N197" s="123" t="n">
        <f aca="false">SUM(L197-M197)</f>
        <v>-56323.5630968063</v>
      </c>
      <c r="O197" s="124" t="n">
        <f aca="false">SUM(O196+M197)</f>
        <v>7036917.15791749</v>
      </c>
    </row>
    <row r="198" customFormat="false" ht="13.2" hidden="false" customHeight="false" outlineLevel="0" collapsed="false">
      <c r="A198" s="123" t="e">
        <f aca="false">SUM(E186:E197)</f>
        <v>#VALUE!</v>
      </c>
      <c r="B198" s="119"/>
      <c r="C198" s="114" t="n">
        <f aca="false">SUM(C197+1)</f>
        <v>193</v>
      </c>
      <c r="D198" s="123" t="n">
        <f aca="false">PMT($B$3/12,$B$2,$B$1)</f>
        <v>-117776.844950748</v>
      </c>
      <c r="E198" s="123" t="e">
        <f aca="false">PPMT($B$3/12,C198,$B$2,$B$1)</f>
        <v>#VALUE!</v>
      </c>
      <c r="F198" s="123" t="e">
        <f aca="false">SUM(D198-E198)</f>
        <v>#VALUE!</v>
      </c>
      <c r="G198" s="124" t="e">
        <f aca="false">SUM(G197+E198)</f>
        <v>#VALUE!</v>
      </c>
      <c r="H198" s="118"/>
      <c r="I198" s="114"/>
      <c r="J198" s="119"/>
      <c r="K198" s="114" t="n">
        <f aca="false">SUM(K197+1)</f>
        <v>193</v>
      </c>
      <c r="L198" s="123" t="n">
        <f aca="false">PMT($J$3/12,$J$2,$J$1)</f>
        <v>-82981.9891802466</v>
      </c>
      <c r="M198" s="123" t="n">
        <f aca="false">PPMT($J$3/12,K198,$J$2,$J$1)</f>
        <v>-26838.1483059529</v>
      </c>
      <c r="N198" s="123" t="n">
        <f aca="false">SUM(L198-M198)</f>
        <v>-56143.8408742938</v>
      </c>
      <c r="O198" s="124" t="n">
        <f aca="false">SUM(O197+M198)</f>
        <v>7010079.00961154</v>
      </c>
    </row>
    <row r="199" customFormat="false" ht="13.2" hidden="false" customHeight="false" outlineLevel="0" collapsed="false">
      <c r="A199" s="114"/>
      <c r="B199" s="119"/>
      <c r="C199" s="114" t="n">
        <f aca="false">SUM(C198+1)</f>
        <v>194</v>
      </c>
      <c r="D199" s="123" t="n">
        <f aca="false">PMT($B$3/12,$B$2,$B$1)</f>
        <v>-117776.844950748</v>
      </c>
      <c r="E199" s="123" t="e">
        <f aca="false">PPMT($B$3/12,C199,$B$2,$B$1)</f>
        <v>#VALUE!</v>
      </c>
      <c r="F199" s="123" t="e">
        <f aca="false">SUM(D199-E199)</f>
        <v>#VALUE!</v>
      </c>
      <c r="G199" s="124" t="e">
        <f aca="false">SUM(G198+E199)</f>
        <v>#VALUE!</v>
      </c>
      <c r="H199" s="118"/>
      <c r="I199" s="114"/>
      <c r="J199" s="119"/>
      <c r="K199" s="114" t="n">
        <f aca="false">SUM(K198+1)</f>
        <v>194</v>
      </c>
      <c r="L199" s="123" t="n">
        <f aca="false">PMT($J$3/12,$J$2,$J$1)</f>
        <v>-82981.9891802466</v>
      </c>
      <c r="M199" s="123" t="n">
        <f aca="false">PPMT($J$3/12,K199,$J$2,$J$1)</f>
        <v>-27019.0821557821</v>
      </c>
      <c r="N199" s="123" t="n">
        <f aca="false">SUM(L199-M199)</f>
        <v>-55962.9070244645</v>
      </c>
      <c r="O199" s="124" t="n">
        <f aca="false">SUM(O198+M199)</f>
        <v>6983059.92745575</v>
      </c>
    </row>
    <row r="200" customFormat="false" ht="13.2" hidden="false" customHeight="false" outlineLevel="0" collapsed="false">
      <c r="A200" s="114"/>
      <c r="B200" s="119"/>
      <c r="C200" s="114" t="n">
        <f aca="false">SUM(C199+1)</f>
        <v>195</v>
      </c>
      <c r="D200" s="123" t="n">
        <f aca="false">PMT($B$3/12,$B$2,$B$1)</f>
        <v>-117776.844950748</v>
      </c>
      <c r="E200" s="123" t="e">
        <f aca="false">PPMT($B$3/12,C200,$B$2,$B$1)</f>
        <v>#VALUE!</v>
      </c>
      <c r="F200" s="123" t="e">
        <f aca="false">SUM(D200-E200)</f>
        <v>#VALUE!</v>
      </c>
      <c r="G200" s="124" t="e">
        <f aca="false">SUM(G199+E200)</f>
        <v>#VALUE!</v>
      </c>
      <c r="H200" s="118"/>
      <c r="I200" s="114"/>
      <c r="J200" s="119"/>
      <c r="K200" s="114" t="n">
        <f aca="false">SUM(K199+1)</f>
        <v>195</v>
      </c>
      <c r="L200" s="123" t="n">
        <f aca="false">PMT($J$3/12,$J$2,$J$1)</f>
        <v>-82981.9891802466</v>
      </c>
      <c r="M200" s="123" t="n">
        <f aca="false">PPMT($J$3/12,K200,$J$2,$J$1)</f>
        <v>-27201.2358013157</v>
      </c>
      <c r="N200" s="123" t="n">
        <f aca="false">SUM(L200-M200)</f>
        <v>-55780.7533789309</v>
      </c>
      <c r="O200" s="124" t="n">
        <f aca="false">SUM(O199+M200)</f>
        <v>6955858.69165444</v>
      </c>
    </row>
    <row r="201" customFormat="false" ht="13.2" hidden="false" customHeight="false" outlineLevel="0" collapsed="false">
      <c r="A201" s="114"/>
      <c r="B201" s="119"/>
      <c r="C201" s="114" t="n">
        <f aca="false">SUM(C200+1)</f>
        <v>196</v>
      </c>
      <c r="D201" s="123" t="n">
        <f aca="false">PMT($B$3/12,$B$2,$B$1)</f>
        <v>-117776.844950748</v>
      </c>
      <c r="E201" s="123" t="e">
        <f aca="false">PPMT($B$3/12,C201,$B$2,$B$1)</f>
        <v>#VALUE!</v>
      </c>
      <c r="F201" s="123" t="e">
        <f aca="false">SUM(D201-E201)</f>
        <v>#VALUE!</v>
      </c>
      <c r="G201" s="124" t="e">
        <f aca="false">SUM(G200+E201)</f>
        <v>#VALUE!</v>
      </c>
      <c r="H201" s="118"/>
      <c r="I201" s="114"/>
      <c r="J201" s="119"/>
      <c r="K201" s="114" t="n">
        <f aca="false">SUM(K200+1)</f>
        <v>196</v>
      </c>
      <c r="L201" s="123" t="n">
        <f aca="false">PMT($J$3/12,$J$2,$J$1)</f>
        <v>-82981.9891802466</v>
      </c>
      <c r="M201" s="123" t="n">
        <f aca="false">PPMT($J$3/12,K201,$J$2,$J$1)</f>
        <v>-27384.6174660096</v>
      </c>
      <c r="N201" s="123" t="n">
        <f aca="false">SUM(L201-M201)</f>
        <v>-55597.371714237</v>
      </c>
      <c r="O201" s="124" t="n">
        <f aca="false">SUM(O200+M201)</f>
        <v>6928474.07418843</v>
      </c>
    </row>
    <row r="202" customFormat="false" ht="13.2" hidden="false" customHeight="false" outlineLevel="0" collapsed="false">
      <c r="A202" s="114"/>
      <c r="B202" s="119"/>
      <c r="C202" s="114" t="n">
        <f aca="false">SUM(C201+1)</f>
        <v>197</v>
      </c>
      <c r="D202" s="123" t="n">
        <f aca="false">PMT($B$3/12,$B$2,$B$1)</f>
        <v>-117776.844950748</v>
      </c>
      <c r="E202" s="123" t="e">
        <f aca="false">PPMT($B$3/12,C202,$B$2,$B$1)</f>
        <v>#VALUE!</v>
      </c>
      <c r="F202" s="123" t="e">
        <f aca="false">SUM(D202-E202)</f>
        <v>#VALUE!</v>
      </c>
      <c r="G202" s="124" t="e">
        <f aca="false">SUM(G201+E202)</f>
        <v>#VALUE!</v>
      </c>
      <c r="H202" s="118"/>
      <c r="I202" s="114"/>
      <c r="J202" s="119"/>
      <c r="K202" s="114" t="n">
        <f aca="false">SUM(K201+1)</f>
        <v>197</v>
      </c>
      <c r="L202" s="123" t="n">
        <f aca="false">PMT($J$3/12,$J$2,$J$1)</f>
        <v>-82981.9891802466</v>
      </c>
      <c r="M202" s="123" t="n">
        <f aca="false">PPMT($J$3/12,K202,$J$2,$J$1)</f>
        <v>-27569.2354287596</v>
      </c>
      <c r="N202" s="123" t="n">
        <f aca="false">SUM(L202-M202)</f>
        <v>-55412.753751487</v>
      </c>
      <c r="O202" s="124" t="n">
        <f aca="false">SUM(O201+M202)</f>
        <v>6900904.83875967</v>
      </c>
    </row>
    <row r="203" customFormat="false" ht="13.2" hidden="false" customHeight="false" outlineLevel="0" collapsed="false">
      <c r="A203" s="114"/>
      <c r="B203" s="119"/>
      <c r="C203" s="114" t="n">
        <f aca="false">SUM(C202+1)</f>
        <v>198</v>
      </c>
      <c r="D203" s="123" t="n">
        <f aca="false">PMT($B$3/12,$B$2,$B$1)</f>
        <v>-117776.844950748</v>
      </c>
      <c r="E203" s="123" t="e">
        <f aca="false">PPMT($B$3/12,C203,$B$2,$B$1)</f>
        <v>#VALUE!</v>
      </c>
      <c r="F203" s="123" t="e">
        <f aca="false">SUM(D203-E203)</f>
        <v>#VALUE!</v>
      </c>
      <c r="G203" s="124" t="e">
        <f aca="false">SUM(G202+E203)</f>
        <v>#VALUE!</v>
      </c>
      <c r="H203" s="118"/>
      <c r="I203" s="114"/>
      <c r="J203" s="119"/>
      <c r="K203" s="114" t="n">
        <f aca="false">SUM(K202+1)</f>
        <v>198</v>
      </c>
      <c r="L203" s="123" t="n">
        <f aca="false">PMT($J$3/12,$J$2,$J$1)</f>
        <v>-82981.9891802466</v>
      </c>
      <c r="M203" s="123" t="n">
        <f aca="false">PPMT($J$3/12,K203,$J$2,$J$1)</f>
        <v>-27755.0980242751</v>
      </c>
      <c r="N203" s="123" t="n">
        <f aca="false">SUM(L203-M203)</f>
        <v>-55226.8911559715</v>
      </c>
      <c r="O203" s="124" t="n">
        <f aca="false">SUM(O202+M203)</f>
        <v>6873149.74073539</v>
      </c>
    </row>
    <row r="204" customFormat="false" ht="13.2" hidden="false" customHeight="false" outlineLevel="0" collapsed="false">
      <c r="A204" s="114"/>
      <c r="B204" s="119"/>
      <c r="C204" s="114" t="n">
        <f aca="false">SUM(C203+1)</f>
        <v>199</v>
      </c>
      <c r="D204" s="123" t="n">
        <f aca="false">PMT($B$3/12,$B$2,$B$1)</f>
        <v>-117776.844950748</v>
      </c>
      <c r="E204" s="123" t="e">
        <f aca="false">PPMT($B$3/12,C204,$B$2,$B$1)</f>
        <v>#VALUE!</v>
      </c>
      <c r="F204" s="123" t="e">
        <f aca="false">SUM(D204-E204)</f>
        <v>#VALUE!</v>
      </c>
      <c r="G204" s="124" t="e">
        <f aca="false">SUM(G203+E204)</f>
        <v>#VALUE!</v>
      </c>
      <c r="H204" s="118"/>
      <c r="I204" s="114"/>
      <c r="J204" s="119"/>
      <c r="K204" s="114" t="n">
        <f aca="false">SUM(K203+1)</f>
        <v>199</v>
      </c>
      <c r="L204" s="123" t="n">
        <f aca="false">PMT($J$3/12,$J$2,$J$1)</f>
        <v>-82981.9891802466</v>
      </c>
      <c r="M204" s="123" t="n">
        <f aca="false">PPMT($J$3/12,K204,$J$2,$J$1)</f>
        <v>-27942.2136434555</v>
      </c>
      <c r="N204" s="123" t="n">
        <f aca="false">SUM(L204-M204)</f>
        <v>-55039.7755367912</v>
      </c>
      <c r="O204" s="124" t="n">
        <f aca="false">SUM(O203+M204)</f>
        <v>6845207.52709194</v>
      </c>
    </row>
    <row r="205" customFormat="false" ht="13.2" hidden="false" customHeight="false" outlineLevel="0" collapsed="false">
      <c r="A205" s="114"/>
      <c r="B205" s="119"/>
      <c r="C205" s="114" t="n">
        <f aca="false">SUM(C204+1)</f>
        <v>200</v>
      </c>
      <c r="D205" s="123" t="n">
        <f aca="false">PMT($B$3/12,$B$2,$B$1)</f>
        <v>-117776.844950748</v>
      </c>
      <c r="E205" s="123" t="e">
        <f aca="false">PPMT($B$3/12,C205,$B$2,$B$1)</f>
        <v>#VALUE!</v>
      </c>
      <c r="F205" s="123" t="e">
        <f aca="false">SUM(D205-E205)</f>
        <v>#VALUE!</v>
      </c>
      <c r="G205" s="124" t="e">
        <f aca="false">SUM(G204+E205)</f>
        <v>#VALUE!</v>
      </c>
      <c r="H205" s="118"/>
      <c r="I205" s="114"/>
      <c r="J205" s="119"/>
      <c r="K205" s="114" t="n">
        <f aca="false">SUM(K204+1)</f>
        <v>200</v>
      </c>
      <c r="L205" s="123" t="n">
        <f aca="false">PMT($J$3/12,$J$2,$J$1)</f>
        <v>-82981.9891802466</v>
      </c>
      <c r="M205" s="123" t="n">
        <f aca="false">PPMT($J$3/12,K205,$J$2,$J$1)</f>
        <v>-28130.5907337684</v>
      </c>
      <c r="N205" s="123" t="n">
        <f aca="false">SUM(L205-M205)</f>
        <v>-54851.3984464782</v>
      </c>
      <c r="O205" s="124" t="n">
        <f aca="false">SUM(O204+M205)</f>
        <v>6817076.93635817</v>
      </c>
    </row>
    <row r="206" customFormat="false" ht="13.2" hidden="false" customHeight="false" outlineLevel="0" collapsed="false">
      <c r="A206" s="114"/>
      <c r="B206" s="119"/>
      <c r="C206" s="114" t="n">
        <f aca="false">SUM(C205+1)</f>
        <v>201</v>
      </c>
      <c r="D206" s="123" t="n">
        <f aca="false">PMT($B$3/12,$B$2,$B$1)</f>
        <v>-117776.844950748</v>
      </c>
      <c r="E206" s="123" t="e">
        <f aca="false">PPMT($B$3/12,C206,$B$2,$B$1)</f>
        <v>#VALUE!</v>
      </c>
      <c r="F206" s="123" t="e">
        <f aca="false">SUM(D206-E206)</f>
        <v>#VALUE!</v>
      </c>
      <c r="G206" s="124" t="e">
        <f aca="false">SUM(G205+E206)</f>
        <v>#VALUE!</v>
      </c>
      <c r="H206" s="118"/>
      <c r="I206" s="114"/>
      <c r="J206" s="119"/>
      <c r="K206" s="114" t="n">
        <f aca="false">SUM(K205+1)</f>
        <v>201</v>
      </c>
      <c r="L206" s="123" t="n">
        <f aca="false">PMT($J$3/12,$J$2,$J$1)</f>
        <v>-82981.9891802466</v>
      </c>
      <c r="M206" s="123" t="n">
        <f aca="false">PPMT($J$3/12,K206,$J$2,$J$1)</f>
        <v>-28320.2377996319</v>
      </c>
      <c r="N206" s="123" t="n">
        <f aca="false">SUM(L206-M206)</f>
        <v>-54661.7513806147</v>
      </c>
      <c r="O206" s="124" t="n">
        <f aca="false">SUM(O205+M206)</f>
        <v>6788756.69855854</v>
      </c>
    </row>
    <row r="207" customFormat="false" ht="13.2" hidden="false" customHeight="false" outlineLevel="0" collapsed="false">
      <c r="A207" s="114"/>
      <c r="B207" s="119"/>
      <c r="C207" s="114" t="n">
        <f aca="false">SUM(C206+1)</f>
        <v>202</v>
      </c>
      <c r="D207" s="123" t="n">
        <f aca="false">PMT($B$3/12,$B$2,$B$1)</f>
        <v>-117776.844950748</v>
      </c>
      <c r="E207" s="123" t="e">
        <f aca="false">PPMT($B$3/12,C207,$B$2,$B$1)</f>
        <v>#VALUE!</v>
      </c>
      <c r="F207" s="123" t="e">
        <f aca="false">SUM(D207-E207)</f>
        <v>#VALUE!</v>
      </c>
      <c r="G207" s="124" t="e">
        <f aca="false">SUM(G206+E207)</f>
        <v>#VALUE!</v>
      </c>
      <c r="H207" s="118"/>
      <c r="I207" s="114"/>
      <c r="J207" s="119"/>
      <c r="K207" s="114" t="n">
        <f aca="false">SUM(K206+1)</f>
        <v>202</v>
      </c>
      <c r="L207" s="123" t="n">
        <f aca="false">PMT($J$3/12,$J$2,$J$1)</f>
        <v>-82981.9891802466</v>
      </c>
      <c r="M207" s="123" t="n">
        <f aca="false">PPMT($J$3/12,K207,$J$2,$J$1)</f>
        <v>-28511.1634027978</v>
      </c>
      <c r="N207" s="123" t="n">
        <f aca="false">SUM(L207-M207)</f>
        <v>-54470.8257774488</v>
      </c>
      <c r="O207" s="124" t="n">
        <f aca="false">SUM(O206+M207)</f>
        <v>6760245.53515574</v>
      </c>
    </row>
    <row r="208" customFormat="false" ht="13.2" hidden="false" customHeight="false" outlineLevel="0" collapsed="false">
      <c r="A208" s="114"/>
      <c r="B208" s="119"/>
      <c r="C208" s="114" t="n">
        <f aca="false">SUM(C207+1)</f>
        <v>203</v>
      </c>
      <c r="D208" s="123" t="n">
        <f aca="false">PMT($B$3/12,$B$2,$B$1)</f>
        <v>-117776.844950748</v>
      </c>
      <c r="E208" s="123" t="e">
        <f aca="false">PPMT($B$3/12,C208,$B$2,$B$1)</f>
        <v>#VALUE!</v>
      </c>
      <c r="F208" s="123" t="e">
        <f aca="false">SUM(D208-E208)</f>
        <v>#VALUE!</v>
      </c>
      <c r="G208" s="124" t="e">
        <f aca="false">SUM(G207+E208)</f>
        <v>#VALUE!</v>
      </c>
      <c r="H208" s="118"/>
      <c r="I208" s="114"/>
      <c r="J208" s="119"/>
      <c r="K208" s="114" t="n">
        <f aca="false">SUM(K207+1)</f>
        <v>203</v>
      </c>
      <c r="L208" s="123" t="n">
        <f aca="false">PMT($J$3/12,$J$2,$J$1)</f>
        <v>-82981.9891802466</v>
      </c>
      <c r="M208" s="123" t="n">
        <f aca="false">PPMT($J$3/12,K208,$J$2,$J$1)</f>
        <v>-28703.3761627383</v>
      </c>
      <c r="N208" s="123" t="n">
        <f aca="false">SUM(L208-M208)</f>
        <v>-54278.6130175083</v>
      </c>
      <c r="O208" s="124" t="n">
        <f aca="false">SUM(O207+M208)</f>
        <v>6731542.158993</v>
      </c>
    </row>
    <row r="209" customFormat="false" ht="13.2" hidden="false" customHeight="false" outlineLevel="0" collapsed="false">
      <c r="A209" s="114"/>
      <c r="B209" s="119" t="n">
        <f aca="false">SUM(D198:D209)</f>
        <v>-1413322.13940897</v>
      </c>
      <c r="C209" s="114" t="n">
        <f aca="false">SUM(C208+1)</f>
        <v>204</v>
      </c>
      <c r="D209" s="123" t="n">
        <f aca="false">PMT($B$3/12,$B$2,$B$1)</f>
        <v>-117776.844950748</v>
      </c>
      <c r="E209" s="123" t="e">
        <f aca="false">PPMT($B$3/12,C209,$B$2,$B$1)</f>
        <v>#VALUE!</v>
      </c>
      <c r="F209" s="123" t="e">
        <f aca="false">SUM(D209-E209)</f>
        <v>#VALUE!</v>
      </c>
      <c r="G209" s="124" t="e">
        <f aca="false">SUM(G208+E209)</f>
        <v>#VALUE!</v>
      </c>
      <c r="H209" s="118"/>
      <c r="I209" s="114"/>
      <c r="J209" s="119" t="n">
        <f aca="false">SUM(L198:L209)</f>
        <v>-995783.87016296</v>
      </c>
      <c r="K209" s="114" t="n">
        <f aca="false">SUM(K208+1)</f>
        <v>204</v>
      </c>
      <c r="L209" s="123" t="n">
        <f aca="false">PMT($J$3/12,$J$2,$J$1)</f>
        <v>-82981.9891802466</v>
      </c>
      <c r="M209" s="123" t="n">
        <f aca="false">PPMT($J$3/12,K209,$J$2,$J$1)</f>
        <v>-28896.8847570354</v>
      </c>
      <c r="N209" s="123" t="n">
        <f aca="false">SUM(L209-M209)</f>
        <v>-54085.1044232112</v>
      </c>
      <c r="O209" s="124" t="n">
        <f aca="false">SUM(O208+M209)</f>
        <v>6702645.27423597</v>
      </c>
    </row>
    <row r="210" customFormat="false" ht="13.2" hidden="false" customHeight="false" outlineLevel="0" collapsed="false">
      <c r="A210" s="114"/>
      <c r="B210" s="119"/>
      <c r="C210" s="114" t="n">
        <f aca="false">SUM(C209+1)</f>
        <v>205</v>
      </c>
      <c r="D210" s="123" t="n">
        <f aca="false">PMT($B$3/12,$B$2,$B$1)</f>
        <v>-117776.844950748</v>
      </c>
      <c r="E210" s="123" t="e">
        <f aca="false">PPMT($B$3/12,C210,$B$2,$B$1)</f>
        <v>#VALUE!</v>
      </c>
      <c r="F210" s="123" t="e">
        <f aca="false">SUM(D210-E210)</f>
        <v>#VALUE!</v>
      </c>
      <c r="G210" s="124" t="e">
        <f aca="false">SUM(G209+E210)</f>
        <v>#VALUE!</v>
      </c>
      <c r="H210" s="118"/>
      <c r="I210" s="114"/>
      <c r="J210" s="119"/>
      <c r="K210" s="114" t="n">
        <f aca="false">SUM(K209+1)</f>
        <v>205</v>
      </c>
      <c r="L210" s="123" t="n">
        <f aca="false">PMT($J$3/12,$J$2,$J$1)</f>
        <v>-82981.9891802466</v>
      </c>
      <c r="M210" s="123" t="n">
        <f aca="false">PPMT($J$3/12,K210,$J$2,$J$1)</f>
        <v>-29091.6979217724</v>
      </c>
      <c r="N210" s="123" t="n">
        <f aca="false">SUM(L210-M210)</f>
        <v>-53890.2912584742</v>
      </c>
      <c r="O210" s="124" t="n">
        <f aca="false">SUM(O209+M210)</f>
        <v>6673553.57631419</v>
      </c>
    </row>
    <row r="211" customFormat="false" ht="13.2" hidden="false" customHeight="false" outlineLevel="0" collapsed="false">
      <c r="A211" s="114"/>
      <c r="B211" s="119"/>
      <c r="C211" s="114" t="n">
        <f aca="false">SUM(C210+1)</f>
        <v>206</v>
      </c>
      <c r="D211" s="123" t="n">
        <f aca="false">PMT($B$3/12,$B$2,$B$1)</f>
        <v>-117776.844950748</v>
      </c>
      <c r="E211" s="123" t="e">
        <f aca="false">PPMT($B$3/12,C211,$B$2,$B$1)</f>
        <v>#VALUE!</v>
      </c>
      <c r="F211" s="123" t="e">
        <f aca="false">SUM(D211-E211)</f>
        <v>#VALUE!</v>
      </c>
      <c r="G211" s="124" t="e">
        <f aca="false">SUM(G210+E211)</f>
        <v>#VALUE!</v>
      </c>
      <c r="H211" s="118"/>
      <c r="I211" s="114"/>
      <c r="J211" s="119"/>
      <c r="K211" s="114" t="n">
        <f aca="false">SUM(K210+1)</f>
        <v>206</v>
      </c>
      <c r="L211" s="123" t="n">
        <f aca="false">PMT($J$3/12,$J$2,$J$1)</f>
        <v>-82981.9891802466</v>
      </c>
      <c r="M211" s="123" t="n">
        <f aca="false">PPMT($J$3/12,K211,$J$2,$J$1)</f>
        <v>-29287.8244519284</v>
      </c>
      <c r="N211" s="123" t="n">
        <f aca="false">SUM(L211-M211)</f>
        <v>-53694.1647283182</v>
      </c>
      <c r="O211" s="124" t="n">
        <f aca="false">SUM(O210+M211)</f>
        <v>6644265.75186226</v>
      </c>
    </row>
    <row r="212" customFormat="false" ht="13.2" hidden="false" customHeight="false" outlineLevel="0" collapsed="false">
      <c r="A212" s="114"/>
      <c r="B212" s="119"/>
      <c r="C212" s="114" t="n">
        <f aca="false">SUM(C211+1)</f>
        <v>207</v>
      </c>
      <c r="D212" s="123" t="n">
        <f aca="false">PMT($B$3/12,$B$2,$B$1)</f>
        <v>-117776.844950748</v>
      </c>
      <c r="E212" s="123" t="e">
        <f aca="false">PPMT($B$3/12,C212,$B$2,$B$1)</f>
        <v>#VALUE!</v>
      </c>
      <c r="F212" s="123" t="e">
        <f aca="false">SUM(D212-E212)</f>
        <v>#VALUE!</v>
      </c>
      <c r="G212" s="124" t="e">
        <f aca="false">SUM(G211+E212)</f>
        <v>#VALUE!</v>
      </c>
      <c r="H212" s="118"/>
      <c r="I212" s="114"/>
      <c r="J212" s="119"/>
      <c r="K212" s="114" t="n">
        <f aca="false">SUM(K211+1)</f>
        <v>207</v>
      </c>
      <c r="L212" s="123" t="n">
        <f aca="false">PMT($J$3/12,$J$2,$J$1)</f>
        <v>-82981.9891802466</v>
      </c>
      <c r="M212" s="123" t="n">
        <f aca="false">PPMT($J$3/12,K212,$J$2,$J$1)</f>
        <v>-29485.2732017752</v>
      </c>
      <c r="N212" s="123" t="n">
        <f aca="false">SUM(L212-M212)</f>
        <v>-53496.7159784715</v>
      </c>
      <c r="O212" s="124" t="n">
        <f aca="false">SUM(O211+M212)</f>
        <v>6614780.47866049</v>
      </c>
    </row>
    <row r="213" customFormat="false" ht="13.2" hidden="false" customHeight="false" outlineLevel="0" collapsed="false">
      <c r="A213" s="114"/>
      <c r="B213" s="119"/>
      <c r="C213" s="114" t="n">
        <f aca="false">SUM(C212+1)</f>
        <v>208</v>
      </c>
      <c r="D213" s="123" t="n">
        <f aca="false">PMT($B$3/12,$B$2,$B$1)</f>
        <v>-117776.844950748</v>
      </c>
      <c r="E213" s="123" t="e">
        <f aca="false">PPMT($B$3/12,C213,$B$2,$B$1)</f>
        <v>#VALUE!</v>
      </c>
      <c r="F213" s="123" t="e">
        <f aca="false">SUM(D213-E213)</f>
        <v>#VALUE!</v>
      </c>
      <c r="G213" s="124" t="e">
        <f aca="false">SUM(G212+E213)</f>
        <v>#VALUE!</v>
      </c>
      <c r="H213" s="118"/>
      <c r="I213" s="114"/>
      <c r="J213" s="119"/>
      <c r="K213" s="114" t="n">
        <f aca="false">SUM(K212+1)</f>
        <v>208</v>
      </c>
      <c r="L213" s="123" t="n">
        <f aca="false">PMT($J$3/12,$J$2,$J$1)</f>
        <v>-82981.9891802466</v>
      </c>
      <c r="M213" s="123" t="n">
        <f aca="false">PPMT($J$3/12,K213,$J$2,$J$1)</f>
        <v>-29684.0530852771</v>
      </c>
      <c r="N213" s="123" t="n">
        <f aca="false">SUM(L213-M213)</f>
        <v>-53297.9360949695</v>
      </c>
      <c r="O213" s="124" t="n">
        <f aca="false">SUM(O212+M213)</f>
        <v>6585096.42557521</v>
      </c>
    </row>
    <row r="214" customFormat="false" ht="13.2" hidden="false" customHeight="false" outlineLevel="0" collapsed="false">
      <c r="A214" s="114"/>
      <c r="B214" s="119"/>
      <c r="C214" s="114" t="n">
        <f aca="false">SUM(C213+1)</f>
        <v>209</v>
      </c>
      <c r="D214" s="123" t="n">
        <f aca="false">PMT($B$3/12,$B$2,$B$1)</f>
        <v>-117776.844950748</v>
      </c>
      <c r="E214" s="123" t="e">
        <f aca="false">PPMT($B$3/12,C214,$B$2,$B$1)</f>
        <v>#VALUE!</v>
      </c>
      <c r="F214" s="123" t="e">
        <f aca="false">SUM(D214-E214)</f>
        <v>#VALUE!</v>
      </c>
      <c r="G214" s="124" t="e">
        <f aca="false">SUM(G213+E214)</f>
        <v>#VALUE!</v>
      </c>
      <c r="H214" s="118"/>
      <c r="I214" s="114"/>
      <c r="J214" s="119"/>
      <c r="K214" s="114" t="n">
        <f aca="false">SUM(K213+1)</f>
        <v>209</v>
      </c>
      <c r="L214" s="123" t="n">
        <f aca="false">PMT($J$3/12,$J$2,$J$1)</f>
        <v>-82981.9891802466</v>
      </c>
      <c r="M214" s="123" t="n">
        <f aca="false">PPMT($J$3/12,K214,$J$2,$J$1)</f>
        <v>-29884.1730764937</v>
      </c>
      <c r="N214" s="123" t="n">
        <f aca="false">SUM(L214-M214)</f>
        <v>-53097.8161037529</v>
      </c>
      <c r="O214" s="124" t="n">
        <f aca="false">SUM(O213+M214)</f>
        <v>6555212.25249872</v>
      </c>
    </row>
    <row r="215" customFormat="false" ht="13.2" hidden="false" customHeight="false" outlineLevel="0" collapsed="false">
      <c r="A215" s="114"/>
      <c r="B215" s="119"/>
      <c r="C215" s="114" t="n">
        <f aca="false">SUM(C214+1)</f>
        <v>210</v>
      </c>
      <c r="D215" s="123" t="n">
        <f aca="false">PMT($B$3/12,$B$2,$B$1)</f>
        <v>-117776.844950748</v>
      </c>
      <c r="E215" s="123" t="e">
        <f aca="false">PPMT($B$3/12,C215,$B$2,$B$1)</f>
        <v>#VALUE!</v>
      </c>
      <c r="F215" s="123" t="e">
        <f aca="false">SUM(D215-E215)</f>
        <v>#VALUE!</v>
      </c>
      <c r="G215" s="124" t="e">
        <f aca="false">SUM(G214+E215)</f>
        <v>#VALUE!</v>
      </c>
      <c r="H215" s="118"/>
      <c r="I215" s="114"/>
      <c r="J215" s="119"/>
      <c r="K215" s="114" t="n">
        <f aca="false">SUM(K214+1)</f>
        <v>210</v>
      </c>
      <c r="L215" s="123" t="n">
        <f aca="false">PMT($J$3/12,$J$2,$J$1)</f>
        <v>-82981.9891802466</v>
      </c>
      <c r="M215" s="123" t="n">
        <f aca="false">PPMT($J$3/12,K215,$J$2,$J$1)</f>
        <v>-30085.6422099844</v>
      </c>
      <c r="N215" s="123" t="n">
        <f aca="false">SUM(L215-M215)</f>
        <v>-52896.3469702623</v>
      </c>
      <c r="O215" s="124" t="n">
        <f aca="false">SUM(O214+M215)</f>
        <v>6525126.61028874</v>
      </c>
    </row>
    <row r="216" customFormat="false" ht="13.2" hidden="false" customHeight="false" outlineLevel="0" collapsed="false">
      <c r="A216" s="114"/>
      <c r="B216" s="119"/>
      <c r="C216" s="114" t="n">
        <f aca="false">SUM(C215+1)</f>
        <v>211</v>
      </c>
      <c r="D216" s="123" t="n">
        <f aca="false">PMT($B$3/12,$B$2,$B$1)</f>
        <v>-117776.844950748</v>
      </c>
      <c r="E216" s="123" t="e">
        <f aca="false">PPMT($B$3/12,C216,$B$2,$B$1)</f>
        <v>#VALUE!</v>
      </c>
      <c r="F216" s="123" t="e">
        <f aca="false">SUM(D216-E216)</f>
        <v>#VALUE!</v>
      </c>
      <c r="G216" s="124" t="e">
        <f aca="false">SUM(G215+E216)</f>
        <v>#VALUE!</v>
      </c>
      <c r="H216" s="118"/>
      <c r="I216" s="114"/>
      <c r="J216" s="119"/>
      <c r="K216" s="114" t="n">
        <f aca="false">SUM(K215+1)</f>
        <v>211</v>
      </c>
      <c r="L216" s="123" t="n">
        <f aca="false">PMT($J$3/12,$J$2,$J$1)</f>
        <v>-82981.9891802466</v>
      </c>
      <c r="M216" s="123" t="n">
        <f aca="false">PPMT($J$3/12,K216,$J$2,$J$1)</f>
        <v>-30288.4695812167</v>
      </c>
      <c r="N216" s="123" t="n">
        <f aca="false">SUM(L216-M216)</f>
        <v>-52693.5195990299</v>
      </c>
      <c r="O216" s="124" t="n">
        <f aca="false">SUM(O215+M216)</f>
        <v>6494838.14070752</v>
      </c>
    </row>
    <row r="217" customFormat="false" ht="13.2" hidden="false" customHeight="false" outlineLevel="0" collapsed="false">
      <c r="A217" s="114"/>
      <c r="B217" s="119"/>
      <c r="C217" s="114" t="n">
        <f aca="false">SUM(C216+1)</f>
        <v>212</v>
      </c>
      <c r="D217" s="123" t="n">
        <f aca="false">PMT($B$3/12,$B$2,$B$1)</f>
        <v>-117776.844950748</v>
      </c>
      <c r="E217" s="123" t="e">
        <f aca="false">PPMT($B$3/12,C217,$B$2,$B$1)</f>
        <v>#VALUE!</v>
      </c>
      <c r="F217" s="123" t="e">
        <f aca="false">SUM(D217-E217)</f>
        <v>#VALUE!</v>
      </c>
      <c r="G217" s="124" t="e">
        <f aca="false">SUM(G216+E217)</f>
        <v>#VALUE!</v>
      </c>
      <c r="H217" s="118"/>
      <c r="I217" s="114"/>
      <c r="J217" s="119"/>
      <c r="K217" s="114" t="n">
        <f aca="false">SUM(K216+1)</f>
        <v>212</v>
      </c>
      <c r="L217" s="123" t="n">
        <f aca="false">PMT($J$3/12,$J$2,$J$1)</f>
        <v>-82981.9891802466</v>
      </c>
      <c r="M217" s="123" t="n">
        <f aca="false">PPMT($J$3/12,K217,$J$2,$J$1)</f>
        <v>-30492.6643469767</v>
      </c>
      <c r="N217" s="123" t="n">
        <f aca="false">SUM(L217-M217)</f>
        <v>-52489.3248332699</v>
      </c>
      <c r="O217" s="124" t="n">
        <f aca="false">SUM(O216+M217)</f>
        <v>6464345.47636054</v>
      </c>
    </row>
    <row r="218" customFormat="false" ht="13.2" hidden="false" customHeight="false" outlineLevel="0" collapsed="false">
      <c r="A218" s="114"/>
      <c r="B218" s="119"/>
      <c r="C218" s="114" t="n">
        <f aca="false">SUM(C217+1)</f>
        <v>213</v>
      </c>
      <c r="D218" s="123" t="n">
        <f aca="false">PMT($B$3/12,$B$2,$B$1)</f>
        <v>-117776.844950748</v>
      </c>
      <c r="E218" s="123" t="e">
        <f aca="false">PPMT($B$3/12,C218,$B$2,$B$1)</f>
        <v>#VALUE!</v>
      </c>
      <c r="F218" s="123" t="e">
        <f aca="false">SUM(D218-E218)</f>
        <v>#VALUE!</v>
      </c>
      <c r="G218" s="124" t="e">
        <f aca="false">SUM(G217+E218)</f>
        <v>#VALUE!</v>
      </c>
      <c r="H218" s="118"/>
      <c r="I218" s="114"/>
      <c r="J218" s="119"/>
      <c r="K218" s="114" t="n">
        <f aca="false">SUM(K217+1)</f>
        <v>213</v>
      </c>
      <c r="L218" s="123" t="n">
        <f aca="false">PMT($J$3/12,$J$2,$J$1)</f>
        <v>-82981.9891802466</v>
      </c>
      <c r="M218" s="123" t="n">
        <f aca="false">PPMT($J$3/12,K218,$J$2,$J$1)</f>
        <v>-30698.2357257826</v>
      </c>
      <c r="N218" s="123" t="n">
        <f aca="false">SUM(L218-M218)</f>
        <v>-52283.7534544641</v>
      </c>
      <c r="O218" s="124" t="n">
        <f aca="false">SUM(O217+M218)</f>
        <v>6433647.24063476</v>
      </c>
    </row>
    <row r="219" customFormat="false" ht="13.2" hidden="false" customHeight="false" outlineLevel="0" collapsed="false">
      <c r="A219" s="114"/>
      <c r="B219" s="119"/>
      <c r="C219" s="114" t="n">
        <f aca="false">SUM(C218+1)</f>
        <v>214</v>
      </c>
      <c r="D219" s="123" t="n">
        <f aca="false">PMT($B$3/12,$B$2,$B$1)</f>
        <v>-117776.844950748</v>
      </c>
      <c r="E219" s="123" t="e">
        <f aca="false">PPMT($B$3/12,C219,$B$2,$B$1)</f>
        <v>#VALUE!</v>
      </c>
      <c r="F219" s="123" t="e">
        <f aca="false">SUM(D219-E219)</f>
        <v>#VALUE!</v>
      </c>
      <c r="G219" s="124" t="e">
        <f aca="false">SUM(G218+E219)</f>
        <v>#VALUE!</v>
      </c>
      <c r="H219" s="118"/>
      <c r="I219" s="114"/>
      <c r="J219" s="119"/>
      <c r="K219" s="114" t="n">
        <f aca="false">SUM(K218+1)</f>
        <v>214</v>
      </c>
      <c r="L219" s="123" t="n">
        <f aca="false">PMT($J$3/12,$J$2,$J$1)</f>
        <v>-82981.9891802466</v>
      </c>
      <c r="M219" s="123" t="n">
        <f aca="false">PPMT($J$3/12,K219,$J$2,$J$1)</f>
        <v>-30905.1929983006</v>
      </c>
      <c r="N219" s="123" t="n">
        <f aca="false">SUM(L219-M219)</f>
        <v>-52076.7961819461</v>
      </c>
      <c r="O219" s="124" t="n">
        <f aca="false">SUM(O218+M219)</f>
        <v>6402742.04763646</v>
      </c>
    </row>
    <row r="220" customFormat="false" ht="13.2" hidden="false" customHeight="false" outlineLevel="0" collapsed="false">
      <c r="A220" s="114"/>
      <c r="B220" s="119"/>
      <c r="C220" s="114" t="n">
        <f aca="false">SUM(C219+1)</f>
        <v>215</v>
      </c>
      <c r="D220" s="123" t="n">
        <f aca="false">PMT($B$3/12,$B$2,$B$1)</f>
        <v>-117776.844950748</v>
      </c>
      <c r="E220" s="123" t="e">
        <f aca="false">PPMT($B$3/12,C220,$B$2,$B$1)</f>
        <v>#VALUE!</v>
      </c>
      <c r="F220" s="123" t="e">
        <f aca="false">SUM(D220-E220)</f>
        <v>#VALUE!</v>
      </c>
      <c r="G220" s="124" t="e">
        <f aca="false">SUM(G219+E220)</f>
        <v>#VALUE!</v>
      </c>
      <c r="H220" s="118"/>
      <c r="I220" s="114"/>
      <c r="J220" s="119"/>
      <c r="K220" s="114" t="n">
        <f aca="false">SUM(K219+1)</f>
        <v>215</v>
      </c>
      <c r="L220" s="123" t="n">
        <f aca="false">PMT($J$3/12,$J$2,$J$1)</f>
        <v>-82981.9891802466</v>
      </c>
      <c r="M220" s="123" t="n">
        <f aca="false">PPMT($J$3/12,K220,$J$2,$J$1)</f>
        <v>-31113.5455077641</v>
      </c>
      <c r="N220" s="123" t="n">
        <f aca="false">SUM(L220-M220)</f>
        <v>-51868.4436724825</v>
      </c>
      <c r="O220" s="124" t="n">
        <f aca="false">SUM(O219+M220)</f>
        <v>6371628.50212869</v>
      </c>
    </row>
    <row r="221" customFormat="false" ht="13.2" hidden="false" customHeight="false" outlineLevel="0" collapsed="false">
      <c r="A221" s="114"/>
      <c r="B221" s="119" t="n">
        <f aca="false">SUM(D210:D221)</f>
        <v>-1413322.13940897</v>
      </c>
      <c r="C221" s="114" t="n">
        <f aca="false">SUM(C220+1)</f>
        <v>216</v>
      </c>
      <c r="D221" s="123" t="n">
        <f aca="false">PMT($B$3/12,$B$2,$B$1)</f>
        <v>-117776.844950748</v>
      </c>
      <c r="E221" s="123" t="e">
        <f aca="false">PPMT($B$3/12,C221,$B$2,$B$1)</f>
        <v>#VALUE!</v>
      </c>
      <c r="F221" s="123" t="e">
        <f aca="false">SUM(D221-E221)</f>
        <v>#VALUE!</v>
      </c>
      <c r="G221" s="124" t="e">
        <f aca="false">SUM(G220+E221)</f>
        <v>#VALUE!</v>
      </c>
      <c r="H221" s="118"/>
      <c r="I221" s="114"/>
      <c r="J221" s="119" t="n">
        <f aca="false">SUM(L210:L221)</f>
        <v>-995783.87016296</v>
      </c>
      <c r="K221" s="114" t="n">
        <f aca="false">SUM(K220+1)</f>
        <v>216</v>
      </c>
      <c r="L221" s="123" t="n">
        <f aca="false">PMT($J$3/12,$J$2,$J$1)</f>
        <v>-82981.9891802466</v>
      </c>
      <c r="M221" s="123" t="n">
        <f aca="false">PPMT($J$3/12,K221,$J$2,$J$1)</f>
        <v>-31323.3026603956</v>
      </c>
      <c r="N221" s="123" t="n">
        <f aca="false">SUM(L221-M221)</f>
        <v>-51658.6865198511</v>
      </c>
      <c r="O221" s="124" t="n">
        <f aca="false">SUM(O220+M221)</f>
        <v>6340305.1994683</v>
      </c>
    </row>
    <row r="222" customFormat="false" ht="13.2" hidden="false" customHeight="false" outlineLevel="0" collapsed="false">
      <c r="A222" s="114"/>
      <c r="B222" s="119"/>
      <c r="C222" s="114" t="n">
        <f aca="false">SUM(C221+1)</f>
        <v>217</v>
      </c>
      <c r="D222" s="123" t="n">
        <f aca="false">PMT($B$3/12,$B$2,$B$1)</f>
        <v>-117776.844950748</v>
      </c>
      <c r="E222" s="123" t="e">
        <f aca="false">PPMT($B$3/12,C222,$B$2,$B$1)</f>
        <v>#VALUE!</v>
      </c>
      <c r="F222" s="123" t="e">
        <f aca="false">SUM(D222-E222)</f>
        <v>#VALUE!</v>
      </c>
      <c r="G222" s="124" t="e">
        <f aca="false">SUM(G221+E222)</f>
        <v>#VALUE!</v>
      </c>
      <c r="H222" s="118"/>
      <c r="I222" s="114"/>
      <c r="J222" s="119"/>
      <c r="K222" s="114" t="n">
        <f aca="false">SUM(K221+1)</f>
        <v>217</v>
      </c>
      <c r="L222" s="123" t="n">
        <f aca="false">PMT($J$3/12,$J$2,$J$1)</f>
        <v>-82981.9891802466</v>
      </c>
      <c r="M222" s="123" t="n">
        <f aca="false">PPMT($J$3/12,K222,$J$2,$J$1)</f>
        <v>-31534.4739258311</v>
      </c>
      <c r="N222" s="123" t="n">
        <f aca="false">SUM(L222-M222)</f>
        <v>-51447.5152544155</v>
      </c>
      <c r="O222" s="124" t="n">
        <f aca="false">SUM(O221+M222)</f>
        <v>6308770.72554247</v>
      </c>
    </row>
    <row r="223" customFormat="false" ht="13.2" hidden="false" customHeight="false" outlineLevel="0" collapsed="false">
      <c r="A223" s="114"/>
      <c r="B223" s="119"/>
      <c r="C223" s="114" t="n">
        <f aca="false">SUM(C222+1)</f>
        <v>218</v>
      </c>
      <c r="D223" s="123" t="n">
        <f aca="false">PMT($B$3/12,$B$2,$B$1)</f>
        <v>-117776.844950748</v>
      </c>
      <c r="E223" s="123" t="e">
        <f aca="false">PPMT($B$3/12,C223,$B$2,$B$1)</f>
        <v>#VALUE!</v>
      </c>
      <c r="F223" s="123" t="e">
        <f aca="false">SUM(D223-E223)</f>
        <v>#VALUE!</v>
      </c>
      <c r="G223" s="124" t="e">
        <f aca="false">SUM(G222+E223)</f>
        <v>#VALUE!</v>
      </c>
      <c r="H223" s="118"/>
      <c r="I223" s="114"/>
      <c r="J223" s="119"/>
      <c r="K223" s="114" t="n">
        <f aca="false">SUM(K222+1)</f>
        <v>218</v>
      </c>
      <c r="L223" s="123" t="n">
        <f aca="false">PMT($J$3/12,$J$2,$J$1)</f>
        <v>-82981.9891802466</v>
      </c>
      <c r="M223" s="123" t="n">
        <f aca="false">PPMT($J$3/12,K223,$J$2,$J$1)</f>
        <v>-31747.0688375478</v>
      </c>
      <c r="N223" s="123" t="n">
        <f aca="false">SUM(L223-M223)</f>
        <v>-51234.9203426989</v>
      </c>
      <c r="O223" s="124" t="n">
        <f aca="false">SUM(O222+M223)</f>
        <v>6277023.65670492</v>
      </c>
    </row>
    <row r="224" customFormat="false" ht="13.2" hidden="false" customHeight="false" outlineLevel="0" collapsed="false">
      <c r="A224" s="114"/>
      <c r="B224" s="119"/>
      <c r="C224" s="114" t="n">
        <f aca="false">SUM(C223+1)</f>
        <v>219</v>
      </c>
      <c r="D224" s="123" t="n">
        <f aca="false">PMT($B$3/12,$B$2,$B$1)</f>
        <v>-117776.844950748</v>
      </c>
      <c r="E224" s="123" t="e">
        <f aca="false">PPMT($B$3/12,C224,$B$2,$B$1)</f>
        <v>#VALUE!</v>
      </c>
      <c r="F224" s="123" t="e">
        <f aca="false">SUM(D224-E224)</f>
        <v>#VALUE!</v>
      </c>
      <c r="G224" s="124" t="e">
        <f aca="false">SUM(G223+E224)</f>
        <v>#VALUE!</v>
      </c>
      <c r="H224" s="118"/>
      <c r="I224" s="114"/>
      <c r="J224" s="119"/>
      <c r="K224" s="114" t="n">
        <f aca="false">SUM(K223+1)</f>
        <v>219</v>
      </c>
      <c r="L224" s="123" t="n">
        <f aca="false">PMT($J$3/12,$J$2,$J$1)</f>
        <v>-82981.9891802466</v>
      </c>
      <c r="M224" s="123" t="n">
        <f aca="false">PPMT($J$3/12,K224,$J$2,$J$1)</f>
        <v>-31961.0969932943</v>
      </c>
      <c r="N224" s="123" t="n">
        <f aca="false">SUM(L224-M224)</f>
        <v>-51020.8921869524</v>
      </c>
      <c r="O224" s="124" t="n">
        <f aca="false">SUM(O223+M224)</f>
        <v>6245062.55971163</v>
      </c>
    </row>
    <row r="225" customFormat="false" ht="13.2" hidden="false" customHeight="false" outlineLevel="0" collapsed="false">
      <c r="A225" s="114"/>
      <c r="B225" s="119"/>
      <c r="C225" s="114" t="n">
        <f aca="false">SUM(C224+1)</f>
        <v>220</v>
      </c>
      <c r="D225" s="123" t="n">
        <f aca="false">PMT($B$3/12,$B$2,$B$1)</f>
        <v>-117776.844950748</v>
      </c>
      <c r="E225" s="123" t="e">
        <f aca="false">PPMT($B$3/12,C225,$B$2,$B$1)</f>
        <v>#VALUE!</v>
      </c>
      <c r="F225" s="123" t="e">
        <f aca="false">SUM(D225-E225)</f>
        <v>#VALUE!</v>
      </c>
      <c r="G225" s="124" t="e">
        <f aca="false">SUM(G224+E225)</f>
        <v>#VALUE!</v>
      </c>
      <c r="H225" s="118"/>
      <c r="I225" s="114"/>
      <c r="J225" s="119"/>
      <c r="K225" s="114" t="n">
        <f aca="false">SUM(K224+1)</f>
        <v>220</v>
      </c>
      <c r="L225" s="123" t="n">
        <f aca="false">PMT($J$3/12,$J$2,$J$1)</f>
        <v>-82981.9891802466</v>
      </c>
      <c r="M225" s="123" t="n">
        <f aca="false">PPMT($J$3/12,K225,$J$2,$J$1)</f>
        <v>-32176.568055524</v>
      </c>
      <c r="N225" s="123" t="n">
        <f aca="false">SUM(L225-M225)</f>
        <v>-50805.4211247226</v>
      </c>
      <c r="O225" s="124" t="n">
        <f aca="false">SUM(O224+M225)</f>
        <v>6212885.9916561</v>
      </c>
    </row>
    <row r="226" customFormat="false" ht="13.2" hidden="false" customHeight="false" outlineLevel="0" collapsed="false">
      <c r="A226" s="114"/>
      <c r="B226" s="119"/>
      <c r="C226" s="114" t="n">
        <f aca="false">SUM(C225+1)</f>
        <v>221</v>
      </c>
      <c r="D226" s="123" t="n">
        <f aca="false">PMT($B$3/12,$B$2,$B$1)</f>
        <v>-117776.844950748</v>
      </c>
      <c r="E226" s="123" t="e">
        <f aca="false">PPMT($B$3/12,C226,$B$2,$B$1)</f>
        <v>#VALUE!</v>
      </c>
      <c r="F226" s="123" t="e">
        <f aca="false">SUM(D226-E226)</f>
        <v>#VALUE!</v>
      </c>
      <c r="G226" s="124" t="e">
        <f aca="false">SUM(G225+E226)</f>
        <v>#VALUE!</v>
      </c>
      <c r="H226" s="118"/>
      <c r="I226" s="114"/>
      <c r="J226" s="119"/>
      <c r="K226" s="114" t="n">
        <f aca="false">SUM(K225+1)</f>
        <v>221</v>
      </c>
      <c r="L226" s="123" t="n">
        <f aca="false">PMT($J$3/12,$J$2,$J$1)</f>
        <v>-82981.9891802466</v>
      </c>
      <c r="M226" s="123" t="n">
        <f aca="false">PPMT($J$3/12,K226,$J$2,$J$1)</f>
        <v>-32393.4917518317</v>
      </c>
      <c r="N226" s="123" t="n">
        <f aca="false">SUM(L226-M226)</f>
        <v>-50588.497428415</v>
      </c>
      <c r="O226" s="124" t="n">
        <f aca="false">SUM(O225+M226)</f>
        <v>6180492.49990427</v>
      </c>
    </row>
    <row r="227" customFormat="false" ht="13.2" hidden="false" customHeight="false" outlineLevel="0" collapsed="false">
      <c r="A227" s="114"/>
      <c r="B227" s="119"/>
      <c r="C227" s="114" t="n">
        <f aca="false">SUM(C226+1)</f>
        <v>222</v>
      </c>
      <c r="D227" s="123" t="n">
        <f aca="false">PMT($B$3/12,$B$2,$B$1)</f>
        <v>-117776.844950748</v>
      </c>
      <c r="E227" s="123" t="e">
        <f aca="false">PPMT($B$3/12,C227,$B$2,$B$1)</f>
        <v>#VALUE!</v>
      </c>
      <c r="F227" s="123" t="e">
        <f aca="false">SUM(D227-E227)</f>
        <v>#VALUE!</v>
      </c>
      <c r="G227" s="124" t="e">
        <f aca="false">SUM(G226+E227)</f>
        <v>#VALUE!</v>
      </c>
      <c r="H227" s="118"/>
      <c r="I227" s="114"/>
      <c r="J227" s="119"/>
      <c r="K227" s="114" t="n">
        <f aca="false">SUM(K226+1)</f>
        <v>222</v>
      </c>
      <c r="L227" s="123" t="n">
        <f aca="false">PMT($J$3/12,$J$2,$J$1)</f>
        <v>-82981.9891802466</v>
      </c>
      <c r="M227" s="123" t="n">
        <f aca="false">PPMT($J$3/12,K227,$J$2,$J$1)</f>
        <v>-32611.877875392</v>
      </c>
      <c r="N227" s="123" t="n">
        <f aca="false">SUM(L227-M227)</f>
        <v>-50370.1113048547</v>
      </c>
      <c r="O227" s="124" t="n">
        <f aca="false">SUM(O226+M227)</f>
        <v>6147880.62202888</v>
      </c>
    </row>
    <row r="228" customFormat="false" ht="13.2" hidden="false" customHeight="false" outlineLevel="0" collapsed="false">
      <c r="A228" s="114"/>
      <c r="B228" s="119"/>
      <c r="C228" s="114" t="n">
        <f aca="false">SUM(C227+1)</f>
        <v>223</v>
      </c>
      <c r="D228" s="123" t="n">
        <f aca="false">PMT($B$3/12,$B$2,$B$1)</f>
        <v>-117776.844950748</v>
      </c>
      <c r="E228" s="123" t="e">
        <f aca="false">PPMT($B$3/12,C228,$B$2,$B$1)</f>
        <v>#VALUE!</v>
      </c>
      <c r="F228" s="123" t="e">
        <f aca="false">SUM(D228-E228)</f>
        <v>#VALUE!</v>
      </c>
      <c r="G228" s="124" t="e">
        <f aca="false">SUM(G227+E228)</f>
        <v>#VALUE!</v>
      </c>
      <c r="H228" s="118"/>
      <c r="I228" s="114"/>
      <c r="J228" s="119"/>
      <c r="K228" s="114" t="n">
        <f aca="false">SUM(K227+1)</f>
        <v>223</v>
      </c>
      <c r="L228" s="123" t="n">
        <f aca="false">PMT($J$3/12,$J$2,$J$1)</f>
        <v>-82981.9891802466</v>
      </c>
      <c r="M228" s="123" t="n">
        <f aca="false">PPMT($J$3/12,K228,$J$2,$J$1)</f>
        <v>-32831.7362854019</v>
      </c>
      <c r="N228" s="123" t="n">
        <f aca="false">SUM(L228-M228)</f>
        <v>-50150.2528948448</v>
      </c>
      <c r="O228" s="124" t="n">
        <f aca="false">SUM(O227+M228)</f>
        <v>6115048.88574348</v>
      </c>
    </row>
    <row r="229" customFormat="false" ht="13.2" hidden="false" customHeight="false" outlineLevel="0" collapsed="false">
      <c r="A229" s="114"/>
      <c r="B229" s="119"/>
      <c r="C229" s="114" t="n">
        <f aca="false">SUM(C228+1)</f>
        <v>224</v>
      </c>
      <c r="D229" s="123" t="n">
        <f aca="false">PMT($B$3/12,$B$2,$B$1)</f>
        <v>-117776.844950748</v>
      </c>
      <c r="E229" s="123" t="e">
        <f aca="false">PPMT($B$3/12,C229,$B$2,$B$1)</f>
        <v>#VALUE!</v>
      </c>
      <c r="F229" s="123" t="e">
        <f aca="false">SUM(D229-E229)</f>
        <v>#VALUE!</v>
      </c>
      <c r="G229" s="124" t="e">
        <f aca="false">SUM(G228+E229)</f>
        <v>#VALUE!</v>
      </c>
      <c r="H229" s="118"/>
      <c r="I229" s="114"/>
      <c r="J229" s="119"/>
      <c r="K229" s="114" t="n">
        <f aca="false">SUM(K228+1)</f>
        <v>224</v>
      </c>
      <c r="L229" s="123" t="n">
        <f aca="false">PMT($J$3/12,$J$2,$J$1)</f>
        <v>-82981.9891802466</v>
      </c>
      <c r="M229" s="123" t="n">
        <f aca="false">PPMT($J$3/12,K229,$J$2,$J$1)</f>
        <v>-33053.076907526</v>
      </c>
      <c r="N229" s="123" t="n">
        <f aca="false">SUM(L229-M229)</f>
        <v>-49928.9122727207</v>
      </c>
      <c r="O229" s="124" t="n">
        <f aca="false">SUM(O228+M229)</f>
        <v>6081995.80883595</v>
      </c>
    </row>
    <row r="230" customFormat="false" ht="13.2" hidden="false" customHeight="false" outlineLevel="0" collapsed="false">
      <c r="A230" s="114"/>
      <c r="B230" s="119"/>
      <c r="C230" s="114" t="n">
        <f aca="false">SUM(C229+1)</f>
        <v>225</v>
      </c>
      <c r="D230" s="123" t="n">
        <f aca="false">PMT($B$3/12,$B$2,$B$1)</f>
        <v>-117776.844950748</v>
      </c>
      <c r="E230" s="123" t="e">
        <f aca="false">PPMT($B$3/12,C230,$B$2,$B$1)</f>
        <v>#VALUE!</v>
      </c>
      <c r="F230" s="123" t="e">
        <f aca="false">SUM(D230-E230)</f>
        <v>#VALUE!</v>
      </c>
      <c r="G230" s="124" t="e">
        <f aca="false">SUM(G229+E230)</f>
        <v>#VALUE!</v>
      </c>
      <c r="H230" s="118"/>
      <c r="I230" s="114"/>
      <c r="J230" s="119"/>
      <c r="K230" s="114" t="n">
        <f aca="false">SUM(K229+1)</f>
        <v>225</v>
      </c>
      <c r="L230" s="123" t="n">
        <f aca="false">PMT($J$3/12,$J$2,$J$1)</f>
        <v>-82981.9891802466</v>
      </c>
      <c r="M230" s="123" t="n">
        <f aca="false">PPMT($J$3/12,K230,$J$2,$J$1)</f>
        <v>-33275.9097343442</v>
      </c>
      <c r="N230" s="123" t="n">
        <f aca="false">SUM(L230-M230)</f>
        <v>-49706.0794459025</v>
      </c>
      <c r="O230" s="124" t="n">
        <f aca="false">SUM(O229+M230)</f>
        <v>6048719.89910161</v>
      </c>
    </row>
    <row r="231" customFormat="false" ht="13.2" hidden="false" customHeight="false" outlineLevel="0" collapsed="false">
      <c r="A231" s="114"/>
      <c r="B231" s="119"/>
      <c r="C231" s="114" t="n">
        <f aca="false">SUM(C230+1)</f>
        <v>226</v>
      </c>
      <c r="D231" s="123" t="n">
        <f aca="false">PMT($B$3/12,$B$2,$B$1)</f>
        <v>-117776.844950748</v>
      </c>
      <c r="E231" s="123" t="e">
        <f aca="false">PPMT($B$3/12,C231,$B$2,$B$1)</f>
        <v>#VALUE!</v>
      </c>
      <c r="F231" s="123" t="e">
        <f aca="false">SUM(D231-E231)</f>
        <v>#VALUE!</v>
      </c>
      <c r="G231" s="124" t="e">
        <f aca="false">SUM(G230+E231)</f>
        <v>#VALUE!</v>
      </c>
      <c r="H231" s="118"/>
      <c r="I231" s="114"/>
      <c r="J231" s="119"/>
      <c r="K231" s="114" t="n">
        <f aca="false">SUM(K230+1)</f>
        <v>226</v>
      </c>
      <c r="L231" s="123" t="n">
        <f aca="false">PMT($J$3/12,$J$2,$J$1)</f>
        <v>-82981.9891802466</v>
      </c>
      <c r="M231" s="123" t="n">
        <f aca="false">PPMT($J$3/12,K231,$J$2,$J$1)</f>
        <v>-33500.2448258033</v>
      </c>
      <c r="N231" s="123" t="n">
        <f aca="false">SUM(L231-M231)</f>
        <v>-49481.7443544434</v>
      </c>
      <c r="O231" s="124" t="n">
        <f aca="false">SUM(O230+M231)</f>
        <v>6015219.6542758</v>
      </c>
    </row>
    <row r="232" customFormat="false" ht="13.2" hidden="false" customHeight="false" outlineLevel="0" collapsed="false">
      <c r="A232" s="114"/>
      <c r="B232" s="119"/>
      <c r="C232" s="114" t="n">
        <f aca="false">SUM(C231+1)</f>
        <v>227</v>
      </c>
      <c r="D232" s="123" t="n">
        <f aca="false">PMT($B$3/12,$B$2,$B$1)</f>
        <v>-117776.844950748</v>
      </c>
      <c r="E232" s="123" t="e">
        <f aca="false">PPMT($B$3/12,C232,$B$2,$B$1)</f>
        <v>#VALUE!</v>
      </c>
      <c r="F232" s="123" t="e">
        <f aca="false">SUM(D232-E232)</f>
        <v>#VALUE!</v>
      </c>
      <c r="G232" s="124" t="e">
        <f aca="false">SUM(G231+E232)</f>
        <v>#VALUE!</v>
      </c>
      <c r="H232" s="118"/>
      <c r="I232" s="114"/>
      <c r="J232" s="119"/>
      <c r="K232" s="114" t="n">
        <f aca="false">SUM(K231+1)</f>
        <v>227</v>
      </c>
      <c r="L232" s="123" t="n">
        <f aca="false">PMT($J$3/12,$J$2,$J$1)</f>
        <v>-82981.9891802466</v>
      </c>
      <c r="M232" s="123" t="n">
        <f aca="false">PPMT($J$3/12,K232,$J$2,$J$1)</f>
        <v>-33726.0923096705</v>
      </c>
      <c r="N232" s="123" t="n">
        <f aca="false">SUM(L232-M232)</f>
        <v>-49255.8968705761</v>
      </c>
      <c r="O232" s="124" t="n">
        <f aca="false">SUM(O231+M232)</f>
        <v>5981493.56196613</v>
      </c>
    </row>
    <row r="233" customFormat="false" ht="13.2" hidden="false" customHeight="false" outlineLevel="0" collapsed="false">
      <c r="A233" s="114"/>
      <c r="B233" s="119" t="n">
        <f aca="false">SUM(D222:D233)</f>
        <v>-1413322.13940897</v>
      </c>
      <c r="C233" s="114" t="n">
        <f aca="false">SUM(C232+1)</f>
        <v>228</v>
      </c>
      <c r="D233" s="123" t="n">
        <f aca="false">PMT($B$3/12,$B$2,$B$1)</f>
        <v>-117776.844950748</v>
      </c>
      <c r="E233" s="123" t="e">
        <f aca="false">PPMT($B$3/12,C233,$B$2,$B$1)</f>
        <v>#VALUE!</v>
      </c>
      <c r="F233" s="123" t="e">
        <f aca="false">SUM(D233-E233)</f>
        <v>#VALUE!</v>
      </c>
      <c r="G233" s="124" t="e">
        <f aca="false">SUM(G232+E233)</f>
        <v>#VALUE!</v>
      </c>
      <c r="H233" s="118"/>
      <c r="I233" s="114"/>
      <c r="J233" s="119" t="n">
        <f aca="false">SUM(L222:L233)</f>
        <v>-995783.87016296</v>
      </c>
      <c r="K233" s="114" t="n">
        <f aca="false">SUM(K232+1)</f>
        <v>228</v>
      </c>
      <c r="L233" s="123" t="n">
        <f aca="false">PMT($J$3/12,$J$2,$J$1)</f>
        <v>-82981.9891802466</v>
      </c>
      <c r="M233" s="123" t="n">
        <f aca="false">PPMT($J$3/12,K233,$J$2,$J$1)</f>
        <v>-33953.4623819916</v>
      </c>
      <c r="N233" s="123" t="n">
        <f aca="false">SUM(L233-M233)</f>
        <v>-49028.5267982551</v>
      </c>
      <c r="O233" s="124" t="n">
        <f aca="false">SUM(O232+M233)</f>
        <v>5947540.09958414</v>
      </c>
    </row>
    <row r="234" customFormat="false" ht="13.2" hidden="false" customHeight="false" outlineLevel="0" collapsed="false">
      <c r="A234" s="114"/>
      <c r="B234" s="119"/>
      <c r="C234" s="114" t="n">
        <f aca="false">SUM(C233+1)</f>
        <v>229</v>
      </c>
      <c r="D234" s="123" t="n">
        <f aca="false">PMT($B$3/12,$B$2,$B$1)</f>
        <v>-117776.844950748</v>
      </c>
      <c r="E234" s="123" t="e">
        <f aca="false">PPMT($B$3/12,C234,$B$2,$B$1)</f>
        <v>#VALUE!</v>
      </c>
      <c r="F234" s="123" t="e">
        <f aca="false">SUM(D234-E234)</f>
        <v>#VALUE!</v>
      </c>
      <c r="G234" s="124" t="e">
        <f aca="false">SUM(G233+E234)</f>
        <v>#VALUE!</v>
      </c>
      <c r="H234" s="118"/>
      <c r="I234" s="114"/>
      <c r="J234" s="119"/>
      <c r="K234" s="114" t="n">
        <f aca="false">SUM(K233+1)</f>
        <v>229</v>
      </c>
      <c r="L234" s="123" t="n">
        <f aca="false">PMT($J$3/12,$J$2,$J$1)</f>
        <v>-82981.9891802466</v>
      </c>
      <c r="M234" s="123" t="n">
        <f aca="false">PPMT($J$3/12,K234,$J$2,$J$1)</f>
        <v>-34182.3653075502</v>
      </c>
      <c r="N234" s="123" t="n">
        <f aca="false">SUM(L234-M234)</f>
        <v>-48799.6238726965</v>
      </c>
      <c r="O234" s="124" t="n">
        <f aca="false">SUM(O233+M234)</f>
        <v>5913357.73427659</v>
      </c>
    </row>
    <row r="235" customFormat="false" ht="13.2" hidden="false" customHeight="false" outlineLevel="0" collapsed="false">
      <c r="A235" s="114"/>
      <c r="B235" s="119"/>
      <c r="C235" s="114" t="n">
        <f aca="false">SUM(C234+1)</f>
        <v>230</v>
      </c>
      <c r="D235" s="123" t="n">
        <f aca="false">PMT($B$3/12,$B$2,$B$1)</f>
        <v>-117776.844950748</v>
      </c>
      <c r="E235" s="123" t="e">
        <f aca="false">PPMT($B$3/12,C235,$B$2,$B$1)</f>
        <v>#VALUE!</v>
      </c>
      <c r="F235" s="123" t="e">
        <f aca="false">SUM(D235-E235)</f>
        <v>#VALUE!</v>
      </c>
      <c r="G235" s="124" t="e">
        <f aca="false">SUM(G234+E235)</f>
        <v>#VALUE!</v>
      </c>
      <c r="H235" s="118"/>
      <c r="I235" s="114"/>
      <c r="J235" s="119"/>
      <c r="K235" s="114" t="n">
        <f aca="false">SUM(K234+1)</f>
        <v>230</v>
      </c>
      <c r="L235" s="123" t="n">
        <f aca="false">PMT($J$3/12,$J$2,$J$1)</f>
        <v>-82981.9891802466</v>
      </c>
      <c r="M235" s="123" t="n">
        <f aca="false">PPMT($J$3/12,K235,$J$2,$J$1)</f>
        <v>-34412.8114203319</v>
      </c>
      <c r="N235" s="123" t="n">
        <f aca="false">SUM(L235-M235)</f>
        <v>-48569.1777599148</v>
      </c>
      <c r="O235" s="124" t="n">
        <f aca="false">SUM(O234+M235)</f>
        <v>5878944.92285626</v>
      </c>
    </row>
    <row r="236" customFormat="false" ht="13.2" hidden="false" customHeight="false" outlineLevel="0" collapsed="false">
      <c r="A236" s="114"/>
      <c r="B236" s="119"/>
      <c r="C236" s="114" t="n">
        <f aca="false">SUM(C235+1)</f>
        <v>231</v>
      </c>
      <c r="D236" s="123" t="n">
        <f aca="false">PMT($B$3/12,$B$2,$B$1)</f>
        <v>-117776.844950748</v>
      </c>
      <c r="E236" s="123" t="e">
        <f aca="false">PPMT($B$3/12,C236,$B$2,$B$1)</f>
        <v>#VALUE!</v>
      </c>
      <c r="F236" s="123" t="e">
        <f aca="false">SUM(D236-E236)</f>
        <v>#VALUE!</v>
      </c>
      <c r="G236" s="124" t="e">
        <f aca="false">SUM(G235+E236)</f>
        <v>#VALUE!</v>
      </c>
      <c r="H236" s="118"/>
      <c r="I236" s="114"/>
      <c r="J236" s="119"/>
      <c r="K236" s="114" t="n">
        <f aca="false">SUM(K235+1)</f>
        <v>231</v>
      </c>
      <c r="L236" s="123" t="n">
        <f aca="false">PMT($J$3/12,$J$2,$J$1)</f>
        <v>-82981.9891802466</v>
      </c>
      <c r="M236" s="123" t="n">
        <f aca="false">PPMT($J$3/12,K236,$J$2,$J$1)</f>
        <v>-34644.8111239906</v>
      </c>
      <c r="N236" s="123" t="n">
        <f aca="false">SUM(L236-M236)</f>
        <v>-48337.178056256</v>
      </c>
      <c r="O236" s="124" t="n">
        <f aca="false">SUM(O235+M236)</f>
        <v>5844300.11173227</v>
      </c>
    </row>
    <row r="237" customFormat="false" ht="13.2" hidden="false" customHeight="false" outlineLevel="0" collapsed="false">
      <c r="A237" s="114"/>
      <c r="B237" s="119"/>
      <c r="C237" s="114" t="n">
        <f aca="false">SUM(C236+1)</f>
        <v>232</v>
      </c>
      <c r="D237" s="123" t="n">
        <f aca="false">PMT($B$3/12,$B$2,$B$1)</f>
        <v>-117776.844950748</v>
      </c>
      <c r="E237" s="123" t="e">
        <f aca="false">PPMT($B$3/12,C237,$B$2,$B$1)</f>
        <v>#VALUE!</v>
      </c>
      <c r="F237" s="123" t="e">
        <f aca="false">SUM(D237-E237)</f>
        <v>#VALUE!</v>
      </c>
      <c r="G237" s="124" t="e">
        <f aca="false">SUM(G236+E237)</f>
        <v>#VALUE!</v>
      </c>
      <c r="H237" s="118"/>
      <c r="I237" s="114"/>
      <c r="J237" s="119"/>
      <c r="K237" s="114" t="n">
        <f aca="false">SUM(K236+1)</f>
        <v>232</v>
      </c>
      <c r="L237" s="123" t="n">
        <f aca="false">PMT($J$3/12,$J$2,$J$1)</f>
        <v>-82981.9891802466</v>
      </c>
      <c r="M237" s="123" t="n">
        <f aca="false">PPMT($J$3/12,K237,$J$2,$J$1)</f>
        <v>-34878.3748923182</v>
      </c>
      <c r="N237" s="123" t="n">
        <f aca="false">SUM(L237-M237)</f>
        <v>-48103.6142879284</v>
      </c>
      <c r="O237" s="124" t="n">
        <f aca="false">SUM(O236+M237)</f>
        <v>5809421.73683995</v>
      </c>
    </row>
    <row r="238" customFormat="false" ht="13.2" hidden="false" customHeight="false" outlineLevel="0" collapsed="false">
      <c r="A238" s="114"/>
      <c r="B238" s="119"/>
      <c r="C238" s="114" t="n">
        <f aca="false">SUM(C237+1)</f>
        <v>233</v>
      </c>
      <c r="D238" s="123" t="n">
        <f aca="false">PMT($B$3/12,$B$2,$B$1)</f>
        <v>-117776.844950748</v>
      </c>
      <c r="E238" s="123" t="e">
        <f aca="false">PPMT($B$3/12,C238,$B$2,$B$1)</f>
        <v>#VALUE!</v>
      </c>
      <c r="F238" s="123" t="e">
        <f aca="false">SUM(D238-E238)</f>
        <v>#VALUE!</v>
      </c>
      <c r="G238" s="124" t="e">
        <f aca="false">SUM(G237+E238)</f>
        <v>#VALUE!</v>
      </c>
      <c r="H238" s="118"/>
      <c r="I238" s="114"/>
      <c r="J238" s="119"/>
      <c r="K238" s="114" t="n">
        <f aca="false">SUM(K237+1)</f>
        <v>233</v>
      </c>
      <c r="L238" s="123" t="n">
        <f aca="false">PMT($J$3/12,$J$2,$J$1)</f>
        <v>-82981.9891802466</v>
      </c>
      <c r="M238" s="123" t="n">
        <f aca="false">PPMT($J$3/12,K238,$J$2,$J$1)</f>
        <v>-35113.5132697172</v>
      </c>
      <c r="N238" s="123" t="n">
        <f aca="false">SUM(L238-M238)</f>
        <v>-47868.4759105294</v>
      </c>
      <c r="O238" s="124" t="n">
        <f aca="false">SUM(O237+M238)</f>
        <v>5774308.22357023</v>
      </c>
    </row>
    <row r="239" customFormat="false" ht="13.2" hidden="false" customHeight="false" outlineLevel="0" collapsed="false">
      <c r="A239" s="114"/>
      <c r="B239" s="119"/>
      <c r="C239" s="114" t="n">
        <f aca="false">SUM(C238+1)</f>
        <v>234</v>
      </c>
      <c r="D239" s="123" t="n">
        <f aca="false">PMT($B$3/12,$B$2,$B$1)</f>
        <v>-117776.844950748</v>
      </c>
      <c r="E239" s="123" t="e">
        <f aca="false">PPMT($B$3/12,C239,$B$2,$B$1)</f>
        <v>#VALUE!</v>
      </c>
      <c r="F239" s="123" t="e">
        <f aca="false">SUM(D239-E239)</f>
        <v>#VALUE!</v>
      </c>
      <c r="G239" s="124" t="e">
        <f aca="false">SUM(G238+E239)</f>
        <v>#VALUE!</v>
      </c>
      <c r="H239" s="118"/>
      <c r="I239" s="114"/>
      <c r="J239" s="119"/>
      <c r="K239" s="114" t="n">
        <f aca="false">SUM(K238+1)</f>
        <v>234</v>
      </c>
      <c r="L239" s="123" t="n">
        <f aca="false">PMT($J$3/12,$J$2,$J$1)</f>
        <v>-82981.9891802466</v>
      </c>
      <c r="M239" s="123" t="n">
        <f aca="false">PPMT($J$3/12,K239,$J$2,$J$1)</f>
        <v>-35350.2368716773</v>
      </c>
      <c r="N239" s="123" t="n">
        <f aca="false">SUM(L239-M239)</f>
        <v>-47631.7523085694</v>
      </c>
      <c r="O239" s="124" t="n">
        <f aca="false">SUM(O238+M239)</f>
        <v>5738957.98669856</v>
      </c>
    </row>
    <row r="240" customFormat="false" ht="13.2" hidden="false" customHeight="false" outlineLevel="0" collapsed="false">
      <c r="A240" s="114"/>
      <c r="B240" s="119"/>
      <c r="C240" s="114" t="n">
        <f aca="false">SUM(C239+1)</f>
        <v>235</v>
      </c>
      <c r="D240" s="123" t="n">
        <f aca="false">PMT($B$3/12,$B$2,$B$1)</f>
        <v>-117776.844950748</v>
      </c>
      <c r="E240" s="123" t="e">
        <f aca="false">PPMT($B$3/12,C240,$B$2,$B$1)</f>
        <v>#VALUE!</v>
      </c>
      <c r="F240" s="123" t="e">
        <f aca="false">SUM(D240-E240)</f>
        <v>#VALUE!</v>
      </c>
      <c r="G240" s="124" t="e">
        <f aca="false">SUM(G239+E240)</f>
        <v>#VALUE!</v>
      </c>
      <c r="H240" s="118"/>
      <c r="I240" s="114"/>
      <c r="J240" s="119"/>
      <c r="K240" s="114" t="n">
        <f aca="false">SUM(K239+1)</f>
        <v>235</v>
      </c>
      <c r="L240" s="123" t="n">
        <f aca="false">PMT($J$3/12,$J$2,$J$1)</f>
        <v>-82981.9891802466</v>
      </c>
      <c r="M240" s="123" t="n">
        <f aca="false">PPMT($J$3/12,K240,$J$2,$J$1)</f>
        <v>-35588.5563852538</v>
      </c>
      <c r="N240" s="123" t="n">
        <f aca="false">SUM(L240-M240)</f>
        <v>-47393.4327949928</v>
      </c>
      <c r="O240" s="124" t="n">
        <f aca="false">SUM(O239+M240)</f>
        <v>5703369.4303133</v>
      </c>
    </row>
    <row r="241" customFormat="false" ht="13.2" hidden="false" customHeight="false" outlineLevel="0" collapsed="false">
      <c r="A241" s="114"/>
      <c r="B241" s="119"/>
      <c r="C241" s="114" t="n">
        <f aca="false">SUM(C240+1)</f>
        <v>236</v>
      </c>
      <c r="D241" s="123" t="n">
        <f aca="false">PMT($B$3/12,$B$2,$B$1)</f>
        <v>-117776.844950748</v>
      </c>
      <c r="E241" s="123" t="e">
        <f aca="false">PPMT($B$3/12,C241,$B$2,$B$1)</f>
        <v>#VALUE!</v>
      </c>
      <c r="F241" s="123" t="e">
        <f aca="false">SUM(D241-E241)</f>
        <v>#VALUE!</v>
      </c>
      <c r="G241" s="124" t="e">
        <f aca="false">SUM(G240+E241)</f>
        <v>#VALUE!</v>
      </c>
      <c r="H241" s="118"/>
      <c r="I241" s="114"/>
      <c r="J241" s="119"/>
      <c r="K241" s="114" t="n">
        <f aca="false">SUM(K240+1)</f>
        <v>236</v>
      </c>
      <c r="L241" s="123" t="n">
        <f aca="false">PMT($J$3/12,$J$2,$J$1)</f>
        <v>-82981.9891802466</v>
      </c>
      <c r="M241" s="123" t="n">
        <f aca="false">PPMT($J$3/12,K241,$J$2,$J$1)</f>
        <v>-35828.482569551</v>
      </c>
      <c r="N241" s="123" t="n">
        <f aca="false">SUM(L241-M241)</f>
        <v>-47153.5066106956</v>
      </c>
      <c r="O241" s="124" t="n">
        <f aca="false">SUM(O240+M241)</f>
        <v>5667540.94774375</v>
      </c>
    </row>
    <row r="242" customFormat="false" ht="13.2" hidden="false" customHeight="false" outlineLevel="0" collapsed="false">
      <c r="A242" s="114"/>
      <c r="B242" s="119"/>
      <c r="C242" s="114" t="n">
        <f aca="false">SUM(C241+1)</f>
        <v>237</v>
      </c>
      <c r="D242" s="123" t="n">
        <f aca="false">PMT($B$3/12,$B$2,$B$1)</f>
        <v>-117776.844950748</v>
      </c>
      <c r="E242" s="123" t="e">
        <f aca="false">PPMT($B$3/12,C242,$B$2,$B$1)</f>
        <v>#VALUE!</v>
      </c>
      <c r="F242" s="123" t="e">
        <f aca="false">SUM(D242-E242)</f>
        <v>#VALUE!</v>
      </c>
      <c r="G242" s="124" t="e">
        <f aca="false">SUM(G241+E242)</f>
        <v>#VALUE!</v>
      </c>
      <c r="H242" s="118"/>
      <c r="I242" s="114"/>
      <c r="J242" s="119"/>
      <c r="K242" s="114" t="n">
        <f aca="false">SUM(K241+1)</f>
        <v>237</v>
      </c>
      <c r="L242" s="123" t="n">
        <f aca="false">PMT($J$3/12,$J$2,$J$1)</f>
        <v>-82981.9891802466</v>
      </c>
      <c r="M242" s="123" t="n">
        <f aca="false">PPMT($J$3/12,K242,$J$2,$J$1)</f>
        <v>-36070.0262562074</v>
      </c>
      <c r="N242" s="123" t="n">
        <f aca="false">SUM(L242-M242)</f>
        <v>-46911.9629240392</v>
      </c>
      <c r="O242" s="124" t="n">
        <f aca="false">SUM(O241+M242)</f>
        <v>5631470.92148754</v>
      </c>
    </row>
    <row r="243" customFormat="false" ht="13.2" hidden="false" customHeight="false" outlineLevel="0" collapsed="false">
      <c r="A243" s="114"/>
      <c r="B243" s="119"/>
      <c r="C243" s="114" t="n">
        <f aca="false">SUM(C242+1)</f>
        <v>238</v>
      </c>
      <c r="D243" s="123" t="n">
        <f aca="false">PMT($B$3/12,$B$2,$B$1)</f>
        <v>-117776.844950748</v>
      </c>
      <c r="E243" s="123" t="e">
        <f aca="false">PPMT($B$3/12,C243,$B$2,$B$1)</f>
        <v>#VALUE!</v>
      </c>
      <c r="F243" s="123" t="e">
        <f aca="false">SUM(D243-E243)</f>
        <v>#VALUE!</v>
      </c>
      <c r="G243" s="124" t="e">
        <f aca="false">SUM(G242+E243)</f>
        <v>#VALUE!</v>
      </c>
      <c r="H243" s="118"/>
      <c r="I243" s="114"/>
      <c r="J243" s="119"/>
      <c r="K243" s="114" t="n">
        <f aca="false">SUM(K242+1)</f>
        <v>238</v>
      </c>
      <c r="L243" s="123" t="n">
        <f aca="false">PMT($J$3/12,$J$2,$J$1)</f>
        <v>-82981.9891802466</v>
      </c>
      <c r="M243" s="123" t="n">
        <f aca="false">PPMT($J$3/12,K243,$J$2,$J$1)</f>
        <v>-36313.1983498847</v>
      </c>
      <c r="N243" s="123" t="n">
        <f aca="false">SUM(L243-M243)</f>
        <v>-46668.7908303619</v>
      </c>
      <c r="O243" s="124" t="n">
        <f aca="false">SUM(O242+M243)</f>
        <v>5595157.72313766</v>
      </c>
    </row>
    <row r="244" customFormat="false" ht="13.2" hidden="false" customHeight="false" outlineLevel="0" collapsed="false">
      <c r="A244" s="114"/>
      <c r="B244" s="119"/>
      <c r="C244" s="114" t="n">
        <f aca="false">SUM(C243+1)</f>
        <v>239</v>
      </c>
      <c r="D244" s="123" t="n">
        <f aca="false">PMT($B$3/12,$B$2,$B$1)</f>
        <v>-117776.844950748</v>
      </c>
      <c r="E244" s="123" t="e">
        <f aca="false">PPMT($B$3/12,C244,$B$2,$B$1)</f>
        <v>#VALUE!</v>
      </c>
      <c r="F244" s="123" t="e">
        <f aca="false">SUM(D244-E244)</f>
        <v>#VALUE!</v>
      </c>
      <c r="G244" s="124" t="e">
        <f aca="false">SUM(G243+E244)</f>
        <v>#VALUE!</v>
      </c>
      <c r="H244" s="118"/>
      <c r="I244" s="114"/>
      <c r="J244" s="119"/>
      <c r="K244" s="114" t="n">
        <f aca="false">SUM(K243+1)</f>
        <v>239</v>
      </c>
      <c r="L244" s="123" t="n">
        <f aca="false">PMT($J$3/12,$J$2,$J$1)</f>
        <v>-82981.9891802466</v>
      </c>
      <c r="M244" s="123" t="n">
        <f aca="false">PPMT($J$3/12,K244,$J$2,$J$1)</f>
        <v>-36558.0098287602</v>
      </c>
      <c r="N244" s="123" t="n">
        <f aca="false">SUM(L244-M244)</f>
        <v>-46423.9793514865</v>
      </c>
      <c r="O244" s="124" t="n">
        <f aca="false">SUM(O243+M244)</f>
        <v>5558599.7133089</v>
      </c>
    </row>
    <row r="245" customFormat="false" ht="13.2" hidden="false" customHeight="false" outlineLevel="0" collapsed="false">
      <c r="A245" s="114"/>
      <c r="B245" s="119" t="n">
        <f aca="false">SUM(D234:D245)</f>
        <v>-1413322.13940897</v>
      </c>
      <c r="C245" s="114" t="n">
        <f aca="false">SUM(C244+1)</f>
        <v>240</v>
      </c>
      <c r="D245" s="123" t="n">
        <f aca="false">PMT($B$3/12,$B$2,$B$1)</f>
        <v>-117776.844950748</v>
      </c>
      <c r="E245" s="123" t="e">
        <f aca="false">PPMT($B$3/12,C245,$B$2,$B$1)</f>
        <v>#VALUE!</v>
      </c>
      <c r="F245" s="123" t="e">
        <f aca="false">SUM(D245-E245)</f>
        <v>#VALUE!</v>
      </c>
      <c r="G245" s="124" t="e">
        <f aca="false">SUM(G244+E245)</f>
        <v>#VALUE!</v>
      </c>
      <c r="H245" s="118"/>
      <c r="I245" s="114"/>
      <c r="J245" s="119" t="n">
        <f aca="false">SUM(L234:L245)</f>
        <v>-995783.87016296</v>
      </c>
      <c r="K245" s="114" t="n">
        <f aca="false">SUM(K244+1)</f>
        <v>240</v>
      </c>
      <c r="L245" s="123" t="n">
        <f aca="false">PMT($J$3/12,$J$2,$J$1)</f>
        <v>-82981.9891802466</v>
      </c>
      <c r="M245" s="123" t="n">
        <f aca="false">PPMT($J$3/12,K245,$J$2,$J$1)</f>
        <v>-36804.4717450224</v>
      </c>
      <c r="N245" s="123" t="n">
        <f aca="false">SUM(L245-M245)</f>
        <v>-46177.5174352242</v>
      </c>
      <c r="O245" s="124" t="n">
        <f aca="false">SUM(O244+M245)</f>
        <v>5521795.24156388</v>
      </c>
    </row>
    <row r="246" customFormat="false" ht="13.2" hidden="false" customHeight="false" outlineLevel="0" collapsed="false">
      <c r="A246" s="114"/>
      <c r="B246" s="119"/>
      <c r="C246" s="114" t="n">
        <f aca="false">SUM(C245+1)</f>
        <v>241</v>
      </c>
      <c r="D246" s="123" t="n">
        <f aca="false">PMT($B$3/12,$B$2,$B$1)</f>
        <v>-117776.844950748</v>
      </c>
      <c r="E246" s="123" t="e">
        <f aca="false">PPMT($B$3/12,C246,$B$2,$B$1)</f>
        <v>#VALUE!</v>
      </c>
      <c r="F246" s="123" t="e">
        <f aca="false">SUM(D246-E246)</f>
        <v>#VALUE!</v>
      </c>
      <c r="G246" s="124" t="e">
        <f aca="false">SUM(G245+E246)</f>
        <v>#VALUE!</v>
      </c>
      <c r="H246" s="118"/>
      <c r="I246" s="114"/>
      <c r="J246" s="119"/>
      <c r="K246" s="114" t="n">
        <f aca="false">SUM(K245+1)</f>
        <v>241</v>
      </c>
      <c r="L246" s="123" t="n">
        <f aca="false">PMT($J$3/12,$J$2,$J$1)</f>
        <v>-82981.9891802466</v>
      </c>
      <c r="M246" s="123" t="n">
        <f aca="false">PPMT($J$3/12,K246,$J$2,$J$1)</f>
        <v>-37052.5952253701</v>
      </c>
      <c r="N246" s="123" t="n">
        <f aca="false">SUM(L246-M246)</f>
        <v>-45929.3939548765</v>
      </c>
      <c r="O246" s="124" t="n">
        <f aca="false">SUM(O245+M246)</f>
        <v>5484742.64633851</v>
      </c>
    </row>
    <row r="247" customFormat="false" ht="13.2" hidden="false" customHeight="false" outlineLevel="0" collapsed="false">
      <c r="A247" s="114"/>
      <c r="B247" s="119"/>
      <c r="C247" s="114" t="n">
        <f aca="false">SUM(C246+1)</f>
        <v>242</v>
      </c>
      <c r="D247" s="123" t="n">
        <f aca="false">PMT($B$3/12,$B$2,$B$1)</f>
        <v>-117776.844950748</v>
      </c>
      <c r="E247" s="123" t="e">
        <f aca="false">PPMT($B$3/12,C247,$B$2,$B$1)</f>
        <v>#VALUE!</v>
      </c>
      <c r="F247" s="123" t="e">
        <f aca="false">SUM(D247-E247)</f>
        <v>#VALUE!</v>
      </c>
      <c r="G247" s="124" t="e">
        <f aca="false">SUM(G246+E247)</f>
        <v>#VALUE!</v>
      </c>
      <c r="H247" s="118"/>
      <c r="I247" s="114"/>
      <c r="J247" s="119"/>
      <c r="K247" s="114" t="n">
        <f aca="false">SUM(K246+1)</f>
        <v>242</v>
      </c>
      <c r="L247" s="123" t="n">
        <f aca="false">PMT($J$3/12,$J$2,$J$1)</f>
        <v>-82981.9891802466</v>
      </c>
      <c r="M247" s="123" t="n">
        <f aca="false">PPMT($J$3/12,K247,$J$2,$J$1)</f>
        <v>-37302.3914715145</v>
      </c>
      <c r="N247" s="123" t="n">
        <f aca="false">SUM(L247-M247)</f>
        <v>-45679.5977087321</v>
      </c>
      <c r="O247" s="124" t="n">
        <f aca="false">SUM(O246+M247)</f>
        <v>5447440.25486699</v>
      </c>
    </row>
    <row r="248" customFormat="false" ht="13.2" hidden="false" customHeight="false" outlineLevel="0" collapsed="false">
      <c r="A248" s="114"/>
      <c r="B248" s="119"/>
      <c r="C248" s="114" t="n">
        <f aca="false">SUM(C247+1)</f>
        <v>243</v>
      </c>
      <c r="D248" s="123" t="n">
        <f aca="false">PMT($B$3/12,$B$2,$B$1)</f>
        <v>-117776.844950748</v>
      </c>
      <c r="E248" s="123" t="e">
        <f aca="false">PPMT($B$3/12,C248,$B$2,$B$1)</f>
        <v>#VALUE!</v>
      </c>
      <c r="F248" s="123" t="e">
        <f aca="false">SUM(D248-E248)</f>
        <v>#VALUE!</v>
      </c>
      <c r="G248" s="124" t="e">
        <f aca="false">SUM(G247+E248)</f>
        <v>#VALUE!</v>
      </c>
      <c r="H248" s="118"/>
      <c r="I248" s="114"/>
      <c r="J248" s="119"/>
      <c r="K248" s="114" t="n">
        <f aca="false">SUM(K247+1)</f>
        <v>243</v>
      </c>
      <c r="L248" s="123" t="n">
        <f aca="false">PMT($J$3/12,$J$2,$J$1)</f>
        <v>-82981.9891802466</v>
      </c>
      <c r="M248" s="123" t="n">
        <f aca="false">PPMT($J$3/12,K248,$J$2,$J$1)</f>
        <v>-37553.8717606849</v>
      </c>
      <c r="N248" s="123" t="n">
        <f aca="false">SUM(L248-M248)</f>
        <v>-45428.1174195617</v>
      </c>
      <c r="O248" s="124" t="n">
        <f aca="false">SUM(O247+M248)</f>
        <v>5409886.38310631</v>
      </c>
    </row>
    <row r="249" customFormat="false" ht="13.2" hidden="false" customHeight="false" outlineLevel="0" collapsed="false">
      <c r="A249" s="114"/>
      <c r="B249" s="119"/>
      <c r="C249" s="114" t="n">
        <f aca="false">SUM(C248+1)</f>
        <v>244</v>
      </c>
      <c r="D249" s="123" t="n">
        <f aca="false">PMT($B$3/12,$B$2,$B$1)</f>
        <v>-117776.844950748</v>
      </c>
      <c r="E249" s="123" t="e">
        <f aca="false">PPMT($B$3/12,C249,$B$2,$B$1)</f>
        <v>#VALUE!</v>
      </c>
      <c r="F249" s="123" t="e">
        <f aca="false">SUM(D249-E249)</f>
        <v>#VALUE!</v>
      </c>
      <c r="G249" s="124" t="e">
        <f aca="false">SUM(G248+E249)</f>
        <v>#VALUE!</v>
      </c>
      <c r="H249" s="118"/>
      <c r="I249" s="114"/>
      <c r="J249" s="119"/>
      <c r="K249" s="114" t="n">
        <f aca="false">SUM(K248+1)</f>
        <v>244</v>
      </c>
      <c r="L249" s="123" t="n">
        <f aca="false">PMT($J$3/12,$J$2,$J$1)</f>
        <v>-82981.9891802466</v>
      </c>
      <c r="M249" s="123" t="n">
        <f aca="false">PPMT($J$3/12,K249,$J$2,$J$1)</f>
        <v>-37807.0474461382</v>
      </c>
      <c r="N249" s="123" t="n">
        <f aca="false">SUM(L249-M249)</f>
        <v>-45174.9417341084</v>
      </c>
      <c r="O249" s="124" t="n">
        <f aca="false">SUM(O248+M249)</f>
        <v>5372079.33566017</v>
      </c>
    </row>
    <row r="250" customFormat="false" ht="13.2" hidden="false" customHeight="false" outlineLevel="0" collapsed="false">
      <c r="A250" s="114"/>
      <c r="B250" s="119"/>
      <c r="C250" s="114" t="n">
        <f aca="false">SUM(C249+1)</f>
        <v>245</v>
      </c>
      <c r="D250" s="123" t="n">
        <f aca="false">PMT($B$3/12,$B$2,$B$1)</f>
        <v>-117776.844950748</v>
      </c>
      <c r="E250" s="123" t="e">
        <f aca="false">PPMT($B$3/12,C250,$B$2,$B$1)</f>
        <v>#VALUE!</v>
      </c>
      <c r="F250" s="123" t="e">
        <f aca="false">SUM(D250-E250)</f>
        <v>#VALUE!</v>
      </c>
      <c r="G250" s="124" t="e">
        <f aca="false">SUM(G249+E250)</f>
        <v>#VALUE!</v>
      </c>
      <c r="H250" s="118"/>
      <c r="I250" s="114"/>
      <c r="J250" s="119"/>
      <c r="K250" s="114" t="n">
        <f aca="false">SUM(K249+1)</f>
        <v>245</v>
      </c>
      <c r="L250" s="123" t="n">
        <f aca="false">PMT($J$3/12,$J$2,$J$1)</f>
        <v>-82981.9891802466</v>
      </c>
      <c r="M250" s="123" t="n">
        <f aca="false">PPMT($J$3/12,K250,$J$2,$J$1)</f>
        <v>-38061.9299576709</v>
      </c>
      <c r="N250" s="123" t="n">
        <f aca="false">SUM(L250-M250)</f>
        <v>-44920.0592225757</v>
      </c>
      <c r="O250" s="124" t="n">
        <f aca="false">SUM(O249+M250)</f>
        <v>5334017.4057025</v>
      </c>
    </row>
    <row r="251" customFormat="false" ht="13.2" hidden="false" customHeight="false" outlineLevel="0" collapsed="false">
      <c r="A251" s="114"/>
      <c r="B251" s="119"/>
      <c r="C251" s="114" t="n">
        <f aca="false">SUM(C250+1)</f>
        <v>246</v>
      </c>
      <c r="D251" s="123" t="n">
        <f aca="false">PMT($B$3/12,$B$2,$B$1)</f>
        <v>-117776.844950748</v>
      </c>
      <c r="E251" s="123" t="e">
        <f aca="false">PPMT($B$3/12,C251,$B$2,$B$1)</f>
        <v>#VALUE!</v>
      </c>
      <c r="F251" s="123" t="e">
        <f aca="false">SUM(D251-E251)</f>
        <v>#VALUE!</v>
      </c>
      <c r="G251" s="124" t="e">
        <f aca="false">SUM(G250+E251)</f>
        <v>#VALUE!</v>
      </c>
      <c r="H251" s="118"/>
      <c r="I251" s="114"/>
      <c r="J251" s="119"/>
      <c r="K251" s="114" t="n">
        <f aca="false">SUM(K250+1)</f>
        <v>246</v>
      </c>
      <c r="L251" s="123" t="n">
        <f aca="false">PMT($J$3/12,$J$2,$J$1)</f>
        <v>-82981.9891802466</v>
      </c>
      <c r="M251" s="123" t="n">
        <f aca="false">PPMT($J$3/12,K251,$J$2,$J$1)</f>
        <v>-38318.5308021355</v>
      </c>
      <c r="N251" s="123" t="n">
        <f aca="false">SUM(L251-M251)</f>
        <v>-44663.4583781111</v>
      </c>
      <c r="O251" s="124" t="n">
        <f aca="false">SUM(O250+M251)</f>
        <v>5295698.87490036</v>
      </c>
    </row>
    <row r="252" customFormat="false" ht="13.2" hidden="false" customHeight="false" outlineLevel="0" collapsed="false">
      <c r="A252" s="114"/>
      <c r="B252" s="119"/>
      <c r="C252" s="114" t="n">
        <f aca="false">SUM(C251+1)</f>
        <v>247</v>
      </c>
      <c r="D252" s="123" t="n">
        <f aca="false">PMT($B$3/12,$B$2,$B$1)</f>
        <v>-117776.844950748</v>
      </c>
      <c r="E252" s="123" t="e">
        <f aca="false">PPMT($B$3/12,C252,$B$2,$B$1)</f>
        <v>#VALUE!</v>
      </c>
      <c r="F252" s="123" t="e">
        <f aca="false">SUM(D252-E252)</f>
        <v>#VALUE!</v>
      </c>
      <c r="G252" s="124" t="e">
        <f aca="false">SUM(G251+E252)</f>
        <v>#VALUE!</v>
      </c>
      <c r="H252" s="118"/>
      <c r="I252" s="114"/>
      <c r="J252" s="119"/>
      <c r="K252" s="114" t="n">
        <f aca="false">SUM(K251+1)</f>
        <v>247</v>
      </c>
      <c r="L252" s="123" t="n">
        <f aca="false">PMT($J$3/12,$J$2,$J$1)</f>
        <v>-82981.9891802466</v>
      </c>
      <c r="M252" s="123" t="n">
        <f aca="false">PPMT($J$3/12,K252,$J$2,$J$1)</f>
        <v>-38576.8615639599</v>
      </c>
      <c r="N252" s="123" t="n">
        <f aca="false">SUM(L252-M252)</f>
        <v>-44405.1276162867</v>
      </c>
      <c r="O252" s="124" t="n">
        <f aca="false">SUM(O251+M252)</f>
        <v>5257122.0133364</v>
      </c>
    </row>
    <row r="253" customFormat="false" ht="13.2" hidden="false" customHeight="false" outlineLevel="0" collapsed="false">
      <c r="A253" s="114"/>
      <c r="B253" s="119"/>
      <c r="C253" s="114" t="n">
        <f aca="false">SUM(C252+1)</f>
        <v>248</v>
      </c>
      <c r="D253" s="123" t="n">
        <f aca="false">PMT($B$3/12,$B$2,$B$1)</f>
        <v>-117776.844950748</v>
      </c>
      <c r="E253" s="123" t="e">
        <f aca="false">PPMT($B$3/12,C253,$B$2,$B$1)</f>
        <v>#VALUE!</v>
      </c>
      <c r="F253" s="123" t="e">
        <f aca="false">SUM(D253-E253)</f>
        <v>#VALUE!</v>
      </c>
      <c r="G253" s="124" t="e">
        <f aca="false">SUM(G252+E253)</f>
        <v>#VALUE!</v>
      </c>
      <c r="H253" s="118"/>
      <c r="I253" s="114"/>
      <c r="J253" s="119"/>
      <c r="K253" s="114" t="n">
        <f aca="false">SUM(K252+1)</f>
        <v>248</v>
      </c>
      <c r="L253" s="123" t="n">
        <f aca="false">PMT($J$3/12,$J$2,$J$1)</f>
        <v>-82981.9891802466</v>
      </c>
      <c r="M253" s="123" t="n">
        <f aca="false">PPMT($J$3/12,K253,$J$2,$J$1)</f>
        <v>-38836.9339056704</v>
      </c>
      <c r="N253" s="123" t="n">
        <f aca="false">SUM(L253-M253)</f>
        <v>-44145.0552745763</v>
      </c>
      <c r="O253" s="124" t="n">
        <f aca="false">SUM(O252+M253)</f>
        <v>5218285.07943073</v>
      </c>
    </row>
    <row r="254" customFormat="false" ht="13.2" hidden="false" customHeight="false" outlineLevel="0" collapsed="false">
      <c r="A254" s="114"/>
      <c r="B254" s="119"/>
      <c r="C254" s="114" t="n">
        <f aca="false">SUM(C253+1)</f>
        <v>249</v>
      </c>
      <c r="D254" s="123" t="n">
        <f aca="false">PMT($B$3/12,$B$2,$B$1)</f>
        <v>-117776.844950748</v>
      </c>
      <c r="E254" s="123" t="e">
        <f aca="false">PPMT($B$3/12,C254,$B$2,$B$1)</f>
        <v>#VALUE!</v>
      </c>
      <c r="F254" s="123" t="e">
        <f aca="false">SUM(D254-E254)</f>
        <v>#VALUE!</v>
      </c>
      <c r="G254" s="124" t="e">
        <f aca="false">SUM(G253+E254)</f>
        <v>#VALUE!</v>
      </c>
      <c r="H254" s="118"/>
      <c r="I254" s="114"/>
      <c r="J254" s="119"/>
      <c r="K254" s="114" t="n">
        <f aca="false">SUM(K253+1)</f>
        <v>249</v>
      </c>
      <c r="L254" s="123" t="n">
        <f aca="false">PMT($J$3/12,$J$2,$J$1)</f>
        <v>-82981.9891802466</v>
      </c>
      <c r="M254" s="123" t="n">
        <f aca="false">PPMT($J$3/12,K254,$J$2,$J$1)</f>
        <v>-39098.7595684177</v>
      </c>
      <c r="N254" s="123" t="n">
        <f aca="false">SUM(L254-M254)</f>
        <v>-43883.2296118289</v>
      </c>
      <c r="O254" s="124" t="n">
        <f aca="false">SUM(O253+M254)</f>
        <v>5179186.31986231</v>
      </c>
    </row>
    <row r="255" customFormat="false" ht="13.2" hidden="false" customHeight="false" outlineLevel="0" collapsed="false">
      <c r="A255" s="114"/>
      <c r="B255" s="119"/>
      <c r="C255" s="114" t="n">
        <f aca="false">SUM(C254+1)</f>
        <v>250</v>
      </c>
      <c r="D255" s="123" t="n">
        <f aca="false">PMT($B$3/12,$B$2,$B$1)</f>
        <v>-117776.844950748</v>
      </c>
      <c r="E255" s="123" t="e">
        <f aca="false">PPMT($B$3/12,C255,$B$2,$B$1)</f>
        <v>#VALUE!</v>
      </c>
      <c r="F255" s="123" t="e">
        <f aca="false">SUM(D255-E255)</f>
        <v>#VALUE!</v>
      </c>
      <c r="G255" s="124" t="e">
        <f aca="false">SUM(G254+E255)</f>
        <v>#VALUE!</v>
      </c>
      <c r="H255" s="118"/>
      <c r="I255" s="114"/>
      <c r="J255" s="119"/>
      <c r="K255" s="114" t="n">
        <f aca="false">SUM(K254+1)</f>
        <v>250</v>
      </c>
      <c r="L255" s="123" t="n">
        <f aca="false">PMT($J$3/12,$J$2,$J$1)</f>
        <v>-82981.9891802466</v>
      </c>
      <c r="M255" s="123" t="n">
        <f aca="false">PPMT($J$3/12,K255,$J$2,$J$1)</f>
        <v>-39362.3503725082</v>
      </c>
      <c r="N255" s="123" t="n">
        <f aca="false">SUM(L255-M255)</f>
        <v>-43619.6388077385</v>
      </c>
      <c r="O255" s="124" t="n">
        <f aca="false">SUM(O254+M255)</f>
        <v>5139823.9694898</v>
      </c>
    </row>
    <row r="256" customFormat="false" ht="13.2" hidden="false" customHeight="false" outlineLevel="0" collapsed="false">
      <c r="A256" s="114"/>
      <c r="B256" s="119"/>
      <c r="C256" s="114" t="n">
        <f aca="false">SUM(C255+1)</f>
        <v>251</v>
      </c>
      <c r="D256" s="123" t="n">
        <f aca="false">PMT($B$3/12,$B$2,$B$1)</f>
        <v>-117776.844950748</v>
      </c>
      <c r="E256" s="123" t="e">
        <f aca="false">PPMT($B$3/12,C256,$B$2,$B$1)</f>
        <v>#VALUE!</v>
      </c>
      <c r="F256" s="123" t="e">
        <f aca="false">SUM(D256-E256)</f>
        <v>#VALUE!</v>
      </c>
      <c r="G256" s="124" t="e">
        <f aca="false">SUM(G255+E256)</f>
        <v>#VALUE!</v>
      </c>
      <c r="H256" s="118"/>
      <c r="I256" s="114"/>
      <c r="J256" s="119"/>
      <c r="K256" s="114" t="n">
        <f aca="false">SUM(K255+1)</f>
        <v>251</v>
      </c>
      <c r="L256" s="123" t="n">
        <f aca="false">PMT($J$3/12,$J$2,$J$1)</f>
        <v>-82981.9891802466</v>
      </c>
      <c r="M256" s="123" t="n">
        <f aca="false">PPMT($J$3/12,K256,$J$2,$J$1)</f>
        <v>-39627.7182179361</v>
      </c>
      <c r="N256" s="123" t="n">
        <f aca="false">SUM(L256-M256)</f>
        <v>-43354.2709623106</v>
      </c>
      <c r="O256" s="124" t="n">
        <f aca="false">SUM(O255+M256)</f>
        <v>5100196.25127187</v>
      </c>
    </row>
    <row r="257" customFormat="false" ht="13.2" hidden="false" customHeight="false" outlineLevel="0" collapsed="false">
      <c r="A257" s="114"/>
      <c r="B257" s="119" t="n">
        <f aca="false">SUM(D246:D257)</f>
        <v>-1413322.13940897</v>
      </c>
      <c r="C257" s="114" t="n">
        <f aca="false">SUM(C256+1)</f>
        <v>252</v>
      </c>
      <c r="D257" s="123" t="n">
        <f aca="false">PMT($B$3/12,$B$2,$B$1)</f>
        <v>-117776.844950748</v>
      </c>
      <c r="E257" s="123" t="e">
        <f aca="false">PPMT($B$3/12,C257,$B$2,$B$1)</f>
        <v>#VALUE!</v>
      </c>
      <c r="F257" s="123" t="e">
        <f aca="false">SUM(D257-E257)</f>
        <v>#VALUE!</v>
      </c>
      <c r="G257" s="124" t="e">
        <f aca="false">SUM(G256+E257)</f>
        <v>#VALUE!</v>
      </c>
      <c r="H257" s="118"/>
      <c r="I257" s="114"/>
      <c r="J257" s="119" t="n">
        <f aca="false">SUM(L246:L257)</f>
        <v>-995783.87016296</v>
      </c>
      <c r="K257" s="114" t="n">
        <f aca="false">SUM(K256+1)</f>
        <v>252</v>
      </c>
      <c r="L257" s="123" t="n">
        <f aca="false">PMT($J$3/12,$J$2,$J$1)</f>
        <v>-82981.9891802466</v>
      </c>
      <c r="M257" s="123" t="n">
        <f aca="false">PPMT($J$3/12,K257,$J$2,$J$1)</f>
        <v>-39894.875084922</v>
      </c>
      <c r="N257" s="123" t="n">
        <f aca="false">SUM(L257-M257)</f>
        <v>-43087.1140953246</v>
      </c>
      <c r="O257" s="124" t="n">
        <f aca="false">SUM(O256+M257)</f>
        <v>5060301.37618695</v>
      </c>
    </row>
    <row r="258" customFormat="false" ht="13.2" hidden="false" customHeight="false" outlineLevel="0" collapsed="false">
      <c r="A258" s="114"/>
      <c r="B258" s="119"/>
      <c r="C258" s="114" t="n">
        <f aca="false">SUM(C257+1)</f>
        <v>253</v>
      </c>
      <c r="D258" s="123" t="n">
        <f aca="false">PMT($B$3/12,$B$2,$B$1)</f>
        <v>-117776.844950748</v>
      </c>
      <c r="E258" s="123" t="e">
        <f aca="false">PPMT($B$3/12,C258,$B$2,$B$1)</f>
        <v>#VALUE!</v>
      </c>
      <c r="F258" s="123" t="e">
        <f aca="false">SUM(D258-E258)</f>
        <v>#VALUE!</v>
      </c>
      <c r="G258" s="124" t="e">
        <f aca="false">SUM(G257+E258)</f>
        <v>#VALUE!</v>
      </c>
      <c r="H258" s="118"/>
      <c r="I258" s="114"/>
      <c r="J258" s="119"/>
      <c r="K258" s="114" t="n">
        <f aca="false">SUM(K257+1)</f>
        <v>253</v>
      </c>
      <c r="L258" s="123" t="n">
        <f aca="false">PMT($J$3/12,$J$2,$J$1)</f>
        <v>-82981.9891802466</v>
      </c>
      <c r="M258" s="123" t="n">
        <f aca="false">PPMT($J$3/12,K258,$J$2,$J$1)</f>
        <v>-40163.8330344528</v>
      </c>
      <c r="N258" s="123" t="n">
        <f aca="false">SUM(L258-M258)</f>
        <v>-42818.1561457938</v>
      </c>
      <c r="O258" s="124" t="n">
        <f aca="false">SUM(O257+M258)</f>
        <v>5020137.54315249</v>
      </c>
    </row>
    <row r="259" customFormat="false" ht="13.2" hidden="false" customHeight="false" outlineLevel="0" collapsed="false">
      <c r="A259" s="114"/>
      <c r="B259" s="119"/>
      <c r="C259" s="114" t="n">
        <f aca="false">SUM(C258+1)</f>
        <v>254</v>
      </c>
      <c r="D259" s="123" t="n">
        <f aca="false">PMT($B$3/12,$B$2,$B$1)</f>
        <v>-117776.844950748</v>
      </c>
      <c r="E259" s="123" t="e">
        <f aca="false">PPMT($B$3/12,C259,$B$2,$B$1)</f>
        <v>#VALUE!</v>
      </c>
      <c r="F259" s="123" t="e">
        <f aca="false">SUM(D259-E259)</f>
        <v>#VALUE!</v>
      </c>
      <c r="G259" s="124" t="e">
        <f aca="false">SUM(G258+E259)</f>
        <v>#VALUE!</v>
      </c>
      <c r="H259" s="118"/>
      <c r="I259" s="114"/>
      <c r="J259" s="119"/>
      <c r="K259" s="114" t="n">
        <f aca="false">SUM(K258+1)</f>
        <v>254</v>
      </c>
      <c r="L259" s="123" t="n">
        <f aca="false">PMT($J$3/12,$J$2,$J$1)</f>
        <v>-82981.9891802466</v>
      </c>
      <c r="M259" s="123" t="n">
        <f aca="false">PPMT($J$3/12,K259,$J$2,$J$1)</f>
        <v>-40434.6042088268</v>
      </c>
      <c r="N259" s="123" t="n">
        <f aca="false">SUM(L259-M259)</f>
        <v>-42547.3849714198</v>
      </c>
      <c r="O259" s="124" t="n">
        <f aca="false">SUM(O258+M259)</f>
        <v>4979702.93894367</v>
      </c>
    </row>
    <row r="260" customFormat="false" ht="13.2" hidden="false" customHeight="false" outlineLevel="0" collapsed="false">
      <c r="A260" s="114"/>
      <c r="B260" s="119"/>
      <c r="C260" s="114" t="n">
        <f aca="false">SUM(C259+1)</f>
        <v>255</v>
      </c>
      <c r="D260" s="123" t="n">
        <f aca="false">PMT($B$3/12,$B$2,$B$1)</f>
        <v>-117776.844950748</v>
      </c>
      <c r="E260" s="123" t="e">
        <f aca="false">PPMT($B$3/12,C260,$B$2,$B$1)</f>
        <v>#VALUE!</v>
      </c>
      <c r="F260" s="123" t="e">
        <f aca="false">SUM(D260-E260)</f>
        <v>#VALUE!</v>
      </c>
      <c r="G260" s="124" t="e">
        <f aca="false">SUM(G259+E260)</f>
        <v>#VALUE!</v>
      </c>
      <c r="H260" s="118"/>
      <c r="I260" s="114"/>
      <c r="J260" s="119"/>
      <c r="K260" s="114" t="n">
        <f aca="false">SUM(K259+1)</f>
        <v>255</v>
      </c>
      <c r="L260" s="123" t="n">
        <f aca="false">PMT($J$3/12,$J$2,$J$1)</f>
        <v>-82981.9891802466</v>
      </c>
      <c r="M260" s="123" t="n">
        <f aca="false">PPMT($J$3/12,K260,$J$2,$J$1)</f>
        <v>-40707.2008322013</v>
      </c>
      <c r="N260" s="123" t="n">
        <f aca="false">SUM(L260-M260)</f>
        <v>-42274.7883480453</v>
      </c>
      <c r="O260" s="124" t="n">
        <f aca="false">SUM(O259+M260)</f>
        <v>4938995.73811147</v>
      </c>
    </row>
    <row r="261" customFormat="false" ht="13.2" hidden="false" customHeight="false" outlineLevel="0" collapsed="false">
      <c r="A261" s="114"/>
      <c r="B261" s="119"/>
      <c r="C261" s="114" t="n">
        <f aca="false">SUM(C260+1)</f>
        <v>256</v>
      </c>
      <c r="D261" s="123" t="n">
        <f aca="false">PMT($B$3/12,$B$2,$B$1)</f>
        <v>-117776.844950748</v>
      </c>
      <c r="E261" s="123" t="e">
        <f aca="false">PPMT($B$3/12,C261,$B$2,$B$1)</f>
        <v>#VALUE!</v>
      </c>
      <c r="F261" s="123" t="e">
        <f aca="false">SUM(D261-E261)</f>
        <v>#VALUE!</v>
      </c>
      <c r="G261" s="124" t="e">
        <f aca="false">SUM(G260+E261)</f>
        <v>#VALUE!</v>
      </c>
      <c r="H261" s="118"/>
      <c r="I261" s="114"/>
      <c r="J261" s="119"/>
      <c r="K261" s="114" t="n">
        <f aca="false">SUM(K260+1)</f>
        <v>256</v>
      </c>
      <c r="L261" s="123" t="n">
        <f aca="false">PMT($J$3/12,$J$2,$J$1)</f>
        <v>-82981.9891802466</v>
      </c>
      <c r="M261" s="123" t="n">
        <f aca="false">PPMT($J$3/12,K261,$J$2,$J$1)</f>
        <v>-40981.6352111451</v>
      </c>
      <c r="N261" s="123" t="n">
        <f aca="false">SUM(L261-M261)</f>
        <v>-42000.3539691016</v>
      </c>
      <c r="O261" s="124" t="n">
        <f aca="false">SUM(O260+M261)</f>
        <v>4898014.10290032</v>
      </c>
    </row>
    <row r="262" customFormat="false" ht="13.2" hidden="false" customHeight="false" outlineLevel="0" collapsed="false">
      <c r="A262" s="114"/>
      <c r="B262" s="119"/>
      <c r="C262" s="114" t="n">
        <f aca="false">SUM(C261+1)</f>
        <v>257</v>
      </c>
      <c r="D262" s="123" t="n">
        <f aca="false">PMT($B$3/12,$B$2,$B$1)</f>
        <v>-117776.844950748</v>
      </c>
      <c r="E262" s="123" t="e">
        <f aca="false">PPMT($B$3/12,C262,$B$2,$B$1)</f>
        <v>#VALUE!</v>
      </c>
      <c r="F262" s="123" t="e">
        <f aca="false">SUM(D262-E262)</f>
        <v>#VALUE!</v>
      </c>
      <c r="G262" s="124" t="e">
        <f aca="false">SUM(G261+E262)</f>
        <v>#VALUE!</v>
      </c>
      <c r="H262" s="118"/>
      <c r="I262" s="114"/>
      <c r="J262" s="119"/>
      <c r="K262" s="114" t="n">
        <f aca="false">SUM(K261+1)</f>
        <v>257</v>
      </c>
      <c r="L262" s="123" t="n">
        <f aca="false">PMT($J$3/12,$J$2,$J$1)</f>
        <v>-82981.9891802466</v>
      </c>
      <c r="M262" s="123" t="n">
        <f aca="false">PPMT($J$3/12,K262,$J$2,$J$1)</f>
        <v>-41257.9197351935</v>
      </c>
      <c r="N262" s="123" t="n">
        <f aca="false">SUM(L262-M262)</f>
        <v>-41724.0694450531</v>
      </c>
      <c r="O262" s="124" t="n">
        <f aca="false">SUM(O261+M262)</f>
        <v>4856756.18316513</v>
      </c>
    </row>
    <row r="263" customFormat="false" ht="13.2" hidden="false" customHeight="false" outlineLevel="0" collapsed="false">
      <c r="A263" s="114"/>
      <c r="B263" s="119"/>
      <c r="C263" s="114" t="n">
        <f aca="false">SUM(C262+1)</f>
        <v>258</v>
      </c>
      <c r="D263" s="123" t="n">
        <f aca="false">PMT($B$3/12,$B$2,$B$1)</f>
        <v>-117776.844950748</v>
      </c>
      <c r="E263" s="123" t="e">
        <f aca="false">PPMT($B$3/12,C263,$B$2,$B$1)</f>
        <v>#VALUE!</v>
      </c>
      <c r="F263" s="123" t="e">
        <f aca="false">SUM(D263-E263)</f>
        <v>#VALUE!</v>
      </c>
      <c r="G263" s="124" t="e">
        <f aca="false">SUM(G262+E263)</f>
        <v>#VALUE!</v>
      </c>
      <c r="H263" s="118"/>
      <c r="I263" s="114"/>
      <c r="J263" s="119"/>
      <c r="K263" s="114" t="n">
        <f aca="false">SUM(K262+1)</f>
        <v>258</v>
      </c>
      <c r="L263" s="123" t="n">
        <f aca="false">PMT($J$3/12,$J$2,$J$1)</f>
        <v>-82981.9891802466</v>
      </c>
      <c r="M263" s="123" t="n">
        <f aca="false">PPMT($J$3/12,K263,$J$2,$J$1)</f>
        <v>-41536.0668774083</v>
      </c>
      <c r="N263" s="123" t="n">
        <f aca="false">SUM(L263-M263)</f>
        <v>-41445.9223028383</v>
      </c>
      <c r="O263" s="124" t="n">
        <f aca="false">SUM(O262+M263)</f>
        <v>4815220.11628772</v>
      </c>
    </row>
    <row r="264" customFormat="false" ht="13.2" hidden="false" customHeight="false" outlineLevel="0" collapsed="false">
      <c r="A264" s="114"/>
      <c r="B264" s="119"/>
      <c r="C264" s="114" t="n">
        <f aca="false">SUM(C263+1)</f>
        <v>259</v>
      </c>
      <c r="D264" s="123" t="n">
        <f aca="false">PMT($B$3/12,$B$2,$B$1)</f>
        <v>-117776.844950748</v>
      </c>
      <c r="E264" s="123" t="e">
        <f aca="false">PPMT($B$3/12,C264,$B$2,$B$1)</f>
        <v>#VALUE!</v>
      </c>
      <c r="F264" s="123" t="e">
        <f aca="false">SUM(D264-E264)</f>
        <v>#VALUE!</v>
      </c>
      <c r="G264" s="124" t="e">
        <f aca="false">SUM(G263+E264)</f>
        <v>#VALUE!</v>
      </c>
      <c r="H264" s="118"/>
      <c r="I264" s="114"/>
      <c r="J264" s="119"/>
      <c r="K264" s="114" t="n">
        <f aca="false">SUM(K263+1)</f>
        <v>259</v>
      </c>
      <c r="L264" s="123" t="n">
        <f aca="false">PMT($J$3/12,$J$2,$J$1)</f>
        <v>-82981.9891802466</v>
      </c>
      <c r="M264" s="123" t="n">
        <f aca="false">PPMT($J$3/12,K264,$J$2,$J$1)</f>
        <v>-41816.0891949402</v>
      </c>
      <c r="N264" s="123" t="n">
        <f aca="false">SUM(L264-M264)</f>
        <v>-41165.8999853065</v>
      </c>
      <c r="O264" s="124" t="n">
        <f aca="false">SUM(O263+M264)</f>
        <v>4773404.02709278</v>
      </c>
    </row>
    <row r="265" customFormat="false" ht="13.2" hidden="false" customHeight="false" outlineLevel="0" collapsed="false">
      <c r="A265" s="114"/>
      <c r="B265" s="119"/>
      <c r="C265" s="114" t="n">
        <f aca="false">SUM(C264+1)</f>
        <v>260</v>
      </c>
      <c r="D265" s="123" t="n">
        <f aca="false">PMT($B$3/12,$B$2,$B$1)</f>
        <v>-117776.844950748</v>
      </c>
      <c r="E265" s="123" t="e">
        <f aca="false">PPMT($B$3/12,C265,$B$2,$B$1)</f>
        <v>#VALUE!</v>
      </c>
      <c r="F265" s="123" t="e">
        <f aca="false">SUM(D265-E265)</f>
        <v>#VALUE!</v>
      </c>
      <c r="G265" s="124" t="e">
        <f aca="false">SUM(G264+E265)</f>
        <v>#VALUE!</v>
      </c>
      <c r="H265" s="118"/>
      <c r="I265" s="114"/>
      <c r="J265" s="119"/>
      <c r="K265" s="114" t="n">
        <f aca="false">SUM(K264+1)</f>
        <v>260</v>
      </c>
      <c r="L265" s="123" t="n">
        <f aca="false">PMT($J$3/12,$J$2,$J$1)</f>
        <v>-82981.9891802466</v>
      </c>
      <c r="M265" s="123" t="n">
        <f aca="false">PPMT($J$3/12,K265,$J$2,$J$1)</f>
        <v>-42097.9993295961</v>
      </c>
      <c r="N265" s="123" t="n">
        <f aca="false">SUM(L265-M265)</f>
        <v>-40883.9898506506</v>
      </c>
      <c r="O265" s="124" t="n">
        <f aca="false">SUM(O264+M265)</f>
        <v>4731306.02776318</v>
      </c>
    </row>
    <row r="266" customFormat="false" ht="13.2" hidden="false" customHeight="false" outlineLevel="0" collapsed="false">
      <c r="A266" s="114"/>
      <c r="B266" s="119"/>
      <c r="C266" s="114" t="n">
        <f aca="false">SUM(C265+1)</f>
        <v>261</v>
      </c>
      <c r="D266" s="123" t="n">
        <f aca="false">PMT($B$3/12,$B$2,$B$1)</f>
        <v>-117776.844950748</v>
      </c>
      <c r="E266" s="123" t="e">
        <f aca="false">PPMT($B$3/12,C266,$B$2,$B$1)</f>
        <v>#VALUE!</v>
      </c>
      <c r="F266" s="123" t="e">
        <f aca="false">SUM(D266-E266)</f>
        <v>#VALUE!</v>
      </c>
      <c r="G266" s="124" t="e">
        <f aca="false">SUM(G265+E266)</f>
        <v>#VALUE!</v>
      </c>
      <c r="H266" s="118"/>
      <c r="I266" s="114"/>
      <c r="J266" s="119"/>
      <c r="K266" s="114" t="n">
        <f aca="false">SUM(K265+1)</f>
        <v>261</v>
      </c>
      <c r="L266" s="123" t="n">
        <f aca="false">PMT($J$3/12,$J$2,$J$1)</f>
        <v>-82981.9891802466</v>
      </c>
      <c r="M266" s="123" t="n">
        <f aca="false">PPMT($J$3/12,K266,$J$2,$J$1)</f>
        <v>-42381.8100084097</v>
      </c>
      <c r="N266" s="123" t="n">
        <f aca="false">SUM(L266-M266)</f>
        <v>-40600.1791718369</v>
      </c>
      <c r="O266" s="124" t="n">
        <f aca="false">SUM(O265+M266)</f>
        <v>4688924.21775477</v>
      </c>
    </row>
    <row r="267" customFormat="false" ht="13.2" hidden="false" customHeight="false" outlineLevel="0" collapsed="false">
      <c r="A267" s="114"/>
      <c r="B267" s="119"/>
      <c r="C267" s="114" t="n">
        <f aca="false">SUM(C266+1)</f>
        <v>262</v>
      </c>
      <c r="D267" s="123" t="n">
        <f aca="false">PMT($B$3/12,$B$2,$B$1)</f>
        <v>-117776.844950748</v>
      </c>
      <c r="E267" s="123" t="e">
        <f aca="false">PPMT($B$3/12,C267,$B$2,$B$1)</f>
        <v>#VALUE!</v>
      </c>
      <c r="F267" s="123" t="e">
        <f aca="false">SUM(D267-E267)</f>
        <v>#VALUE!</v>
      </c>
      <c r="G267" s="124" t="e">
        <f aca="false">SUM(G266+E267)</f>
        <v>#VALUE!</v>
      </c>
      <c r="H267" s="118"/>
      <c r="I267" s="114"/>
      <c r="J267" s="119"/>
      <c r="K267" s="114" t="n">
        <f aca="false">SUM(K266+1)</f>
        <v>262</v>
      </c>
      <c r="L267" s="123" t="n">
        <f aca="false">PMT($J$3/12,$J$2,$J$1)</f>
        <v>-82981.9891802466</v>
      </c>
      <c r="M267" s="123" t="n">
        <f aca="false">PPMT($J$3/12,K267,$J$2,$J$1)</f>
        <v>-42667.5340442164</v>
      </c>
      <c r="N267" s="123" t="n">
        <f aca="false">SUM(L267-M267)</f>
        <v>-40314.4551360302</v>
      </c>
      <c r="O267" s="124" t="n">
        <f aca="false">SUM(O266+M267)</f>
        <v>4646256.68371056</v>
      </c>
    </row>
    <row r="268" customFormat="false" ht="13.2" hidden="false" customHeight="false" outlineLevel="0" collapsed="false">
      <c r="A268" s="114"/>
      <c r="B268" s="119"/>
      <c r="C268" s="114" t="n">
        <f aca="false">SUM(C267+1)</f>
        <v>263</v>
      </c>
      <c r="D268" s="123" t="n">
        <f aca="false">PMT($B$3/12,$B$2,$B$1)</f>
        <v>-117776.844950748</v>
      </c>
      <c r="E268" s="123" t="e">
        <f aca="false">PPMT($B$3/12,C268,$B$2,$B$1)</f>
        <v>#VALUE!</v>
      </c>
      <c r="F268" s="123" t="e">
        <f aca="false">SUM(D268-E268)</f>
        <v>#VALUE!</v>
      </c>
      <c r="G268" s="124" t="e">
        <f aca="false">SUM(G267+E268)</f>
        <v>#VALUE!</v>
      </c>
      <c r="H268" s="118"/>
      <c r="I268" s="114"/>
      <c r="J268" s="119"/>
      <c r="K268" s="114" t="n">
        <f aca="false">SUM(K267+1)</f>
        <v>263</v>
      </c>
      <c r="L268" s="123" t="n">
        <f aca="false">PMT($J$3/12,$J$2,$J$1)</f>
        <v>-82981.9891802466</v>
      </c>
      <c r="M268" s="123" t="n">
        <f aca="false">PPMT($J$3/12,K268,$J$2,$J$1)</f>
        <v>-42955.1843362312</v>
      </c>
      <c r="N268" s="123" t="n">
        <f aca="false">SUM(L268-M268)</f>
        <v>-40026.8048440155</v>
      </c>
      <c r="O268" s="124" t="n">
        <f aca="false">SUM(O267+M268)</f>
        <v>4603301.49937433</v>
      </c>
    </row>
    <row r="269" customFormat="false" ht="13.2" hidden="false" customHeight="false" outlineLevel="0" collapsed="false">
      <c r="A269" s="114"/>
      <c r="B269" s="119" t="n">
        <f aca="false">SUM(D258:D269)</f>
        <v>-1413322.13940897</v>
      </c>
      <c r="C269" s="114" t="n">
        <f aca="false">SUM(C268+1)</f>
        <v>264</v>
      </c>
      <c r="D269" s="123" t="n">
        <f aca="false">PMT($B$3/12,$B$2,$B$1)</f>
        <v>-117776.844950748</v>
      </c>
      <c r="E269" s="123" t="e">
        <f aca="false">PPMT($B$3/12,C269,$B$2,$B$1)</f>
        <v>#VALUE!</v>
      </c>
      <c r="F269" s="123" t="e">
        <f aca="false">SUM(D269-E269)</f>
        <v>#VALUE!</v>
      </c>
      <c r="G269" s="124" t="e">
        <f aca="false">SUM(G268+E269)</f>
        <v>#VALUE!</v>
      </c>
      <c r="H269" s="118"/>
      <c r="I269" s="114"/>
      <c r="J269" s="119" t="n">
        <f aca="false">SUM(L258:L269)</f>
        <v>-995783.87016296</v>
      </c>
      <c r="K269" s="114" t="n">
        <f aca="false">SUM(K268+1)</f>
        <v>264</v>
      </c>
      <c r="L269" s="123" t="n">
        <f aca="false">PMT($J$3/12,$J$2,$J$1)</f>
        <v>-82981.9891802466</v>
      </c>
      <c r="M269" s="123" t="n">
        <f aca="false">PPMT($J$3/12,K269,$J$2,$J$1)</f>
        <v>-43244.7738706313</v>
      </c>
      <c r="N269" s="123" t="n">
        <f aca="false">SUM(L269-M269)</f>
        <v>-39737.2153096154</v>
      </c>
      <c r="O269" s="124" t="n">
        <f aca="false">SUM(O268+M269)</f>
        <v>4560056.72550369</v>
      </c>
    </row>
    <row r="270" customFormat="false" ht="13.2" hidden="false" customHeight="false" outlineLevel="0" collapsed="false">
      <c r="A270" s="114"/>
      <c r="B270" s="119"/>
      <c r="C270" s="114" t="n">
        <f aca="false">SUM(C269+1)</f>
        <v>265</v>
      </c>
      <c r="D270" s="123" t="n">
        <f aca="false">PMT($B$3/12,$B$2,$B$1)</f>
        <v>-117776.844950748</v>
      </c>
      <c r="E270" s="123" t="e">
        <f aca="false">PPMT($B$3/12,C270,$B$2,$B$1)</f>
        <v>#VALUE!</v>
      </c>
      <c r="F270" s="123" t="e">
        <f aca="false">SUM(D270-E270)</f>
        <v>#VALUE!</v>
      </c>
      <c r="G270" s="124" t="e">
        <f aca="false">SUM(G269+E270)</f>
        <v>#VALUE!</v>
      </c>
      <c r="H270" s="118"/>
      <c r="I270" s="114"/>
      <c r="J270" s="119"/>
      <c r="K270" s="114" t="n">
        <f aca="false">SUM(K269+1)</f>
        <v>265</v>
      </c>
      <c r="L270" s="123" t="n">
        <f aca="false">PMT($J$3/12,$J$2,$J$1)</f>
        <v>-82981.9891802466</v>
      </c>
      <c r="M270" s="123" t="n">
        <f aca="false">PPMT($J$3/12,K270,$J$2,$J$1)</f>
        <v>-43536.3157211425</v>
      </c>
      <c r="N270" s="123" t="n">
        <f aca="false">SUM(L270-M270)</f>
        <v>-39445.6734591042</v>
      </c>
      <c r="O270" s="124" t="n">
        <f aca="false">SUM(O269+M270)</f>
        <v>4516520.40978255</v>
      </c>
    </row>
    <row r="271" customFormat="false" ht="13.2" hidden="false" customHeight="false" outlineLevel="0" collapsed="false">
      <c r="A271" s="114"/>
      <c r="B271" s="119"/>
      <c r="C271" s="114" t="n">
        <f aca="false">SUM(C270+1)</f>
        <v>266</v>
      </c>
      <c r="D271" s="123" t="n">
        <f aca="false">PMT($B$3/12,$B$2,$B$1)</f>
        <v>-117776.844950748</v>
      </c>
      <c r="E271" s="123" t="e">
        <f aca="false">PPMT($B$3/12,C271,$B$2,$B$1)</f>
        <v>#VALUE!</v>
      </c>
      <c r="F271" s="123" t="e">
        <f aca="false">SUM(D271-E271)</f>
        <v>#VALUE!</v>
      </c>
      <c r="G271" s="124" t="e">
        <f aca="false">SUM(G270+E271)</f>
        <v>#VALUE!</v>
      </c>
      <c r="H271" s="118"/>
      <c r="I271" s="114"/>
      <c r="J271" s="119"/>
      <c r="K271" s="114" t="n">
        <f aca="false">SUM(K270+1)</f>
        <v>266</v>
      </c>
      <c r="L271" s="123" t="n">
        <f aca="false">PMT($J$3/12,$J$2,$J$1)</f>
        <v>-82981.9891802466</v>
      </c>
      <c r="M271" s="123" t="n">
        <f aca="false">PPMT($J$3/12,K271,$J$2,$J$1)</f>
        <v>-43829.8230496292</v>
      </c>
      <c r="N271" s="123" t="n">
        <f aca="false">SUM(L271-M271)</f>
        <v>-39152.1661306175</v>
      </c>
      <c r="O271" s="124" t="n">
        <f aca="false">SUM(O270+M271)</f>
        <v>4472690.58673292</v>
      </c>
    </row>
    <row r="272" customFormat="false" ht="13.2" hidden="false" customHeight="false" outlineLevel="0" collapsed="false">
      <c r="A272" s="114"/>
      <c r="B272" s="119"/>
      <c r="C272" s="114" t="n">
        <f aca="false">SUM(C271+1)</f>
        <v>267</v>
      </c>
      <c r="D272" s="123" t="n">
        <f aca="false">PMT($B$3/12,$B$2,$B$1)</f>
        <v>-117776.844950748</v>
      </c>
      <c r="E272" s="123" t="e">
        <f aca="false">PPMT($B$3/12,C272,$B$2,$B$1)</f>
        <v>#VALUE!</v>
      </c>
      <c r="F272" s="123" t="e">
        <f aca="false">SUM(D272-E272)</f>
        <v>#VALUE!</v>
      </c>
      <c r="G272" s="124" t="e">
        <f aca="false">SUM(G271+E272)</f>
        <v>#VALUE!</v>
      </c>
      <c r="H272" s="118"/>
      <c r="I272" s="114"/>
      <c r="J272" s="119"/>
      <c r="K272" s="114" t="n">
        <f aca="false">SUM(K271+1)</f>
        <v>267</v>
      </c>
      <c r="L272" s="123" t="n">
        <f aca="false">PMT($J$3/12,$J$2,$J$1)</f>
        <v>-82981.9891802466</v>
      </c>
      <c r="M272" s="123" t="n">
        <f aca="false">PPMT($J$3/12,K272,$J$2,$J$1)</f>
        <v>-44125.3091066887</v>
      </c>
      <c r="N272" s="123" t="n">
        <f aca="false">SUM(L272-M272)</f>
        <v>-38856.6800735579</v>
      </c>
      <c r="O272" s="124" t="n">
        <f aca="false">SUM(O271+M272)</f>
        <v>4428565.27762623</v>
      </c>
    </row>
    <row r="273" customFormat="false" ht="13.2" hidden="false" customHeight="false" outlineLevel="0" collapsed="false">
      <c r="A273" s="114"/>
      <c r="B273" s="119"/>
      <c r="C273" s="114" t="n">
        <f aca="false">SUM(C272+1)</f>
        <v>268</v>
      </c>
      <c r="D273" s="123" t="n">
        <f aca="false">PMT($B$3/12,$B$2,$B$1)</f>
        <v>-117776.844950748</v>
      </c>
      <c r="E273" s="123" t="e">
        <f aca="false">PPMT($B$3/12,C273,$B$2,$B$1)</f>
        <v>#VALUE!</v>
      </c>
      <c r="F273" s="123" t="e">
        <f aca="false">SUM(D273-E273)</f>
        <v>#VALUE!</v>
      </c>
      <c r="G273" s="124" t="e">
        <f aca="false">SUM(G272+E273)</f>
        <v>#VALUE!</v>
      </c>
      <c r="H273" s="118"/>
      <c r="I273" s="114"/>
      <c r="J273" s="119"/>
      <c r="K273" s="114" t="n">
        <f aca="false">SUM(K272+1)</f>
        <v>268</v>
      </c>
      <c r="L273" s="123" t="n">
        <f aca="false">PMT($J$3/12,$J$2,$J$1)</f>
        <v>-82981.9891802466</v>
      </c>
      <c r="M273" s="123" t="n">
        <f aca="false">PPMT($J$3/12,K273,$J$2,$J$1)</f>
        <v>-44422.7872322497</v>
      </c>
      <c r="N273" s="123" t="n">
        <f aca="false">SUM(L273-M273)</f>
        <v>-38559.201947997</v>
      </c>
      <c r="O273" s="124" t="n">
        <f aca="false">SUM(O272+M273)</f>
        <v>4384142.49039398</v>
      </c>
    </row>
    <row r="274" customFormat="false" ht="13.2" hidden="false" customHeight="false" outlineLevel="0" collapsed="false">
      <c r="A274" s="114"/>
      <c r="B274" s="119"/>
      <c r="C274" s="114" t="n">
        <f aca="false">SUM(C273+1)</f>
        <v>269</v>
      </c>
      <c r="D274" s="123" t="n">
        <f aca="false">PMT($B$3/12,$B$2,$B$1)</f>
        <v>-117776.844950748</v>
      </c>
      <c r="E274" s="123" t="e">
        <f aca="false">PPMT($B$3/12,C274,$B$2,$B$1)</f>
        <v>#VALUE!</v>
      </c>
      <c r="F274" s="123" t="e">
        <f aca="false">SUM(D274-E274)</f>
        <v>#VALUE!</v>
      </c>
      <c r="G274" s="124" t="e">
        <f aca="false">SUM(G273+E274)</f>
        <v>#VALUE!</v>
      </c>
      <c r="H274" s="118"/>
      <c r="I274" s="114"/>
      <c r="J274" s="119"/>
      <c r="K274" s="114" t="n">
        <f aca="false">SUM(K273+1)</f>
        <v>269</v>
      </c>
      <c r="L274" s="123" t="n">
        <f aca="false">PMT($J$3/12,$J$2,$J$1)</f>
        <v>-82981.9891802466</v>
      </c>
      <c r="M274" s="123" t="n">
        <f aca="false">PPMT($J$3/12,K274,$J$2,$J$1)</f>
        <v>-44722.2708561737</v>
      </c>
      <c r="N274" s="123" t="n">
        <f aca="false">SUM(L274-M274)</f>
        <v>-38259.7183240729</v>
      </c>
      <c r="O274" s="124" t="n">
        <f aca="false">SUM(O273+M274)</f>
        <v>4339420.21953781</v>
      </c>
    </row>
    <row r="275" customFormat="false" ht="13.2" hidden="false" customHeight="false" outlineLevel="0" collapsed="false">
      <c r="A275" s="114"/>
      <c r="B275" s="119"/>
      <c r="C275" s="114" t="n">
        <f aca="false">SUM(C274+1)</f>
        <v>270</v>
      </c>
      <c r="D275" s="123" t="n">
        <f aca="false">PMT($B$3/12,$B$2,$B$1)</f>
        <v>-117776.844950748</v>
      </c>
      <c r="E275" s="123" t="e">
        <f aca="false">PPMT($B$3/12,C275,$B$2,$B$1)</f>
        <v>#VALUE!</v>
      </c>
      <c r="F275" s="123" t="e">
        <f aca="false">SUM(D275-E275)</f>
        <v>#VALUE!</v>
      </c>
      <c r="G275" s="124" t="e">
        <f aca="false">SUM(G274+E275)</f>
        <v>#VALUE!</v>
      </c>
      <c r="H275" s="118"/>
      <c r="I275" s="114"/>
      <c r="J275" s="119"/>
      <c r="K275" s="114" t="n">
        <f aca="false">SUM(K274+1)</f>
        <v>270</v>
      </c>
      <c r="L275" s="123" t="n">
        <f aca="false">PMT($J$3/12,$J$2,$J$1)</f>
        <v>-82981.9891802466</v>
      </c>
      <c r="M275" s="123" t="n">
        <f aca="false">PPMT($J$3/12,K275,$J$2,$J$1)</f>
        <v>-45023.7734988624</v>
      </c>
      <c r="N275" s="123" t="n">
        <f aca="false">SUM(L275-M275)</f>
        <v>-37958.2156813842</v>
      </c>
      <c r="O275" s="124" t="n">
        <f aca="false">SUM(O274+M275)</f>
        <v>4294396.44603895</v>
      </c>
    </row>
    <row r="276" customFormat="false" ht="13.2" hidden="false" customHeight="false" outlineLevel="0" collapsed="false">
      <c r="A276" s="114"/>
      <c r="B276" s="119"/>
      <c r="C276" s="114" t="n">
        <f aca="false">SUM(C275+1)</f>
        <v>271</v>
      </c>
      <c r="D276" s="123" t="n">
        <f aca="false">PMT($B$3/12,$B$2,$B$1)</f>
        <v>-117776.844950748</v>
      </c>
      <c r="E276" s="123" t="e">
        <f aca="false">PPMT($B$3/12,C276,$B$2,$B$1)</f>
        <v>#VALUE!</v>
      </c>
      <c r="F276" s="123" t="e">
        <f aca="false">SUM(D276-E276)</f>
        <v>#VALUE!</v>
      </c>
      <c r="G276" s="124" t="e">
        <f aca="false">SUM(G275+E276)</f>
        <v>#VALUE!</v>
      </c>
      <c r="H276" s="118"/>
      <c r="I276" s="114"/>
      <c r="J276" s="119"/>
      <c r="K276" s="114" t="n">
        <f aca="false">SUM(K275+1)</f>
        <v>271</v>
      </c>
      <c r="L276" s="123" t="n">
        <f aca="false">PMT($J$3/12,$J$2,$J$1)</f>
        <v>-82981.9891802466</v>
      </c>
      <c r="M276" s="123" t="n">
        <f aca="false">PPMT($J$3/12,K276,$J$2,$J$1)</f>
        <v>-45327.3087718673</v>
      </c>
      <c r="N276" s="123" t="n">
        <f aca="false">SUM(L276-M276)</f>
        <v>-37654.6804083794</v>
      </c>
      <c r="O276" s="124" t="n">
        <f aca="false">SUM(O275+M276)</f>
        <v>4249069.13726708</v>
      </c>
    </row>
    <row r="277" customFormat="false" ht="13.2" hidden="false" customHeight="false" outlineLevel="0" collapsed="false">
      <c r="A277" s="114"/>
      <c r="B277" s="119"/>
      <c r="C277" s="114" t="n">
        <f aca="false">SUM(C276+1)</f>
        <v>272</v>
      </c>
      <c r="D277" s="123" t="n">
        <f aca="false">PMT($B$3/12,$B$2,$B$1)</f>
        <v>-117776.844950748</v>
      </c>
      <c r="E277" s="123" t="e">
        <f aca="false">PPMT($B$3/12,C277,$B$2,$B$1)</f>
        <v>#VALUE!</v>
      </c>
      <c r="F277" s="123" t="e">
        <f aca="false">SUM(D277-E277)</f>
        <v>#VALUE!</v>
      </c>
      <c r="G277" s="124" t="e">
        <f aca="false">SUM(G276+E277)</f>
        <v>#VALUE!</v>
      </c>
      <c r="H277" s="118"/>
      <c r="I277" s="114"/>
      <c r="J277" s="119"/>
      <c r="K277" s="114" t="n">
        <f aca="false">SUM(K276+1)</f>
        <v>272</v>
      </c>
      <c r="L277" s="123" t="n">
        <f aca="false">PMT($J$3/12,$J$2,$J$1)</f>
        <v>-82981.9891802466</v>
      </c>
      <c r="M277" s="123" t="n">
        <f aca="false">PPMT($J$3/12,K277,$J$2,$J$1)</f>
        <v>-45632.8903785043</v>
      </c>
      <c r="N277" s="123" t="n">
        <f aca="false">SUM(L277-M277)</f>
        <v>-37349.0988017423</v>
      </c>
      <c r="O277" s="124" t="n">
        <f aca="false">SUM(O276+M277)</f>
        <v>4203436.24688858</v>
      </c>
    </row>
    <row r="278" customFormat="false" ht="13.2" hidden="false" customHeight="false" outlineLevel="0" collapsed="false">
      <c r="A278" s="114"/>
      <c r="B278" s="119"/>
      <c r="C278" s="114" t="n">
        <f aca="false">SUM(C277+1)</f>
        <v>273</v>
      </c>
      <c r="D278" s="123" t="n">
        <f aca="false">PMT($B$3/12,$B$2,$B$1)</f>
        <v>-117776.844950748</v>
      </c>
      <c r="E278" s="123" t="e">
        <f aca="false">PPMT($B$3/12,C278,$B$2,$B$1)</f>
        <v>#VALUE!</v>
      </c>
      <c r="F278" s="123" t="e">
        <f aca="false">SUM(D278-E278)</f>
        <v>#VALUE!</v>
      </c>
      <c r="G278" s="124" t="e">
        <f aca="false">SUM(G277+E278)</f>
        <v>#VALUE!</v>
      </c>
      <c r="H278" s="118"/>
      <c r="I278" s="114"/>
      <c r="J278" s="119"/>
      <c r="K278" s="114" t="n">
        <f aca="false">SUM(K277+1)</f>
        <v>273</v>
      </c>
      <c r="L278" s="123" t="n">
        <f aca="false">PMT($J$3/12,$J$2,$J$1)</f>
        <v>-82981.9891802466</v>
      </c>
      <c r="M278" s="123" t="n">
        <f aca="false">PPMT($J$3/12,K278,$J$2,$J$1)</f>
        <v>-45940.5321144727</v>
      </c>
      <c r="N278" s="123" t="n">
        <f aca="false">SUM(L278-M278)</f>
        <v>-37041.457065774</v>
      </c>
      <c r="O278" s="124" t="n">
        <f aca="false">SUM(O277+M278)</f>
        <v>4157495.7147741</v>
      </c>
    </row>
    <row r="279" customFormat="false" ht="13.2" hidden="false" customHeight="false" outlineLevel="0" collapsed="false">
      <c r="A279" s="114"/>
      <c r="B279" s="119"/>
      <c r="C279" s="114" t="n">
        <f aca="false">SUM(C278+1)</f>
        <v>274</v>
      </c>
      <c r="D279" s="123" t="n">
        <f aca="false">PMT($B$3/12,$B$2,$B$1)</f>
        <v>-117776.844950748</v>
      </c>
      <c r="E279" s="123" t="e">
        <f aca="false">PPMT($B$3/12,C279,$B$2,$B$1)</f>
        <v>#VALUE!</v>
      </c>
      <c r="F279" s="123" t="e">
        <f aca="false">SUM(D279-E279)</f>
        <v>#VALUE!</v>
      </c>
      <c r="G279" s="124" t="e">
        <f aca="false">SUM(G278+E279)</f>
        <v>#VALUE!</v>
      </c>
      <c r="H279" s="118"/>
      <c r="I279" s="114"/>
      <c r="J279" s="119"/>
      <c r="K279" s="114" t="n">
        <f aca="false">SUM(K278+1)</f>
        <v>274</v>
      </c>
      <c r="L279" s="123" t="n">
        <f aca="false">PMT($J$3/12,$J$2,$J$1)</f>
        <v>-82981.9891802466</v>
      </c>
      <c r="M279" s="123" t="n">
        <f aca="false">PPMT($J$3/12,K279,$J$2,$J$1)</f>
        <v>-46250.2478684778</v>
      </c>
      <c r="N279" s="123" t="n">
        <f aca="false">SUM(L279-M279)</f>
        <v>-36731.7413117689</v>
      </c>
      <c r="O279" s="124" t="n">
        <f aca="false">SUM(O278+M279)</f>
        <v>4111245.46690563</v>
      </c>
    </row>
    <row r="280" customFormat="false" ht="13.2" hidden="false" customHeight="false" outlineLevel="0" collapsed="false">
      <c r="A280" s="114"/>
      <c r="B280" s="119"/>
      <c r="C280" s="114" t="n">
        <f aca="false">SUM(C279+1)</f>
        <v>275</v>
      </c>
      <c r="D280" s="123" t="n">
        <f aca="false">PMT($B$3/12,$B$2,$B$1)</f>
        <v>-117776.844950748</v>
      </c>
      <c r="E280" s="123" t="e">
        <f aca="false">PPMT($B$3/12,C280,$B$2,$B$1)</f>
        <v>#VALUE!</v>
      </c>
      <c r="F280" s="123" t="e">
        <f aca="false">SUM(D280-E280)</f>
        <v>#VALUE!</v>
      </c>
      <c r="G280" s="124" t="e">
        <f aca="false">SUM(G279+E280)</f>
        <v>#VALUE!</v>
      </c>
      <c r="H280" s="118"/>
      <c r="I280" s="114"/>
      <c r="J280" s="119"/>
      <c r="K280" s="114" t="n">
        <f aca="false">SUM(K279+1)</f>
        <v>275</v>
      </c>
      <c r="L280" s="123" t="n">
        <f aca="false">PMT($J$3/12,$J$2,$J$1)</f>
        <v>-82981.9891802466</v>
      </c>
      <c r="M280" s="123" t="n">
        <f aca="false">PPMT($J$3/12,K280,$J$2,$J$1)</f>
        <v>-46562.0516228578</v>
      </c>
      <c r="N280" s="123" t="n">
        <f aca="false">SUM(L280-M280)</f>
        <v>-36419.9375573889</v>
      </c>
      <c r="O280" s="124" t="n">
        <f aca="false">SUM(O279+M280)</f>
        <v>4064683.41528277</v>
      </c>
    </row>
    <row r="281" customFormat="false" ht="13.2" hidden="false" customHeight="false" outlineLevel="0" collapsed="false">
      <c r="A281" s="114"/>
      <c r="B281" s="119" t="n">
        <f aca="false">SUM(D270:D281)</f>
        <v>-1413322.13940897</v>
      </c>
      <c r="C281" s="114" t="n">
        <f aca="false">SUM(C280+1)</f>
        <v>276</v>
      </c>
      <c r="D281" s="123" t="n">
        <f aca="false">PMT($B$3/12,$B$2,$B$1)</f>
        <v>-117776.844950748</v>
      </c>
      <c r="E281" s="123" t="e">
        <f aca="false">PPMT($B$3/12,C281,$B$2,$B$1)</f>
        <v>#VALUE!</v>
      </c>
      <c r="F281" s="123" t="e">
        <f aca="false">SUM(D281-E281)</f>
        <v>#VALUE!</v>
      </c>
      <c r="G281" s="124" t="e">
        <f aca="false">SUM(G280+E281)</f>
        <v>#VALUE!</v>
      </c>
      <c r="H281" s="118"/>
      <c r="I281" s="114"/>
      <c r="J281" s="119" t="n">
        <f aca="false">SUM(L270:L281)</f>
        <v>-995783.87016296</v>
      </c>
      <c r="K281" s="114" t="n">
        <f aca="false">SUM(K280+1)</f>
        <v>276</v>
      </c>
      <c r="L281" s="123" t="n">
        <f aca="false">PMT($J$3/12,$J$2,$J$1)</f>
        <v>-82981.9891802466</v>
      </c>
      <c r="M281" s="123" t="n">
        <f aca="false">PPMT($J$3/12,K281,$J$2,$J$1)</f>
        <v>-46875.9574542152</v>
      </c>
      <c r="N281" s="123" t="n">
        <f aca="false">SUM(L281-M281)</f>
        <v>-36106.0317260314</v>
      </c>
      <c r="O281" s="124" t="n">
        <f aca="false">SUM(O280+M281)</f>
        <v>4017807.45782855</v>
      </c>
    </row>
    <row r="282" customFormat="false" ht="13.2" hidden="false" customHeight="false" outlineLevel="0" collapsed="false">
      <c r="A282" s="114"/>
      <c r="B282" s="119"/>
      <c r="C282" s="114" t="n">
        <f aca="false">SUM(C281+1)</f>
        <v>277</v>
      </c>
      <c r="D282" s="123" t="n">
        <f aca="false">PMT($B$3/12,$B$2,$B$1)</f>
        <v>-117776.844950748</v>
      </c>
      <c r="E282" s="123" t="e">
        <f aca="false">PPMT($B$3/12,C282,$B$2,$B$1)</f>
        <v>#VALUE!</v>
      </c>
      <c r="F282" s="123" t="e">
        <f aca="false">SUM(D282-E282)</f>
        <v>#VALUE!</v>
      </c>
      <c r="G282" s="124" t="e">
        <f aca="false">SUM(G281+E282)</f>
        <v>#VALUE!</v>
      </c>
      <c r="H282" s="118"/>
      <c r="I282" s="114"/>
      <c r="J282" s="119"/>
      <c r="K282" s="114" t="n">
        <f aca="false">SUM(K281+1)</f>
        <v>277</v>
      </c>
      <c r="L282" s="123" t="n">
        <f aca="false">PMT($J$3/12,$J$2,$J$1)</f>
        <v>-82981.9891802466</v>
      </c>
      <c r="M282" s="123" t="n">
        <f aca="false">PPMT($J$3/12,K282,$J$2,$J$1)</f>
        <v>-47191.9795340523</v>
      </c>
      <c r="N282" s="123" t="n">
        <f aca="false">SUM(L282-M282)</f>
        <v>-35790.0096461943</v>
      </c>
      <c r="O282" s="124" t="n">
        <f aca="false">SUM(O281+M282)</f>
        <v>3970615.4782945</v>
      </c>
    </row>
    <row r="283" customFormat="false" ht="13.2" hidden="false" customHeight="false" outlineLevel="0" collapsed="false">
      <c r="A283" s="114"/>
      <c r="B283" s="119"/>
      <c r="C283" s="114" t="n">
        <f aca="false">SUM(C282+1)</f>
        <v>278</v>
      </c>
      <c r="D283" s="123" t="n">
        <f aca="false">PMT($B$3/12,$B$2,$B$1)</f>
        <v>-117776.844950748</v>
      </c>
      <c r="E283" s="123" t="e">
        <f aca="false">PPMT($B$3/12,C283,$B$2,$B$1)</f>
        <v>#VALUE!</v>
      </c>
      <c r="F283" s="123" t="e">
        <f aca="false">SUM(D283-E283)</f>
        <v>#VALUE!</v>
      </c>
      <c r="G283" s="124" t="e">
        <f aca="false">SUM(G282+E283)</f>
        <v>#VALUE!</v>
      </c>
      <c r="H283" s="118"/>
      <c r="I283" s="114"/>
      <c r="J283" s="119"/>
      <c r="K283" s="114" t="n">
        <f aca="false">SUM(K282+1)</f>
        <v>278</v>
      </c>
      <c r="L283" s="123" t="n">
        <f aca="false">PMT($J$3/12,$J$2,$J$1)</f>
        <v>-82981.9891802466</v>
      </c>
      <c r="M283" s="123" t="n">
        <f aca="false">PPMT($J$3/12,K283,$J$2,$J$1)</f>
        <v>-47510.1321294111</v>
      </c>
      <c r="N283" s="123" t="n">
        <f aca="false">SUM(L283-M283)</f>
        <v>-35471.8570508355</v>
      </c>
      <c r="O283" s="124" t="n">
        <f aca="false">SUM(O282+M283)</f>
        <v>3923105.34616509</v>
      </c>
    </row>
    <row r="284" customFormat="false" ht="13.2" hidden="false" customHeight="false" outlineLevel="0" collapsed="false">
      <c r="A284" s="114"/>
      <c r="B284" s="119"/>
      <c r="C284" s="114" t="n">
        <f aca="false">SUM(C283+1)</f>
        <v>279</v>
      </c>
      <c r="D284" s="123" t="n">
        <f aca="false">PMT($B$3/12,$B$2,$B$1)</f>
        <v>-117776.844950748</v>
      </c>
      <c r="E284" s="123" t="e">
        <f aca="false">PPMT($B$3/12,C284,$B$2,$B$1)</f>
        <v>#VALUE!</v>
      </c>
      <c r="F284" s="123" t="e">
        <f aca="false">SUM(D284-E284)</f>
        <v>#VALUE!</v>
      </c>
      <c r="G284" s="124" t="e">
        <f aca="false">SUM(G283+E284)</f>
        <v>#VALUE!</v>
      </c>
      <c r="H284" s="118"/>
      <c r="I284" s="114"/>
      <c r="J284" s="119"/>
      <c r="K284" s="114" t="n">
        <f aca="false">SUM(K283+1)</f>
        <v>279</v>
      </c>
      <c r="L284" s="123" t="n">
        <f aca="false">PMT($J$3/12,$J$2,$J$1)</f>
        <v>-82981.9891802466</v>
      </c>
      <c r="M284" s="123" t="n">
        <f aca="false">PPMT($J$3/12,K284,$J$2,$J$1)</f>
        <v>-47830.4296035169</v>
      </c>
      <c r="N284" s="123" t="n">
        <f aca="false">SUM(L284-M284)</f>
        <v>-35151.5595767298</v>
      </c>
      <c r="O284" s="124" t="n">
        <f aca="false">SUM(O283+M284)</f>
        <v>3875274.91656157</v>
      </c>
    </row>
    <row r="285" customFormat="false" ht="13.2" hidden="false" customHeight="false" outlineLevel="0" collapsed="false">
      <c r="A285" s="114"/>
      <c r="B285" s="119"/>
      <c r="C285" s="114" t="n">
        <f aca="false">SUM(C284+1)</f>
        <v>280</v>
      </c>
      <c r="D285" s="123" t="n">
        <f aca="false">PMT($B$3/12,$B$2,$B$1)</f>
        <v>-117776.844950748</v>
      </c>
      <c r="E285" s="123" t="e">
        <f aca="false">PPMT($B$3/12,C285,$B$2,$B$1)</f>
        <v>#VALUE!</v>
      </c>
      <c r="F285" s="123" t="e">
        <f aca="false">SUM(D285-E285)</f>
        <v>#VALUE!</v>
      </c>
      <c r="G285" s="124" t="e">
        <f aca="false">SUM(G284+E285)</f>
        <v>#VALUE!</v>
      </c>
      <c r="H285" s="118"/>
      <c r="I285" s="114"/>
      <c r="J285" s="119"/>
      <c r="K285" s="114" t="n">
        <f aca="false">SUM(K284+1)</f>
        <v>280</v>
      </c>
      <c r="L285" s="123" t="n">
        <f aca="false">PMT($J$3/12,$J$2,$J$1)</f>
        <v>-82981.9891802466</v>
      </c>
      <c r="M285" s="123" t="n">
        <f aca="false">PPMT($J$3/12,K285,$J$2,$J$1)</f>
        <v>-48152.8864164272</v>
      </c>
      <c r="N285" s="123" t="n">
        <f aca="false">SUM(L285-M285)</f>
        <v>-34829.1027638194</v>
      </c>
      <c r="O285" s="124" t="n">
        <f aca="false">SUM(O284+M285)</f>
        <v>3827122.03014515</v>
      </c>
    </row>
    <row r="286" customFormat="false" ht="13.2" hidden="false" customHeight="false" outlineLevel="0" collapsed="false">
      <c r="A286" s="114"/>
      <c r="B286" s="119"/>
      <c r="C286" s="114" t="n">
        <f aca="false">SUM(C285+1)</f>
        <v>281</v>
      </c>
      <c r="D286" s="123" t="n">
        <f aca="false">PMT($B$3/12,$B$2,$B$1)</f>
        <v>-117776.844950748</v>
      </c>
      <c r="E286" s="123" t="e">
        <f aca="false">PPMT($B$3/12,C286,$B$2,$B$1)</f>
        <v>#VALUE!</v>
      </c>
      <c r="F286" s="123" t="e">
        <f aca="false">SUM(D286-E286)</f>
        <v>#VALUE!</v>
      </c>
      <c r="G286" s="124" t="e">
        <f aca="false">SUM(G285+E286)</f>
        <v>#VALUE!</v>
      </c>
      <c r="H286" s="118"/>
      <c r="I286" s="114"/>
      <c r="J286" s="119"/>
      <c r="K286" s="114" t="n">
        <f aca="false">SUM(K285+1)</f>
        <v>281</v>
      </c>
      <c r="L286" s="123" t="n">
        <f aca="false">PMT($J$3/12,$J$2,$J$1)</f>
        <v>-82981.9891802466</v>
      </c>
      <c r="M286" s="123" t="n">
        <f aca="false">PPMT($J$3/12,K286,$J$2,$J$1)</f>
        <v>-48477.5171256846</v>
      </c>
      <c r="N286" s="123" t="n">
        <f aca="false">SUM(L286-M286)</f>
        <v>-34504.472054562</v>
      </c>
      <c r="O286" s="124" t="n">
        <f aca="false">SUM(O285+M286)</f>
        <v>3778644.51301946</v>
      </c>
    </row>
    <row r="287" customFormat="false" ht="13.2" hidden="false" customHeight="false" outlineLevel="0" collapsed="false">
      <c r="A287" s="114"/>
      <c r="B287" s="119"/>
      <c r="C287" s="114" t="n">
        <f aca="false">SUM(C286+1)</f>
        <v>282</v>
      </c>
      <c r="D287" s="123" t="n">
        <f aca="false">PMT($B$3/12,$B$2,$B$1)</f>
        <v>-117776.844950748</v>
      </c>
      <c r="E287" s="123" t="e">
        <f aca="false">PPMT($B$3/12,C287,$B$2,$B$1)</f>
        <v>#VALUE!</v>
      </c>
      <c r="F287" s="123" t="e">
        <f aca="false">SUM(D287-E287)</f>
        <v>#VALUE!</v>
      </c>
      <c r="G287" s="124" t="e">
        <f aca="false">SUM(G286+E287)</f>
        <v>#VALUE!</v>
      </c>
      <c r="H287" s="118"/>
      <c r="I287" s="114"/>
      <c r="J287" s="119"/>
      <c r="K287" s="114" t="n">
        <f aca="false">SUM(K286+1)</f>
        <v>282</v>
      </c>
      <c r="L287" s="123" t="n">
        <f aca="false">PMT($J$3/12,$J$2,$J$1)</f>
        <v>-82981.9891802466</v>
      </c>
      <c r="M287" s="123" t="n">
        <f aca="false">PPMT($J$3/12,K287,$J$2,$J$1)</f>
        <v>-48804.3363869737</v>
      </c>
      <c r="N287" s="123" t="n">
        <f aca="false">SUM(L287-M287)</f>
        <v>-34177.652793273</v>
      </c>
      <c r="O287" s="124" t="n">
        <f aca="false">SUM(O286+M287)</f>
        <v>3729840.17663249</v>
      </c>
    </row>
    <row r="288" customFormat="false" ht="13.2" hidden="false" customHeight="false" outlineLevel="0" collapsed="false">
      <c r="A288" s="114"/>
      <c r="B288" s="119"/>
      <c r="C288" s="114" t="n">
        <f aca="false">SUM(C287+1)</f>
        <v>283</v>
      </c>
      <c r="D288" s="123" t="n">
        <f aca="false">PMT($B$3/12,$B$2,$B$1)</f>
        <v>-117776.844950748</v>
      </c>
      <c r="E288" s="123" t="e">
        <f aca="false">PPMT($B$3/12,C288,$B$2,$B$1)</f>
        <v>#VALUE!</v>
      </c>
      <c r="F288" s="123" t="e">
        <f aca="false">SUM(D288-E288)</f>
        <v>#VALUE!</v>
      </c>
      <c r="G288" s="124" t="e">
        <f aca="false">SUM(G287+E288)</f>
        <v>#VALUE!</v>
      </c>
      <c r="H288" s="118"/>
      <c r="I288" s="114"/>
      <c r="J288" s="119"/>
      <c r="K288" s="114" t="n">
        <f aca="false">SUM(K287+1)</f>
        <v>283</v>
      </c>
      <c r="L288" s="123" t="n">
        <f aca="false">PMT($J$3/12,$J$2,$J$1)</f>
        <v>-82981.9891802466</v>
      </c>
      <c r="M288" s="123" t="n">
        <f aca="false">PPMT($J$3/12,K288,$J$2,$J$1)</f>
        <v>-49133.3589547824</v>
      </c>
      <c r="N288" s="123" t="n">
        <f aca="false">SUM(L288-M288)</f>
        <v>-33848.6302254642</v>
      </c>
      <c r="O288" s="124" t="n">
        <f aca="false">SUM(O287+M288)</f>
        <v>3680706.8176777</v>
      </c>
    </row>
    <row r="289" customFormat="false" ht="13.2" hidden="false" customHeight="false" outlineLevel="0" collapsed="false">
      <c r="A289" s="114"/>
      <c r="B289" s="119"/>
      <c r="C289" s="114" t="n">
        <f aca="false">SUM(C288+1)</f>
        <v>284</v>
      </c>
      <c r="D289" s="123" t="n">
        <f aca="false">PMT($B$3/12,$B$2,$B$1)</f>
        <v>-117776.844950748</v>
      </c>
      <c r="E289" s="123" t="e">
        <f aca="false">PPMT($B$3/12,C289,$B$2,$B$1)</f>
        <v>#VALUE!</v>
      </c>
      <c r="F289" s="123" t="e">
        <f aca="false">SUM(D289-E289)</f>
        <v>#VALUE!</v>
      </c>
      <c r="G289" s="124" t="e">
        <f aca="false">SUM(G288+E289)</f>
        <v>#VALUE!</v>
      </c>
      <c r="H289" s="118"/>
      <c r="I289" s="114"/>
      <c r="J289" s="119"/>
      <c r="K289" s="114" t="n">
        <f aca="false">SUM(K288+1)</f>
        <v>284</v>
      </c>
      <c r="L289" s="123" t="n">
        <f aca="false">PMT($J$3/12,$J$2,$J$1)</f>
        <v>-82981.9891802466</v>
      </c>
      <c r="M289" s="123" t="n">
        <f aca="false">PPMT($J$3/12,K289,$J$2,$J$1)</f>
        <v>-49464.5996830693</v>
      </c>
      <c r="N289" s="123" t="n">
        <f aca="false">SUM(L289-M289)</f>
        <v>-33517.3894971774</v>
      </c>
      <c r="O289" s="124" t="n">
        <f aca="false">SUM(O288+M289)</f>
        <v>3631242.21799464</v>
      </c>
    </row>
    <row r="290" customFormat="false" ht="13.2" hidden="false" customHeight="false" outlineLevel="0" collapsed="false">
      <c r="A290" s="114"/>
      <c r="B290" s="119"/>
      <c r="C290" s="114" t="n">
        <f aca="false">SUM(C289+1)</f>
        <v>285</v>
      </c>
      <c r="D290" s="123" t="n">
        <f aca="false">PMT($B$3/12,$B$2,$B$1)</f>
        <v>-117776.844950748</v>
      </c>
      <c r="E290" s="123" t="e">
        <f aca="false">PPMT($B$3/12,C290,$B$2,$B$1)</f>
        <v>#VALUE!</v>
      </c>
      <c r="F290" s="123" t="e">
        <f aca="false">SUM(D290-E290)</f>
        <v>#VALUE!</v>
      </c>
      <c r="G290" s="124" t="e">
        <f aca="false">SUM(G289+E290)</f>
        <v>#VALUE!</v>
      </c>
      <c r="H290" s="118"/>
      <c r="I290" s="114"/>
      <c r="J290" s="119"/>
      <c r="K290" s="114" t="n">
        <f aca="false">SUM(K289+1)</f>
        <v>285</v>
      </c>
      <c r="L290" s="123" t="n">
        <f aca="false">PMT($J$3/12,$J$2,$J$1)</f>
        <v>-82981.9891802466</v>
      </c>
      <c r="M290" s="123" t="n">
        <f aca="false">PPMT($J$3/12,K290,$J$2,$J$1)</f>
        <v>-49798.0735259326</v>
      </c>
      <c r="N290" s="123" t="n">
        <f aca="false">SUM(L290-M290)</f>
        <v>-33183.915654314</v>
      </c>
      <c r="O290" s="124" t="n">
        <f aca="false">SUM(O289+M290)</f>
        <v>3581444.1444687</v>
      </c>
    </row>
    <row r="291" customFormat="false" ht="13.2" hidden="false" customHeight="false" outlineLevel="0" collapsed="false">
      <c r="A291" s="114"/>
      <c r="B291" s="119"/>
      <c r="C291" s="114" t="n">
        <f aca="false">SUM(C290+1)</f>
        <v>286</v>
      </c>
      <c r="D291" s="123" t="n">
        <f aca="false">PMT($B$3/12,$B$2,$B$1)</f>
        <v>-117776.844950748</v>
      </c>
      <c r="E291" s="123" t="e">
        <f aca="false">PPMT($B$3/12,C291,$B$2,$B$1)</f>
        <v>#VALUE!</v>
      </c>
      <c r="F291" s="123" t="e">
        <f aca="false">SUM(D291-E291)</f>
        <v>#VALUE!</v>
      </c>
      <c r="G291" s="124" t="e">
        <f aca="false">SUM(G290+E291)</f>
        <v>#VALUE!</v>
      </c>
      <c r="H291" s="118"/>
      <c r="I291" s="114"/>
      <c r="J291" s="119"/>
      <c r="K291" s="114" t="n">
        <f aca="false">SUM(K290+1)</f>
        <v>286</v>
      </c>
      <c r="L291" s="123" t="n">
        <f aca="false">PMT($J$3/12,$J$2,$J$1)</f>
        <v>-82981.9891802466</v>
      </c>
      <c r="M291" s="123" t="n">
        <f aca="false">PPMT($J$3/12,K291,$J$2,$J$1)</f>
        <v>-50133.7955382867</v>
      </c>
      <c r="N291" s="123" t="n">
        <f aca="false">SUM(L291-M291)</f>
        <v>-32848.1936419599</v>
      </c>
      <c r="O291" s="124" t="n">
        <f aca="false">SUM(O290+M291)</f>
        <v>3531310.34893042</v>
      </c>
    </row>
    <row r="292" customFormat="false" ht="13.2" hidden="false" customHeight="false" outlineLevel="0" collapsed="false">
      <c r="A292" s="114"/>
      <c r="B292" s="119"/>
      <c r="C292" s="114" t="n">
        <f aca="false">SUM(C291+1)</f>
        <v>287</v>
      </c>
      <c r="D292" s="123" t="n">
        <f aca="false">PMT($B$3/12,$B$2,$B$1)</f>
        <v>-117776.844950748</v>
      </c>
      <c r="E292" s="123" t="e">
        <f aca="false">PPMT($B$3/12,C292,$B$2,$B$1)</f>
        <v>#VALUE!</v>
      </c>
      <c r="F292" s="123" t="e">
        <f aca="false">SUM(D292-E292)</f>
        <v>#VALUE!</v>
      </c>
      <c r="G292" s="124" t="e">
        <f aca="false">SUM(G291+E292)</f>
        <v>#VALUE!</v>
      </c>
      <c r="H292" s="118"/>
      <c r="I292" s="114"/>
      <c r="J292" s="119"/>
      <c r="K292" s="114" t="n">
        <f aca="false">SUM(K291+1)</f>
        <v>287</v>
      </c>
      <c r="L292" s="123" t="n">
        <f aca="false">PMT($J$3/12,$J$2,$J$1)</f>
        <v>-82981.9891802466</v>
      </c>
      <c r="M292" s="123" t="n">
        <f aca="false">PPMT($J$3/12,K292,$J$2,$J$1)</f>
        <v>-50471.7808765407</v>
      </c>
      <c r="N292" s="123" t="n">
        <f aca="false">SUM(L292-M292)</f>
        <v>-32510.208303706</v>
      </c>
      <c r="O292" s="124" t="n">
        <f aca="false">SUM(O291+M292)</f>
        <v>3480838.56805388</v>
      </c>
    </row>
    <row r="293" customFormat="false" ht="13.2" hidden="false" customHeight="false" outlineLevel="0" collapsed="false">
      <c r="A293" s="114"/>
      <c r="B293" s="119" t="n">
        <f aca="false">SUM(D282:D293)</f>
        <v>-1413322.13940897</v>
      </c>
      <c r="C293" s="114" t="n">
        <f aca="false">SUM(C292+1)</f>
        <v>288</v>
      </c>
      <c r="D293" s="123" t="n">
        <f aca="false">PMT($B$3/12,$B$2,$B$1)</f>
        <v>-117776.844950748</v>
      </c>
      <c r="E293" s="123" t="e">
        <f aca="false">PPMT($B$3/12,C293,$B$2,$B$1)</f>
        <v>#VALUE!</v>
      </c>
      <c r="F293" s="123" t="e">
        <f aca="false">SUM(D293-E293)</f>
        <v>#VALUE!</v>
      </c>
      <c r="G293" s="124" t="e">
        <f aca="false">SUM(G292+E293)</f>
        <v>#VALUE!</v>
      </c>
      <c r="H293" s="118"/>
      <c r="I293" s="114"/>
      <c r="J293" s="119" t="n">
        <f aca="false">SUM(L282:L293)</f>
        <v>-995783.87016296</v>
      </c>
      <c r="K293" s="114" t="n">
        <f aca="false">SUM(K292+1)</f>
        <v>288</v>
      </c>
      <c r="L293" s="123" t="n">
        <f aca="false">PMT($J$3/12,$J$2,$J$1)</f>
        <v>-82981.9891802466</v>
      </c>
      <c r="M293" s="123" t="n">
        <f aca="false">PPMT($J$3/12,K293,$J$2,$J$1)</f>
        <v>-50812.0447992833</v>
      </c>
      <c r="N293" s="123" t="n">
        <f aca="false">SUM(L293-M293)</f>
        <v>-32169.9443809634</v>
      </c>
      <c r="O293" s="124" t="n">
        <f aca="false">SUM(O292+M293)</f>
        <v>3430026.52325459</v>
      </c>
    </row>
    <row r="294" customFormat="false" ht="13.2" hidden="false" customHeight="false" outlineLevel="0" collapsed="false">
      <c r="A294" s="114"/>
      <c r="B294" s="119"/>
      <c r="C294" s="114" t="n">
        <f aca="false">SUM(C293+1)</f>
        <v>289</v>
      </c>
      <c r="D294" s="123" t="n">
        <f aca="false">PMT($B$3/12,$B$2,$B$1)</f>
        <v>-117776.844950748</v>
      </c>
      <c r="E294" s="123" t="e">
        <f aca="false">PPMT($B$3/12,C294,$B$2,$B$1)</f>
        <v>#VALUE!</v>
      </c>
      <c r="F294" s="123" t="e">
        <f aca="false">SUM(D294-E294)</f>
        <v>#VALUE!</v>
      </c>
      <c r="G294" s="124" t="e">
        <f aca="false">SUM(G293+E294)</f>
        <v>#VALUE!</v>
      </c>
      <c r="H294" s="118"/>
      <c r="I294" s="114"/>
      <c r="J294" s="119"/>
      <c r="K294" s="114" t="n">
        <f aca="false">SUM(K293+1)</f>
        <v>289</v>
      </c>
      <c r="L294" s="123" t="n">
        <f aca="false">PMT($J$3/12,$J$2,$J$1)</f>
        <v>-82981.9891802466</v>
      </c>
      <c r="M294" s="123" t="n">
        <f aca="false">PPMT($J$3/12,K294,$J$2,$J$1)</f>
        <v>-51154.6026679719</v>
      </c>
      <c r="N294" s="123" t="n">
        <f aca="false">SUM(L294-M294)</f>
        <v>-31827.3865122748</v>
      </c>
      <c r="O294" s="124" t="n">
        <f aca="false">SUM(O293+M294)</f>
        <v>3378871.92058662</v>
      </c>
    </row>
    <row r="295" customFormat="false" ht="13.2" hidden="false" customHeight="false" outlineLevel="0" collapsed="false">
      <c r="A295" s="114"/>
      <c r="B295" s="119"/>
      <c r="C295" s="114" t="n">
        <f aca="false">SUM(C294+1)</f>
        <v>290</v>
      </c>
      <c r="D295" s="123" t="n">
        <f aca="false">PMT($B$3/12,$B$2,$B$1)</f>
        <v>-117776.844950748</v>
      </c>
      <c r="E295" s="123" t="e">
        <f aca="false">PPMT($B$3/12,C295,$B$2,$B$1)</f>
        <v>#VALUE!</v>
      </c>
      <c r="F295" s="123" t="e">
        <f aca="false">SUM(D295-E295)</f>
        <v>#VALUE!</v>
      </c>
      <c r="G295" s="124" t="e">
        <f aca="false">SUM(G294+E295)</f>
        <v>#VALUE!</v>
      </c>
      <c r="H295" s="118"/>
      <c r="I295" s="114"/>
      <c r="J295" s="119"/>
      <c r="K295" s="114" t="n">
        <f aca="false">SUM(K294+1)</f>
        <v>290</v>
      </c>
      <c r="L295" s="123" t="n">
        <f aca="false">PMT($J$3/12,$J$2,$J$1)</f>
        <v>-82981.9891802466</v>
      </c>
      <c r="M295" s="123" t="n">
        <f aca="false">PPMT($J$3/12,K295,$J$2,$J$1)</f>
        <v>-51499.469947625</v>
      </c>
      <c r="N295" s="123" t="n">
        <f aca="false">SUM(L295-M295)</f>
        <v>-31482.5192326217</v>
      </c>
      <c r="O295" s="124" t="n">
        <f aca="false">SUM(O294+M295)</f>
        <v>3327372.450639</v>
      </c>
    </row>
    <row r="296" customFormat="false" ht="13.2" hidden="false" customHeight="false" outlineLevel="0" collapsed="false">
      <c r="A296" s="114"/>
      <c r="B296" s="119"/>
      <c r="C296" s="114" t="n">
        <f aca="false">SUM(C295+1)</f>
        <v>291</v>
      </c>
      <c r="D296" s="123" t="n">
        <f aca="false">PMT($B$3/12,$B$2,$B$1)</f>
        <v>-117776.844950748</v>
      </c>
      <c r="E296" s="123" t="e">
        <f aca="false">PPMT($B$3/12,C296,$B$2,$B$1)</f>
        <v>#VALUE!</v>
      </c>
      <c r="F296" s="123" t="e">
        <f aca="false">SUM(D296-E296)</f>
        <v>#VALUE!</v>
      </c>
      <c r="G296" s="124" t="e">
        <f aca="false">SUM(G295+E296)</f>
        <v>#VALUE!</v>
      </c>
      <c r="H296" s="118"/>
      <c r="I296" s="114"/>
      <c r="J296" s="119"/>
      <c r="K296" s="114" t="n">
        <f aca="false">SUM(K295+1)</f>
        <v>291</v>
      </c>
      <c r="L296" s="123" t="n">
        <f aca="false">PMT($J$3/12,$J$2,$J$1)</f>
        <v>-82981.9891802466</v>
      </c>
      <c r="M296" s="123" t="n">
        <f aca="false">PPMT($J$3/12,K296,$J$2,$J$1)</f>
        <v>-51846.6622075219</v>
      </c>
      <c r="N296" s="123" t="n">
        <f aca="false">SUM(L296-M296)</f>
        <v>-31135.3269727247</v>
      </c>
      <c r="O296" s="124" t="n">
        <f aca="false">SUM(O295+M296)</f>
        <v>3275525.78843147</v>
      </c>
    </row>
    <row r="297" customFormat="false" ht="13.2" hidden="false" customHeight="false" outlineLevel="0" collapsed="false">
      <c r="A297" s="114"/>
      <c r="B297" s="119"/>
      <c r="C297" s="114" t="n">
        <f aca="false">SUM(C296+1)</f>
        <v>292</v>
      </c>
      <c r="D297" s="123" t="n">
        <f aca="false">PMT($B$3/12,$B$2,$B$1)</f>
        <v>-117776.844950748</v>
      </c>
      <c r="E297" s="123" t="e">
        <f aca="false">PPMT($B$3/12,C297,$B$2,$B$1)</f>
        <v>#VALUE!</v>
      </c>
      <c r="F297" s="123" t="e">
        <f aca="false">SUM(D297-E297)</f>
        <v>#VALUE!</v>
      </c>
      <c r="G297" s="124" t="e">
        <f aca="false">SUM(G296+E297)</f>
        <v>#VALUE!</v>
      </c>
      <c r="H297" s="118"/>
      <c r="I297" s="114"/>
      <c r="J297" s="119"/>
      <c r="K297" s="114" t="n">
        <f aca="false">SUM(K296+1)</f>
        <v>292</v>
      </c>
      <c r="L297" s="123" t="n">
        <f aca="false">PMT($J$3/12,$J$2,$J$1)</f>
        <v>-82981.9891802466</v>
      </c>
      <c r="M297" s="123" t="n">
        <f aca="false">PPMT($J$3/12,K297,$J$2,$J$1)</f>
        <v>-52196.1951219043</v>
      </c>
      <c r="N297" s="123" t="n">
        <f aca="false">SUM(L297-M297)</f>
        <v>-30785.7940583423</v>
      </c>
      <c r="O297" s="124" t="n">
        <f aca="false">SUM(O296+M297)</f>
        <v>3223329.59330957</v>
      </c>
    </row>
    <row r="298" customFormat="false" ht="13.2" hidden="false" customHeight="false" outlineLevel="0" collapsed="false">
      <c r="A298" s="114"/>
      <c r="B298" s="119"/>
      <c r="C298" s="114" t="n">
        <f aca="false">SUM(C297+1)</f>
        <v>293</v>
      </c>
      <c r="D298" s="123" t="n">
        <f aca="false">PMT($B$3/12,$B$2,$B$1)</f>
        <v>-117776.844950748</v>
      </c>
      <c r="E298" s="123" t="e">
        <f aca="false">PPMT($B$3/12,C298,$B$2,$B$1)</f>
        <v>#VALUE!</v>
      </c>
      <c r="F298" s="123" t="e">
        <f aca="false">SUM(D298-E298)</f>
        <v>#VALUE!</v>
      </c>
      <c r="G298" s="124" t="e">
        <f aca="false">SUM(G297+E298)</f>
        <v>#VALUE!</v>
      </c>
      <c r="H298" s="118"/>
      <c r="I298" s="114"/>
      <c r="J298" s="119"/>
      <c r="K298" s="114" t="n">
        <f aca="false">SUM(K297+1)</f>
        <v>293</v>
      </c>
      <c r="L298" s="123" t="n">
        <f aca="false">PMT($J$3/12,$J$2,$J$1)</f>
        <v>-82981.9891802466</v>
      </c>
      <c r="M298" s="123" t="n">
        <f aca="false">PPMT($J$3/12,K298,$J$2,$J$1)</f>
        <v>-52548.0844706845</v>
      </c>
      <c r="N298" s="123" t="n">
        <f aca="false">SUM(L298-M298)</f>
        <v>-30433.9047095622</v>
      </c>
      <c r="O298" s="124" t="n">
        <f aca="false">SUM(O297+M298)</f>
        <v>3170781.50883888</v>
      </c>
    </row>
    <row r="299" customFormat="false" ht="13.2" hidden="false" customHeight="false" outlineLevel="0" collapsed="false">
      <c r="A299" s="114"/>
      <c r="B299" s="119"/>
      <c r="C299" s="114" t="n">
        <f aca="false">SUM(C298+1)</f>
        <v>294</v>
      </c>
      <c r="D299" s="123" t="n">
        <f aca="false">PMT($B$3/12,$B$2,$B$1)</f>
        <v>-117776.844950748</v>
      </c>
      <c r="E299" s="123" t="e">
        <f aca="false">PPMT($B$3/12,C299,$B$2,$B$1)</f>
        <v>#VALUE!</v>
      </c>
      <c r="F299" s="123" t="e">
        <f aca="false">SUM(D299-E299)</f>
        <v>#VALUE!</v>
      </c>
      <c r="G299" s="124" t="e">
        <f aca="false">SUM(G298+E299)</f>
        <v>#VALUE!</v>
      </c>
      <c r="H299" s="118"/>
      <c r="I299" s="114"/>
      <c r="J299" s="119"/>
      <c r="K299" s="114" t="n">
        <f aca="false">SUM(K298+1)</f>
        <v>294</v>
      </c>
      <c r="L299" s="123" t="n">
        <f aca="false">PMT($J$3/12,$J$2,$J$1)</f>
        <v>-82981.9891802466</v>
      </c>
      <c r="M299" s="123" t="n">
        <f aca="false">PPMT($J$3/12,K299,$J$2,$J$1)</f>
        <v>-52902.3461401577</v>
      </c>
      <c r="N299" s="123" t="n">
        <f aca="false">SUM(L299-M299)</f>
        <v>-30079.6430400889</v>
      </c>
      <c r="O299" s="124" t="n">
        <f aca="false">SUM(O298+M299)</f>
        <v>3117879.16269873</v>
      </c>
    </row>
    <row r="300" customFormat="false" ht="13.2" hidden="false" customHeight="false" outlineLevel="0" collapsed="false">
      <c r="A300" s="114"/>
      <c r="B300" s="119"/>
      <c r="C300" s="114" t="n">
        <f aca="false">SUM(C299+1)</f>
        <v>295</v>
      </c>
      <c r="D300" s="123" t="n">
        <f aca="false">PMT($B$3/12,$B$2,$B$1)</f>
        <v>-117776.844950748</v>
      </c>
      <c r="E300" s="123" t="e">
        <f aca="false">PPMT($B$3/12,C300,$B$2,$B$1)</f>
        <v>#VALUE!</v>
      </c>
      <c r="F300" s="123" t="e">
        <f aca="false">SUM(D300-E300)</f>
        <v>#VALUE!</v>
      </c>
      <c r="G300" s="124" t="e">
        <f aca="false">SUM(G299+E300)</f>
        <v>#VALUE!</v>
      </c>
      <c r="H300" s="118"/>
      <c r="I300" s="114"/>
      <c r="J300" s="119"/>
      <c r="K300" s="114" t="n">
        <f aca="false">SUM(K299+1)</f>
        <v>295</v>
      </c>
      <c r="L300" s="123" t="n">
        <f aca="false">PMT($J$3/12,$J$2,$J$1)</f>
        <v>-82981.9891802466</v>
      </c>
      <c r="M300" s="123" t="n">
        <f aca="false">PPMT($J$3/12,K300,$J$2,$J$1)</f>
        <v>-53258.9961237192</v>
      </c>
      <c r="N300" s="123" t="n">
        <f aca="false">SUM(L300-M300)</f>
        <v>-29722.9930565274</v>
      </c>
      <c r="O300" s="124" t="n">
        <f aca="false">SUM(O299+M300)</f>
        <v>3064620.16657501</v>
      </c>
    </row>
    <row r="301" customFormat="false" ht="13.2" hidden="false" customHeight="false" outlineLevel="0" collapsed="false">
      <c r="A301" s="114"/>
      <c r="B301" s="119"/>
      <c r="C301" s="114" t="n">
        <f aca="false">SUM(C300+1)</f>
        <v>296</v>
      </c>
      <c r="D301" s="123" t="n">
        <f aca="false">PMT($B$3/12,$B$2,$B$1)</f>
        <v>-117776.844950748</v>
      </c>
      <c r="E301" s="123" t="e">
        <f aca="false">PPMT($B$3/12,C301,$B$2,$B$1)</f>
        <v>#VALUE!</v>
      </c>
      <c r="F301" s="123" t="e">
        <f aca="false">SUM(D301-E301)</f>
        <v>#VALUE!</v>
      </c>
      <c r="G301" s="124" t="e">
        <f aca="false">SUM(G300+E301)</f>
        <v>#VALUE!</v>
      </c>
      <c r="H301" s="118"/>
      <c r="I301" s="114"/>
      <c r="J301" s="119"/>
      <c r="K301" s="114" t="n">
        <f aca="false">SUM(K300+1)</f>
        <v>296</v>
      </c>
      <c r="L301" s="123" t="n">
        <f aca="false">PMT($J$3/12,$J$2,$J$1)</f>
        <v>-82981.9891802466</v>
      </c>
      <c r="M301" s="123" t="n">
        <f aca="false">PPMT($J$3/12,K301,$J$2,$J$1)</f>
        <v>-53618.0505225866</v>
      </c>
      <c r="N301" s="123" t="n">
        <f aca="false">SUM(L301-M301)</f>
        <v>-29363.93865766</v>
      </c>
      <c r="O301" s="124" t="n">
        <f aca="false">SUM(O300+M301)</f>
        <v>3011002.11605242</v>
      </c>
    </row>
    <row r="302" customFormat="false" ht="13.2" hidden="false" customHeight="false" outlineLevel="0" collapsed="false">
      <c r="A302" s="114"/>
      <c r="B302" s="119"/>
      <c r="C302" s="114" t="n">
        <f aca="false">SUM(C301+1)</f>
        <v>297</v>
      </c>
      <c r="D302" s="123" t="n">
        <f aca="false">PMT($B$3/12,$B$2,$B$1)</f>
        <v>-117776.844950748</v>
      </c>
      <c r="E302" s="123" t="e">
        <f aca="false">PPMT($B$3/12,C302,$B$2,$B$1)</f>
        <v>#VALUE!</v>
      </c>
      <c r="F302" s="123" t="e">
        <f aca="false">SUM(D302-E302)</f>
        <v>#VALUE!</v>
      </c>
      <c r="G302" s="124" t="e">
        <f aca="false">SUM(G301+E302)</f>
        <v>#VALUE!</v>
      </c>
      <c r="H302" s="118"/>
      <c r="I302" s="114"/>
      <c r="J302" s="119"/>
      <c r="K302" s="114" t="n">
        <f aca="false">SUM(K301+1)</f>
        <v>297</v>
      </c>
      <c r="L302" s="123" t="n">
        <f aca="false">PMT($J$3/12,$J$2,$J$1)</f>
        <v>-82981.9891802466</v>
      </c>
      <c r="M302" s="123" t="n">
        <f aca="false">PPMT($J$3/12,K302,$J$2,$J$1)</f>
        <v>-53979.5255465264</v>
      </c>
      <c r="N302" s="123" t="n">
        <f aca="false">SUM(L302-M302)</f>
        <v>-29002.4636337203</v>
      </c>
      <c r="O302" s="124" t="n">
        <f aca="false">SUM(O301+M302)</f>
        <v>2957022.59050589</v>
      </c>
    </row>
    <row r="303" customFormat="false" ht="13.2" hidden="false" customHeight="false" outlineLevel="0" collapsed="false">
      <c r="A303" s="114"/>
      <c r="B303" s="119"/>
      <c r="C303" s="114" t="n">
        <f aca="false">SUM(C302+1)</f>
        <v>298</v>
      </c>
      <c r="D303" s="123" t="n">
        <f aca="false">PMT($B$3/12,$B$2,$B$1)</f>
        <v>-117776.844950748</v>
      </c>
      <c r="E303" s="123" t="e">
        <f aca="false">PPMT($B$3/12,C303,$B$2,$B$1)</f>
        <v>#VALUE!</v>
      </c>
      <c r="F303" s="123" t="e">
        <f aca="false">SUM(D303-E303)</f>
        <v>#VALUE!</v>
      </c>
      <c r="G303" s="124" t="e">
        <f aca="false">SUM(G302+E303)</f>
        <v>#VALUE!</v>
      </c>
      <c r="H303" s="118"/>
      <c r="I303" s="114"/>
      <c r="J303" s="119"/>
      <c r="K303" s="114" t="n">
        <f aca="false">SUM(K302+1)</f>
        <v>298</v>
      </c>
      <c r="L303" s="123" t="n">
        <f aca="false">PMT($J$3/12,$J$2,$J$1)</f>
        <v>-82981.9891802466</v>
      </c>
      <c r="M303" s="123" t="n">
        <f aca="false">PPMT($J$3/12,K303,$J$2,$J$1)</f>
        <v>-54343.4375145859</v>
      </c>
      <c r="N303" s="123" t="n">
        <f aca="false">SUM(L303-M303)</f>
        <v>-28638.5516656607</v>
      </c>
      <c r="O303" s="124" t="n">
        <f aca="false">SUM(O302+M303)</f>
        <v>2902679.15299131</v>
      </c>
    </row>
    <row r="304" customFormat="false" ht="13.2" hidden="false" customHeight="false" outlineLevel="0" collapsed="false">
      <c r="A304" s="114"/>
      <c r="B304" s="119"/>
      <c r="C304" s="114" t="n">
        <f aca="false">SUM(C303+1)</f>
        <v>299</v>
      </c>
      <c r="D304" s="123" t="n">
        <f aca="false">PMT($B$3/12,$B$2,$B$1)</f>
        <v>-117776.844950748</v>
      </c>
      <c r="E304" s="123" t="e">
        <f aca="false">PPMT($B$3/12,C304,$B$2,$B$1)</f>
        <v>#VALUE!</v>
      </c>
      <c r="F304" s="123" t="e">
        <f aca="false">SUM(D304-E304)</f>
        <v>#VALUE!</v>
      </c>
      <c r="G304" s="124" t="e">
        <f aca="false">SUM(G303+E304)</f>
        <v>#VALUE!</v>
      </c>
      <c r="H304" s="118"/>
      <c r="I304" s="114"/>
      <c r="J304" s="119"/>
      <c r="K304" s="114" t="n">
        <f aca="false">SUM(K303+1)</f>
        <v>299</v>
      </c>
      <c r="L304" s="123" t="n">
        <f aca="false">PMT($J$3/12,$J$2,$J$1)</f>
        <v>-82981.9891802466</v>
      </c>
      <c r="M304" s="123" t="n">
        <f aca="false">PPMT($J$3/12,K304,$J$2,$J$1)</f>
        <v>-54709.8028558301</v>
      </c>
      <c r="N304" s="123" t="n">
        <f aca="false">SUM(L304-M304)</f>
        <v>-28272.1863244166</v>
      </c>
      <c r="O304" s="124" t="n">
        <f aca="false">SUM(O303+M304)</f>
        <v>2847969.35013548</v>
      </c>
    </row>
    <row r="305" customFormat="false" ht="13.2" hidden="false" customHeight="false" outlineLevel="0" collapsed="false">
      <c r="A305" s="114"/>
      <c r="B305" s="119" t="n">
        <f aca="false">SUM(D294:D305)</f>
        <v>-1413322.13940897</v>
      </c>
      <c r="C305" s="114" t="n">
        <f aca="false">SUM(C304+1)</f>
        <v>300</v>
      </c>
      <c r="D305" s="123" t="n">
        <f aca="false">PMT($B$3/12,$B$2,$B$1)</f>
        <v>-117776.844950748</v>
      </c>
      <c r="E305" s="123" t="e">
        <f aca="false">PPMT($B$3/12,C305,$B$2,$B$1)</f>
        <v>#VALUE!</v>
      </c>
      <c r="F305" s="123" t="e">
        <f aca="false">SUM(D305-E305)</f>
        <v>#VALUE!</v>
      </c>
      <c r="G305" s="124" t="e">
        <f aca="false">SUM(G304+E305)</f>
        <v>#VALUE!</v>
      </c>
      <c r="H305" s="118"/>
      <c r="I305" s="114"/>
      <c r="J305" s="119" t="n">
        <f aca="false">SUM(L294:L305)</f>
        <v>-995783.87016296</v>
      </c>
      <c r="K305" s="114" t="n">
        <f aca="false">SUM(K304+1)</f>
        <v>300</v>
      </c>
      <c r="L305" s="123" t="n">
        <f aca="false">PMT($J$3/12,$J$2,$J$1)</f>
        <v>-82981.9891802466</v>
      </c>
      <c r="M305" s="123" t="n">
        <f aca="false">PPMT($J$3/12,K305,$J$2,$J$1)</f>
        <v>-55078.6381100831</v>
      </c>
      <c r="N305" s="123" t="n">
        <f aca="false">SUM(L305-M305)</f>
        <v>-27903.3510701635</v>
      </c>
      <c r="O305" s="124" t="n">
        <f aca="false">SUM(O304+M305)</f>
        <v>2792890.7120254</v>
      </c>
    </row>
    <row r="306" customFormat="false" ht="13.2" hidden="false" customHeight="false" outlineLevel="0" collapsed="false">
      <c r="A306" s="114"/>
      <c r="B306" s="119"/>
      <c r="C306" s="114" t="n">
        <f aca="false">SUM(C305+1)</f>
        <v>301</v>
      </c>
      <c r="D306" s="123" t="n">
        <f aca="false">PMT($B$3/12,$B$2,$B$1)</f>
        <v>-117776.844950748</v>
      </c>
      <c r="E306" s="123" t="e">
        <f aca="false">PPMT($B$3/12,C306,$B$2,$B$1)</f>
        <v>#VALUE!</v>
      </c>
      <c r="F306" s="123" t="e">
        <f aca="false">SUM(D306-E306)</f>
        <v>#VALUE!</v>
      </c>
      <c r="G306" s="124" t="e">
        <f aca="false">SUM(G305+E306)</f>
        <v>#VALUE!</v>
      </c>
      <c r="H306" s="118"/>
      <c r="I306" s="114"/>
      <c r="J306" s="119"/>
      <c r="K306" s="114" t="n">
        <f aca="false">SUM(K305+1)</f>
        <v>301</v>
      </c>
      <c r="L306" s="123" t="n">
        <f aca="false">PMT($J$3/12,$J$2,$J$1)</f>
        <v>-82981.9891802466</v>
      </c>
      <c r="M306" s="123" t="n">
        <f aca="false">PPMT($J$3/12,K306,$J$2,$J$1)</f>
        <v>-55449.9599286753</v>
      </c>
      <c r="N306" s="123" t="n">
        <f aca="false">SUM(L306-M306)</f>
        <v>-27532.0292515713</v>
      </c>
      <c r="O306" s="124" t="n">
        <f aca="false">SUM(O305+M306)</f>
        <v>2737440.75209672</v>
      </c>
    </row>
    <row r="307" customFormat="false" ht="13.2" hidden="false" customHeight="false" outlineLevel="0" collapsed="false">
      <c r="A307" s="114"/>
      <c r="B307" s="119"/>
      <c r="C307" s="114" t="n">
        <f aca="false">SUM(C306+1)</f>
        <v>302</v>
      </c>
      <c r="D307" s="123" t="n">
        <f aca="false">PMT($B$3/12,$B$2,$B$1)</f>
        <v>-117776.844950748</v>
      </c>
      <c r="E307" s="123" t="e">
        <f aca="false">PPMT($B$3/12,C307,$B$2,$B$1)</f>
        <v>#VALUE!</v>
      </c>
      <c r="F307" s="123" t="e">
        <f aca="false">SUM(D307-E307)</f>
        <v>#VALUE!</v>
      </c>
      <c r="G307" s="124" t="e">
        <f aca="false">SUM(G306+E307)</f>
        <v>#VALUE!</v>
      </c>
      <c r="H307" s="118"/>
      <c r="I307" s="114"/>
      <c r="J307" s="119"/>
      <c r="K307" s="114" t="n">
        <f aca="false">SUM(K306+1)</f>
        <v>302</v>
      </c>
      <c r="L307" s="123" t="n">
        <f aca="false">PMT($J$3/12,$J$2,$J$1)</f>
        <v>-82981.9891802466</v>
      </c>
      <c r="M307" s="123" t="n">
        <f aca="false">PPMT($J$3/12,K307,$J$2,$J$1)</f>
        <v>-55823.7850751944</v>
      </c>
      <c r="N307" s="123" t="n">
        <f aca="false">SUM(L307-M307)</f>
        <v>-27158.2041050523</v>
      </c>
      <c r="O307" s="124" t="n">
        <f aca="false">SUM(O306+M307)</f>
        <v>2681616.96702153</v>
      </c>
    </row>
    <row r="308" customFormat="false" ht="13.2" hidden="false" customHeight="false" outlineLevel="0" collapsed="false">
      <c r="A308" s="114"/>
      <c r="B308" s="119"/>
      <c r="C308" s="114" t="n">
        <f aca="false">SUM(C307+1)</f>
        <v>303</v>
      </c>
      <c r="D308" s="123" t="n">
        <f aca="false">PMT($B$3/12,$B$2,$B$1)</f>
        <v>-117776.844950748</v>
      </c>
      <c r="E308" s="123" t="e">
        <f aca="false">PPMT($B$3/12,C308,$B$2,$B$1)</f>
        <v>#VALUE!</v>
      </c>
      <c r="F308" s="123" t="e">
        <f aca="false">SUM(D308-E308)</f>
        <v>#VALUE!</v>
      </c>
      <c r="G308" s="124" t="e">
        <f aca="false">SUM(G307+E308)</f>
        <v>#VALUE!</v>
      </c>
      <c r="H308" s="118"/>
      <c r="I308" s="114"/>
      <c r="J308" s="119"/>
      <c r="K308" s="114" t="n">
        <f aca="false">SUM(K307+1)</f>
        <v>303</v>
      </c>
      <c r="L308" s="123" t="n">
        <f aca="false">PMT($J$3/12,$J$2,$J$1)</f>
        <v>-82981.9891802466</v>
      </c>
      <c r="M308" s="123" t="n">
        <f aca="false">PPMT($J$3/12,K308,$J$2,$J$1)</f>
        <v>-56200.1304262431</v>
      </c>
      <c r="N308" s="123" t="n">
        <f aca="false">SUM(L308-M308)</f>
        <v>-26781.8587540036</v>
      </c>
      <c r="O308" s="124" t="n">
        <f aca="false">SUM(O307+M308)</f>
        <v>2625416.83659528</v>
      </c>
    </row>
    <row r="309" customFormat="false" ht="13.2" hidden="false" customHeight="false" outlineLevel="0" collapsed="false">
      <c r="A309" s="114"/>
      <c r="B309" s="119"/>
      <c r="C309" s="114" t="n">
        <f aca="false">SUM(C308+1)</f>
        <v>304</v>
      </c>
      <c r="D309" s="123" t="n">
        <f aca="false">PMT($B$3/12,$B$2,$B$1)</f>
        <v>-117776.844950748</v>
      </c>
      <c r="E309" s="123" t="e">
        <f aca="false">PPMT($B$3/12,C309,$B$2,$B$1)</f>
        <v>#VALUE!</v>
      </c>
      <c r="F309" s="123" t="e">
        <f aca="false">SUM(D309-E309)</f>
        <v>#VALUE!</v>
      </c>
      <c r="G309" s="124" t="e">
        <f aca="false">SUM(G308+E309)</f>
        <v>#VALUE!</v>
      </c>
      <c r="H309" s="118"/>
      <c r="I309" s="114"/>
      <c r="J309" s="119"/>
      <c r="K309" s="114" t="n">
        <f aca="false">SUM(K308+1)</f>
        <v>304</v>
      </c>
      <c r="L309" s="123" t="n">
        <f aca="false">PMT($J$3/12,$J$2,$J$1)</f>
        <v>-82981.9891802466</v>
      </c>
      <c r="M309" s="123" t="n">
        <f aca="false">PPMT($J$3/12,K309,$J$2,$J$1)</f>
        <v>-56579.0129722</v>
      </c>
      <c r="N309" s="123" t="n">
        <f aca="false">SUM(L309-M309)</f>
        <v>-26402.9762080467</v>
      </c>
      <c r="O309" s="124" t="n">
        <f aca="false">SUM(O308+M309)</f>
        <v>2568837.82362308</v>
      </c>
    </row>
    <row r="310" customFormat="false" ht="13.2" hidden="false" customHeight="false" outlineLevel="0" collapsed="false">
      <c r="A310" s="114"/>
      <c r="B310" s="119"/>
      <c r="C310" s="114" t="n">
        <f aca="false">SUM(C309+1)</f>
        <v>305</v>
      </c>
      <c r="D310" s="123" t="n">
        <f aca="false">PMT($B$3/12,$B$2,$B$1)</f>
        <v>-117776.844950748</v>
      </c>
      <c r="E310" s="123" t="e">
        <f aca="false">PPMT($B$3/12,C310,$B$2,$B$1)</f>
        <v>#VALUE!</v>
      </c>
      <c r="F310" s="123" t="e">
        <f aca="false">SUM(D310-E310)</f>
        <v>#VALUE!</v>
      </c>
      <c r="G310" s="124" t="e">
        <f aca="false">SUM(G309+E310)</f>
        <v>#VALUE!</v>
      </c>
      <c r="H310" s="118"/>
      <c r="I310" s="114"/>
      <c r="J310" s="119"/>
      <c r="K310" s="114" t="n">
        <f aca="false">SUM(K309+1)</f>
        <v>305</v>
      </c>
      <c r="L310" s="123" t="n">
        <f aca="false">PMT($J$3/12,$J$2,$J$1)</f>
        <v>-82981.9891802466</v>
      </c>
      <c r="M310" s="123" t="n">
        <f aca="false">PPMT($J$3/12,K310,$J$2,$J$1)</f>
        <v>-56960.4498179875</v>
      </c>
      <c r="N310" s="123" t="n">
        <f aca="false">SUM(L310-M310)</f>
        <v>-26021.5393622591</v>
      </c>
      <c r="O310" s="124" t="n">
        <f aca="false">SUM(O309+M310)</f>
        <v>2511877.3738051</v>
      </c>
    </row>
    <row r="311" customFormat="false" ht="13.2" hidden="false" customHeight="false" outlineLevel="0" collapsed="false">
      <c r="A311" s="114"/>
      <c r="B311" s="119"/>
      <c r="C311" s="114" t="n">
        <f aca="false">SUM(C310+1)</f>
        <v>306</v>
      </c>
      <c r="D311" s="123" t="n">
        <f aca="false">PMT($B$3/12,$B$2,$B$1)</f>
        <v>-117776.844950748</v>
      </c>
      <c r="E311" s="123" t="e">
        <f aca="false">PPMT($B$3/12,C311,$B$2,$B$1)</f>
        <v>#VALUE!</v>
      </c>
      <c r="F311" s="123" t="e">
        <f aca="false">SUM(D311-E311)</f>
        <v>#VALUE!</v>
      </c>
      <c r="G311" s="124" t="e">
        <f aca="false">SUM(G310+E311)</f>
        <v>#VALUE!</v>
      </c>
      <c r="H311" s="118"/>
      <c r="I311" s="114"/>
      <c r="J311" s="119"/>
      <c r="K311" s="114" t="n">
        <f aca="false">SUM(K310+1)</f>
        <v>306</v>
      </c>
      <c r="L311" s="123" t="n">
        <f aca="false">PMT($J$3/12,$J$2,$J$1)</f>
        <v>-82981.9891802466</v>
      </c>
      <c r="M311" s="123" t="n">
        <f aca="false">PPMT($J$3/12,K311,$J$2,$J$1)</f>
        <v>-57344.4581838439</v>
      </c>
      <c r="N311" s="123" t="n">
        <f aca="false">SUM(L311-M311)</f>
        <v>-25637.5309964027</v>
      </c>
      <c r="O311" s="124" t="n">
        <f aca="false">SUM(O310+M311)</f>
        <v>2454532.91562125</v>
      </c>
    </row>
    <row r="312" customFormat="false" ht="13.2" hidden="false" customHeight="false" outlineLevel="0" collapsed="false">
      <c r="A312" s="114"/>
      <c r="B312" s="119"/>
      <c r="C312" s="114" t="n">
        <f aca="false">SUM(C311+1)</f>
        <v>307</v>
      </c>
      <c r="D312" s="123" t="n">
        <f aca="false">PMT($B$3/12,$B$2,$B$1)</f>
        <v>-117776.844950748</v>
      </c>
      <c r="E312" s="123" t="e">
        <f aca="false">PPMT($B$3/12,C312,$B$2,$B$1)</f>
        <v>#VALUE!</v>
      </c>
      <c r="F312" s="123" t="e">
        <f aca="false">SUM(D312-E312)</f>
        <v>#VALUE!</v>
      </c>
      <c r="G312" s="124" t="e">
        <f aca="false">SUM(G311+E312)</f>
        <v>#VALUE!</v>
      </c>
      <c r="H312" s="118"/>
      <c r="I312" s="114"/>
      <c r="J312" s="119"/>
      <c r="K312" s="114" t="n">
        <f aca="false">SUM(K311+1)</f>
        <v>307</v>
      </c>
      <c r="L312" s="123" t="n">
        <f aca="false">PMT($J$3/12,$J$2,$J$1)</f>
        <v>-82981.9891802466</v>
      </c>
      <c r="M312" s="123" t="n">
        <f aca="false">PPMT($J$3/12,K312,$J$2,$J$1)</f>
        <v>-57731.0554060999</v>
      </c>
      <c r="N312" s="123" t="n">
        <f aca="false">SUM(L312-M312)</f>
        <v>-25250.9337741467</v>
      </c>
      <c r="O312" s="124" t="n">
        <f aca="false">SUM(O311+M312)</f>
        <v>2396801.86021515</v>
      </c>
    </row>
    <row r="313" customFormat="false" ht="13.2" hidden="false" customHeight="false" outlineLevel="0" collapsed="false">
      <c r="A313" s="114"/>
      <c r="B313" s="119"/>
      <c r="C313" s="114" t="n">
        <f aca="false">SUM(C312+1)</f>
        <v>308</v>
      </c>
      <c r="D313" s="123" t="n">
        <f aca="false">PMT($B$3/12,$B$2,$B$1)</f>
        <v>-117776.844950748</v>
      </c>
      <c r="E313" s="123" t="e">
        <f aca="false">PPMT($B$3/12,C313,$B$2,$B$1)</f>
        <v>#VALUE!</v>
      </c>
      <c r="F313" s="123" t="e">
        <f aca="false">SUM(D313-E313)</f>
        <v>#VALUE!</v>
      </c>
      <c r="G313" s="124" t="e">
        <f aca="false">SUM(G312+E313)</f>
        <v>#VALUE!</v>
      </c>
      <c r="H313" s="118"/>
      <c r="I313" s="114"/>
      <c r="J313" s="119"/>
      <c r="K313" s="114" t="n">
        <f aca="false">SUM(K312+1)</f>
        <v>308</v>
      </c>
      <c r="L313" s="123" t="n">
        <f aca="false">PMT($J$3/12,$J$2,$J$1)</f>
        <v>-82981.9891802466</v>
      </c>
      <c r="M313" s="123" t="n">
        <f aca="false">PPMT($J$3/12,K313,$J$2,$J$1)</f>
        <v>-58120.2589379626</v>
      </c>
      <c r="N313" s="123" t="n">
        <f aca="false">SUM(L313-M313)</f>
        <v>-24861.730242284</v>
      </c>
      <c r="O313" s="124" t="n">
        <f aca="false">SUM(O312+M313)</f>
        <v>2338681.60127719</v>
      </c>
    </row>
    <row r="314" customFormat="false" ht="13.2" hidden="false" customHeight="false" outlineLevel="0" collapsed="false">
      <c r="A314" s="114"/>
      <c r="B314" s="119"/>
      <c r="C314" s="114" t="n">
        <f aca="false">SUM(C313+1)</f>
        <v>309</v>
      </c>
      <c r="D314" s="123" t="n">
        <f aca="false">PMT($B$3/12,$B$2,$B$1)</f>
        <v>-117776.844950748</v>
      </c>
      <c r="E314" s="123" t="e">
        <f aca="false">PPMT($B$3/12,C314,$B$2,$B$1)</f>
        <v>#VALUE!</v>
      </c>
      <c r="F314" s="123" t="e">
        <f aca="false">SUM(D314-E314)</f>
        <v>#VALUE!</v>
      </c>
      <c r="G314" s="124" t="e">
        <f aca="false">SUM(G313+E314)</f>
        <v>#VALUE!</v>
      </c>
      <c r="H314" s="118"/>
      <c r="I314" s="114"/>
      <c r="J314" s="119"/>
      <c r="K314" s="114" t="n">
        <f aca="false">SUM(K313+1)</f>
        <v>309</v>
      </c>
      <c r="L314" s="123" t="n">
        <f aca="false">PMT($J$3/12,$J$2,$J$1)</f>
        <v>-82981.9891802466</v>
      </c>
      <c r="M314" s="123" t="n">
        <f aca="false">PPMT($J$3/12,K314,$J$2,$J$1)</f>
        <v>-58512.0863503027</v>
      </c>
      <c r="N314" s="123" t="n">
        <f aca="false">SUM(L314-M314)</f>
        <v>-24469.9028299439</v>
      </c>
      <c r="O314" s="124" t="n">
        <f aca="false">SUM(O313+M314)</f>
        <v>2280169.51492689</v>
      </c>
    </row>
    <row r="315" customFormat="false" ht="13.2" hidden="false" customHeight="false" outlineLevel="0" collapsed="false">
      <c r="A315" s="114"/>
      <c r="B315" s="119"/>
      <c r="C315" s="114" t="n">
        <f aca="false">SUM(C314+1)</f>
        <v>310</v>
      </c>
      <c r="D315" s="123" t="n">
        <f aca="false">PMT($B$3/12,$B$2,$B$1)</f>
        <v>-117776.844950748</v>
      </c>
      <c r="E315" s="123" t="e">
        <f aca="false">PPMT($B$3/12,C315,$B$2,$B$1)</f>
        <v>#VALUE!</v>
      </c>
      <c r="F315" s="123" t="e">
        <f aca="false">SUM(D315-E315)</f>
        <v>#VALUE!</v>
      </c>
      <c r="G315" s="124" t="e">
        <f aca="false">SUM(G314+E315)</f>
        <v>#VALUE!</v>
      </c>
      <c r="H315" s="118"/>
      <c r="I315" s="114"/>
      <c r="J315" s="119"/>
      <c r="K315" s="114" t="n">
        <f aca="false">SUM(K314+1)</f>
        <v>310</v>
      </c>
      <c r="L315" s="123" t="n">
        <f aca="false">PMT($J$3/12,$J$2,$J$1)</f>
        <v>-82981.9891802466</v>
      </c>
      <c r="M315" s="123" t="n">
        <f aca="false">PPMT($J$3/12,K315,$J$2,$J$1)</f>
        <v>-58906.5553324477</v>
      </c>
      <c r="N315" s="123" t="n">
        <f aca="false">SUM(L315-M315)</f>
        <v>-24075.4338477989</v>
      </c>
      <c r="O315" s="124" t="n">
        <f aca="false">SUM(O314+M315)</f>
        <v>2221262.95959444</v>
      </c>
    </row>
    <row r="316" customFormat="false" ht="13.2" hidden="false" customHeight="false" outlineLevel="0" collapsed="false">
      <c r="A316" s="114"/>
      <c r="B316" s="119"/>
      <c r="C316" s="114" t="n">
        <f aca="false">SUM(C315+1)</f>
        <v>311</v>
      </c>
      <c r="D316" s="123" t="n">
        <f aca="false">PMT($B$3/12,$B$2,$B$1)</f>
        <v>-117776.844950748</v>
      </c>
      <c r="E316" s="123" t="e">
        <f aca="false">PPMT($B$3/12,C316,$B$2,$B$1)</f>
        <v>#VALUE!</v>
      </c>
      <c r="F316" s="123" t="e">
        <f aca="false">SUM(D316-E316)</f>
        <v>#VALUE!</v>
      </c>
      <c r="G316" s="124" t="e">
        <f aca="false">SUM(G315+E316)</f>
        <v>#VALUE!</v>
      </c>
      <c r="H316" s="118"/>
      <c r="I316" s="114"/>
      <c r="J316" s="119"/>
      <c r="K316" s="114" t="n">
        <f aca="false">SUM(K315+1)</f>
        <v>311</v>
      </c>
      <c r="L316" s="123" t="n">
        <f aca="false">PMT($J$3/12,$J$2,$J$1)</f>
        <v>-82981.9891802466</v>
      </c>
      <c r="M316" s="123" t="n">
        <f aca="false">PPMT($J$3/12,K316,$J$2,$J$1)</f>
        <v>-59303.6836929806</v>
      </c>
      <c r="N316" s="123" t="n">
        <f aca="false">SUM(L316-M316)</f>
        <v>-23678.305487266</v>
      </c>
      <c r="O316" s="124" t="n">
        <f aca="false">SUM(O315+M316)</f>
        <v>2161959.27590146</v>
      </c>
    </row>
    <row r="317" customFormat="false" ht="13.2" hidden="false" customHeight="false" outlineLevel="0" collapsed="false">
      <c r="A317" s="114"/>
      <c r="B317" s="119" t="n">
        <f aca="false">SUM(D306:D317)</f>
        <v>-1413322.13940897</v>
      </c>
      <c r="C317" s="114" t="n">
        <f aca="false">SUM(C316+1)</f>
        <v>312</v>
      </c>
      <c r="D317" s="123" t="n">
        <f aca="false">PMT($B$3/12,$B$2,$B$1)</f>
        <v>-117776.844950748</v>
      </c>
      <c r="E317" s="123" t="e">
        <f aca="false">PPMT($B$3/12,C317,$B$2,$B$1)</f>
        <v>#VALUE!</v>
      </c>
      <c r="F317" s="123" t="e">
        <f aca="false">SUM(D317-E317)</f>
        <v>#VALUE!</v>
      </c>
      <c r="G317" s="124" t="e">
        <f aca="false">SUM(G316+E317)</f>
        <v>#VALUE!</v>
      </c>
      <c r="H317" s="118"/>
      <c r="I317" s="114"/>
      <c r="J317" s="119" t="n">
        <f aca="false">SUM(L306:L317)</f>
        <v>-995783.87016296</v>
      </c>
      <c r="K317" s="114" t="n">
        <f aca="false">SUM(K316+1)</f>
        <v>312</v>
      </c>
      <c r="L317" s="123" t="n">
        <f aca="false">PMT($J$3/12,$J$2,$J$1)</f>
        <v>-82981.9891802466</v>
      </c>
      <c r="M317" s="123" t="n">
        <f aca="false">PPMT($J$3/12,K317,$J$2,$J$1)</f>
        <v>-59703.4893605441</v>
      </c>
      <c r="N317" s="123" t="n">
        <f aca="false">SUM(L317-M317)</f>
        <v>-23278.4998197025</v>
      </c>
      <c r="O317" s="124" t="n">
        <f aca="false">SUM(O316+M317)</f>
        <v>2102255.78654091</v>
      </c>
    </row>
    <row r="318" customFormat="false" ht="13.2" hidden="false" customHeight="false" outlineLevel="0" collapsed="false">
      <c r="A318" s="114"/>
      <c r="B318" s="119"/>
      <c r="C318" s="114" t="n">
        <f aca="false">SUM(C317+1)</f>
        <v>313</v>
      </c>
      <c r="D318" s="123" t="n">
        <f aca="false">PMT($B$3/12,$B$2,$B$1)</f>
        <v>-117776.844950748</v>
      </c>
      <c r="E318" s="123" t="e">
        <f aca="false">PPMT($B$3/12,C318,$B$2,$B$1)</f>
        <v>#VALUE!</v>
      </c>
      <c r="F318" s="123" t="e">
        <f aca="false">SUM(D318-E318)</f>
        <v>#VALUE!</v>
      </c>
      <c r="G318" s="124" t="e">
        <f aca="false">SUM(G317+E318)</f>
        <v>#VALUE!</v>
      </c>
      <c r="H318" s="118"/>
      <c r="I318" s="114"/>
      <c r="J318" s="119"/>
      <c r="K318" s="114" t="n">
        <f aca="false">SUM(K317+1)</f>
        <v>313</v>
      </c>
      <c r="L318" s="123" t="n">
        <f aca="false">PMT($J$3/12,$J$2,$J$1)</f>
        <v>-82981.9891802466</v>
      </c>
      <c r="M318" s="123" t="n">
        <f aca="false">PPMT($J$3/12,K318,$J$2,$J$1)</f>
        <v>-60105.9903846498</v>
      </c>
      <c r="N318" s="123" t="n">
        <f aca="false">SUM(L318-M318)</f>
        <v>-22875.9987955968</v>
      </c>
      <c r="O318" s="124" t="n">
        <f aca="false">SUM(O317+M318)</f>
        <v>2042149.79615626</v>
      </c>
    </row>
    <row r="319" customFormat="false" ht="13.2" hidden="false" customHeight="false" outlineLevel="0" collapsed="false">
      <c r="A319" s="114"/>
      <c r="B319" s="119"/>
      <c r="C319" s="114" t="n">
        <f aca="false">SUM(C318+1)</f>
        <v>314</v>
      </c>
      <c r="D319" s="123" t="n">
        <f aca="false">PMT($B$3/12,$B$2,$B$1)</f>
        <v>-117776.844950748</v>
      </c>
      <c r="E319" s="123" t="e">
        <f aca="false">PPMT($B$3/12,C319,$B$2,$B$1)</f>
        <v>#VALUE!</v>
      </c>
      <c r="F319" s="123" t="e">
        <f aca="false">SUM(D319-E319)</f>
        <v>#VALUE!</v>
      </c>
      <c r="G319" s="124" t="e">
        <f aca="false">SUM(G318+E319)</f>
        <v>#VALUE!</v>
      </c>
      <c r="H319" s="118"/>
      <c r="I319" s="114"/>
      <c r="J319" s="119"/>
      <c r="K319" s="114" t="n">
        <f aca="false">SUM(K318+1)</f>
        <v>314</v>
      </c>
      <c r="L319" s="123" t="n">
        <f aca="false">PMT($J$3/12,$J$2,$J$1)</f>
        <v>-82981.9891802466</v>
      </c>
      <c r="M319" s="123" t="n">
        <f aca="false">PPMT($J$3/12,K319,$J$2,$J$1)</f>
        <v>-60511.204936493</v>
      </c>
      <c r="N319" s="123" t="n">
        <f aca="false">SUM(L319-M319)</f>
        <v>-22470.7842437537</v>
      </c>
      <c r="O319" s="124" t="n">
        <f aca="false">SUM(O318+M319)</f>
        <v>1981638.59121977</v>
      </c>
    </row>
    <row r="320" customFormat="false" ht="13.2" hidden="false" customHeight="false" outlineLevel="0" collapsed="false">
      <c r="A320" s="114"/>
      <c r="B320" s="119"/>
      <c r="C320" s="114" t="n">
        <f aca="false">SUM(C319+1)</f>
        <v>315</v>
      </c>
      <c r="D320" s="123" t="n">
        <f aca="false">PMT($B$3/12,$B$2,$B$1)</f>
        <v>-117776.844950748</v>
      </c>
      <c r="E320" s="123" t="e">
        <f aca="false">PPMT($B$3/12,C320,$B$2,$B$1)</f>
        <v>#VALUE!</v>
      </c>
      <c r="F320" s="123" t="e">
        <f aca="false">SUM(D320-E320)</f>
        <v>#VALUE!</v>
      </c>
      <c r="G320" s="124" t="e">
        <f aca="false">SUM(G319+E320)</f>
        <v>#VALUE!</v>
      </c>
      <c r="H320" s="118"/>
      <c r="I320" s="114"/>
      <c r="J320" s="119"/>
      <c r="K320" s="114" t="n">
        <f aca="false">SUM(K319+1)</f>
        <v>315</v>
      </c>
      <c r="L320" s="123" t="n">
        <f aca="false">PMT($J$3/12,$J$2,$J$1)</f>
        <v>-82981.9891802466</v>
      </c>
      <c r="M320" s="123" t="n">
        <f aca="false">PPMT($J$3/12,K320,$J$2,$J$1)</f>
        <v>-60919.1513097732</v>
      </c>
      <c r="N320" s="123" t="n">
        <f aca="false">SUM(L320-M320)</f>
        <v>-22062.8378704734</v>
      </c>
      <c r="O320" s="124" t="n">
        <f aca="false">SUM(O319+M320)</f>
        <v>1920719.43991</v>
      </c>
    </row>
    <row r="321" customFormat="false" ht="13.2" hidden="false" customHeight="false" outlineLevel="0" collapsed="false">
      <c r="A321" s="114"/>
      <c r="B321" s="119"/>
      <c r="C321" s="114" t="n">
        <f aca="false">SUM(C320+1)</f>
        <v>316</v>
      </c>
      <c r="D321" s="123" t="n">
        <f aca="false">PMT($B$3/12,$B$2,$B$1)</f>
        <v>-117776.844950748</v>
      </c>
      <c r="E321" s="123" t="e">
        <f aca="false">PPMT($B$3/12,C321,$B$2,$B$1)</f>
        <v>#VALUE!</v>
      </c>
      <c r="F321" s="123" t="e">
        <f aca="false">SUM(D321-E321)</f>
        <v>#VALUE!</v>
      </c>
      <c r="G321" s="124" t="e">
        <f aca="false">SUM(G320+E321)</f>
        <v>#VALUE!</v>
      </c>
      <c r="H321" s="118"/>
      <c r="I321" s="114"/>
      <c r="J321" s="119"/>
      <c r="K321" s="114" t="n">
        <f aca="false">SUM(K320+1)</f>
        <v>316</v>
      </c>
      <c r="L321" s="123" t="n">
        <f aca="false">PMT($J$3/12,$J$2,$J$1)</f>
        <v>-82981.9891802466</v>
      </c>
      <c r="M321" s="123" t="n">
        <f aca="false">PPMT($J$3/12,K321,$J$2,$J$1)</f>
        <v>-61329.8479215199</v>
      </c>
      <c r="N321" s="123" t="n">
        <f aca="false">SUM(L321-M321)</f>
        <v>-21652.1412587268</v>
      </c>
      <c r="O321" s="124" t="n">
        <f aca="false">SUM(O320+M321)</f>
        <v>1859389.59198848</v>
      </c>
    </row>
    <row r="322" customFormat="false" ht="13.2" hidden="false" customHeight="false" outlineLevel="0" collapsed="false">
      <c r="A322" s="114"/>
      <c r="B322" s="119"/>
      <c r="C322" s="114" t="n">
        <f aca="false">SUM(C321+1)</f>
        <v>317</v>
      </c>
      <c r="D322" s="123" t="n">
        <f aca="false">PMT($B$3/12,$B$2,$B$1)</f>
        <v>-117776.844950748</v>
      </c>
      <c r="E322" s="123" t="e">
        <f aca="false">PPMT($B$3/12,C322,$B$2,$B$1)</f>
        <v>#VALUE!</v>
      </c>
      <c r="F322" s="123" t="e">
        <f aca="false">SUM(D322-E322)</f>
        <v>#VALUE!</v>
      </c>
      <c r="G322" s="124" t="e">
        <f aca="false">SUM(G321+E322)</f>
        <v>#VALUE!</v>
      </c>
      <c r="H322" s="118"/>
      <c r="I322" s="114"/>
      <c r="J322" s="119"/>
      <c r="K322" s="114" t="n">
        <f aca="false">SUM(K321+1)</f>
        <v>317</v>
      </c>
      <c r="L322" s="123" t="n">
        <f aca="false">PMT($J$3/12,$J$2,$J$1)</f>
        <v>-82981.9891802466</v>
      </c>
      <c r="M322" s="123" t="n">
        <f aca="false">PPMT($J$3/12,K322,$J$2,$J$1)</f>
        <v>-61743.3133129241</v>
      </c>
      <c r="N322" s="123" t="n">
        <f aca="false">SUM(L322-M322)</f>
        <v>-21238.6758673225</v>
      </c>
      <c r="O322" s="124" t="n">
        <f aca="false">SUM(O321+M322)</f>
        <v>1797646.27867555</v>
      </c>
    </row>
    <row r="323" customFormat="false" ht="13.2" hidden="false" customHeight="false" outlineLevel="0" collapsed="false">
      <c r="A323" s="114"/>
      <c r="B323" s="119"/>
      <c r="C323" s="114" t="n">
        <f aca="false">SUM(C322+1)</f>
        <v>318</v>
      </c>
      <c r="D323" s="123" t="n">
        <f aca="false">PMT($B$3/12,$B$2,$B$1)</f>
        <v>-117776.844950748</v>
      </c>
      <c r="E323" s="123" t="e">
        <f aca="false">PPMT($B$3/12,C323,$B$2,$B$1)</f>
        <v>#VALUE!</v>
      </c>
      <c r="F323" s="123" t="e">
        <f aca="false">SUM(D323-E323)</f>
        <v>#VALUE!</v>
      </c>
      <c r="G323" s="124" t="e">
        <f aca="false">SUM(G322+E323)</f>
        <v>#VALUE!</v>
      </c>
      <c r="H323" s="118"/>
      <c r="I323" s="114"/>
      <c r="J323" s="119"/>
      <c r="K323" s="114" t="n">
        <f aca="false">SUM(K322+1)</f>
        <v>318</v>
      </c>
      <c r="L323" s="123" t="n">
        <f aca="false">PMT($J$3/12,$J$2,$J$1)</f>
        <v>-82981.9891802466</v>
      </c>
      <c r="M323" s="123" t="n">
        <f aca="false">PPMT($J$3/12,K323,$J$2,$J$1)</f>
        <v>-62159.5661501754</v>
      </c>
      <c r="N323" s="123" t="n">
        <f aca="false">SUM(L323-M323)</f>
        <v>-20822.4230300713</v>
      </c>
      <c r="O323" s="124" t="n">
        <f aca="false">SUM(O322+M323)</f>
        <v>1735486.71252538</v>
      </c>
    </row>
    <row r="324" customFormat="false" ht="13.2" hidden="false" customHeight="false" outlineLevel="0" collapsed="false">
      <c r="A324" s="114"/>
      <c r="B324" s="119"/>
      <c r="C324" s="114" t="n">
        <f aca="false">SUM(C323+1)</f>
        <v>319</v>
      </c>
      <c r="D324" s="123" t="n">
        <f aca="false">PMT($B$3/12,$B$2,$B$1)</f>
        <v>-117776.844950748</v>
      </c>
      <c r="E324" s="123" t="e">
        <f aca="false">PPMT($B$3/12,C324,$B$2,$B$1)</f>
        <v>#VALUE!</v>
      </c>
      <c r="F324" s="123" t="e">
        <f aca="false">SUM(D324-E324)</f>
        <v>#VALUE!</v>
      </c>
      <c r="G324" s="124" t="e">
        <f aca="false">SUM(G323+E324)</f>
        <v>#VALUE!</v>
      </c>
      <c r="H324" s="118"/>
      <c r="I324" s="114"/>
      <c r="J324" s="119"/>
      <c r="K324" s="114" t="n">
        <f aca="false">SUM(K323+1)</f>
        <v>319</v>
      </c>
      <c r="L324" s="123" t="n">
        <f aca="false">PMT($J$3/12,$J$2,$J$1)</f>
        <v>-82981.9891802466</v>
      </c>
      <c r="M324" s="123" t="n">
        <f aca="false">PPMT($J$3/12,K324,$J$2,$J$1)</f>
        <v>-62578.6252253046</v>
      </c>
      <c r="N324" s="123" t="n">
        <f aca="false">SUM(L324-M324)</f>
        <v>-20403.363954942</v>
      </c>
      <c r="O324" s="124" t="n">
        <f aca="false">SUM(O323+M324)</f>
        <v>1672908.08730007</v>
      </c>
    </row>
    <row r="325" customFormat="false" ht="13.2" hidden="false" customHeight="false" outlineLevel="0" collapsed="false">
      <c r="A325" s="114"/>
      <c r="B325" s="119"/>
      <c r="C325" s="114" t="n">
        <f aca="false">SUM(C324+1)</f>
        <v>320</v>
      </c>
      <c r="D325" s="123" t="n">
        <f aca="false">PMT($B$3/12,$B$2,$B$1)</f>
        <v>-117776.844950748</v>
      </c>
      <c r="E325" s="123" t="e">
        <f aca="false">PPMT($B$3/12,C325,$B$2,$B$1)</f>
        <v>#VALUE!</v>
      </c>
      <c r="F325" s="123" t="e">
        <f aca="false">SUM(D325-E325)</f>
        <v>#VALUE!</v>
      </c>
      <c r="G325" s="124" t="e">
        <f aca="false">SUM(G324+E325)</f>
        <v>#VALUE!</v>
      </c>
      <c r="H325" s="118"/>
      <c r="I325" s="114"/>
      <c r="J325" s="119"/>
      <c r="K325" s="114" t="n">
        <f aca="false">SUM(K324+1)</f>
        <v>320</v>
      </c>
      <c r="L325" s="123" t="n">
        <f aca="false">PMT($J$3/12,$J$2,$J$1)</f>
        <v>-82981.9891802466</v>
      </c>
      <c r="M325" s="123" t="n">
        <f aca="false">PPMT($J$3/12,K325,$J$2,$J$1)</f>
        <v>-63000.5094570319</v>
      </c>
      <c r="N325" s="123" t="n">
        <f aca="false">SUM(L325-M325)</f>
        <v>-19981.4797232148</v>
      </c>
      <c r="O325" s="124" t="n">
        <f aca="false">SUM(O324+M325)</f>
        <v>1609907.57784304</v>
      </c>
    </row>
    <row r="326" customFormat="false" ht="13.2" hidden="false" customHeight="false" outlineLevel="0" collapsed="false">
      <c r="A326" s="114"/>
      <c r="B326" s="119"/>
      <c r="C326" s="114" t="n">
        <f aca="false">SUM(C325+1)</f>
        <v>321</v>
      </c>
      <c r="D326" s="123" t="n">
        <f aca="false">PMT($B$3/12,$B$2,$B$1)</f>
        <v>-117776.844950748</v>
      </c>
      <c r="E326" s="123" t="e">
        <f aca="false">PPMT($B$3/12,C326,$B$2,$B$1)</f>
        <v>#VALUE!</v>
      </c>
      <c r="F326" s="123" t="e">
        <f aca="false">SUM(D326-E326)</f>
        <v>#VALUE!</v>
      </c>
      <c r="G326" s="124" t="e">
        <f aca="false">SUM(G325+E326)</f>
        <v>#VALUE!</v>
      </c>
      <c r="H326" s="118"/>
      <c r="I326" s="114"/>
      <c r="J326" s="119"/>
      <c r="K326" s="114" t="n">
        <f aca="false">SUM(K325+1)</f>
        <v>321</v>
      </c>
      <c r="L326" s="123" t="n">
        <f aca="false">PMT($J$3/12,$J$2,$J$1)</f>
        <v>-82981.9891802466</v>
      </c>
      <c r="M326" s="123" t="n">
        <f aca="false">PPMT($J$3/12,K326,$J$2,$J$1)</f>
        <v>-63425.2378916213</v>
      </c>
      <c r="N326" s="123" t="n">
        <f aca="false">SUM(L326-M326)</f>
        <v>-19556.7512886253</v>
      </c>
      <c r="O326" s="124" t="n">
        <f aca="false">SUM(O325+M326)</f>
        <v>1546482.33995142</v>
      </c>
    </row>
    <row r="327" customFormat="false" ht="13.2" hidden="false" customHeight="false" outlineLevel="0" collapsed="false">
      <c r="A327" s="114"/>
      <c r="B327" s="119"/>
      <c r="C327" s="114" t="n">
        <f aca="false">SUM(C326+1)</f>
        <v>322</v>
      </c>
      <c r="D327" s="123" t="n">
        <f aca="false">PMT($B$3/12,$B$2,$B$1)</f>
        <v>-117776.844950748</v>
      </c>
      <c r="E327" s="123" t="e">
        <f aca="false">PPMT($B$3/12,C327,$B$2,$B$1)</f>
        <v>#VALUE!</v>
      </c>
      <c r="F327" s="123" t="e">
        <f aca="false">SUM(D327-E327)</f>
        <v>#VALUE!</v>
      </c>
      <c r="G327" s="124" t="e">
        <f aca="false">SUM(G326+E327)</f>
        <v>#VALUE!</v>
      </c>
      <c r="H327" s="118"/>
      <c r="I327" s="114"/>
      <c r="J327" s="119"/>
      <c r="K327" s="114" t="n">
        <f aca="false">SUM(K326+1)</f>
        <v>322</v>
      </c>
      <c r="L327" s="123" t="n">
        <f aca="false">PMT($J$3/12,$J$2,$J$1)</f>
        <v>-82981.9891802466</v>
      </c>
      <c r="M327" s="123" t="n">
        <f aca="false">PPMT($J$3/12,K327,$J$2,$J$1)</f>
        <v>-63852.8297037407</v>
      </c>
      <c r="N327" s="123" t="n">
        <f aca="false">SUM(L327-M327)</f>
        <v>-19129.159476506</v>
      </c>
      <c r="O327" s="124" t="n">
        <f aca="false">SUM(O326+M327)</f>
        <v>1482629.51024768</v>
      </c>
    </row>
    <row r="328" customFormat="false" ht="13.2" hidden="false" customHeight="false" outlineLevel="0" collapsed="false">
      <c r="A328" s="114"/>
      <c r="B328" s="119"/>
      <c r="C328" s="114" t="n">
        <f aca="false">SUM(C327+1)</f>
        <v>323</v>
      </c>
      <c r="D328" s="123" t="n">
        <f aca="false">PMT($B$3/12,$B$2,$B$1)</f>
        <v>-117776.844950748</v>
      </c>
      <c r="E328" s="123" t="e">
        <f aca="false">PPMT($B$3/12,C328,$B$2,$B$1)</f>
        <v>#VALUE!</v>
      </c>
      <c r="F328" s="123" t="e">
        <f aca="false">SUM(D328-E328)</f>
        <v>#VALUE!</v>
      </c>
      <c r="G328" s="124" t="e">
        <f aca="false">SUM(G327+E328)</f>
        <v>#VALUE!</v>
      </c>
      <c r="H328" s="118"/>
      <c r="I328" s="114"/>
      <c r="J328" s="119"/>
      <c r="K328" s="114" t="n">
        <f aca="false">SUM(K327+1)</f>
        <v>323</v>
      </c>
      <c r="L328" s="123" t="n">
        <f aca="false">PMT($J$3/12,$J$2,$J$1)</f>
        <v>-82981.9891802466</v>
      </c>
      <c r="M328" s="123" t="n">
        <f aca="false">PPMT($J$3/12,K328,$J$2,$J$1)</f>
        <v>-64283.3041973268</v>
      </c>
      <c r="N328" s="123" t="n">
        <f aca="false">SUM(L328-M328)</f>
        <v>-18698.6849829199</v>
      </c>
      <c r="O328" s="124" t="n">
        <f aca="false">SUM(O327+M328)</f>
        <v>1418346.20605035</v>
      </c>
    </row>
    <row r="329" customFormat="false" ht="13.2" hidden="false" customHeight="false" outlineLevel="0" collapsed="false">
      <c r="A329" s="114"/>
      <c r="B329" s="119" t="n">
        <f aca="false">SUM(D318:D329)</f>
        <v>-1413322.13940897</v>
      </c>
      <c r="C329" s="114" t="n">
        <f aca="false">SUM(C328+1)</f>
        <v>324</v>
      </c>
      <c r="D329" s="123" t="n">
        <f aca="false">PMT($B$3/12,$B$2,$B$1)</f>
        <v>-117776.844950748</v>
      </c>
      <c r="E329" s="123" t="e">
        <f aca="false">PPMT($B$3/12,C329,$B$2,$B$1)</f>
        <v>#VALUE!</v>
      </c>
      <c r="F329" s="123" t="e">
        <f aca="false">SUM(D329-E329)</f>
        <v>#VALUE!</v>
      </c>
      <c r="G329" s="124" t="e">
        <f aca="false">SUM(G328+E329)</f>
        <v>#VALUE!</v>
      </c>
      <c r="H329" s="118"/>
      <c r="I329" s="114"/>
      <c r="J329" s="119" t="n">
        <f aca="false">SUM(L318:L329)</f>
        <v>-995783.87016296</v>
      </c>
      <c r="K329" s="114" t="n">
        <f aca="false">SUM(K328+1)</f>
        <v>324</v>
      </c>
      <c r="L329" s="123" t="n">
        <f aca="false">PMT($J$3/12,$J$2,$J$1)</f>
        <v>-82981.9891802466</v>
      </c>
      <c r="M329" s="123" t="n">
        <f aca="false">PPMT($J$3/12,K329,$J$2,$J$1)</f>
        <v>-64716.6808064571</v>
      </c>
      <c r="N329" s="123" t="n">
        <f aca="false">SUM(L329-M329)</f>
        <v>-18265.3083737896</v>
      </c>
      <c r="O329" s="124" t="n">
        <f aca="false">SUM(O328+M329)</f>
        <v>1353629.5252439</v>
      </c>
    </row>
    <row r="330" customFormat="false" ht="13.2" hidden="false" customHeight="false" outlineLevel="0" collapsed="false">
      <c r="A330" s="114"/>
      <c r="B330" s="119"/>
      <c r="C330" s="114" t="n">
        <f aca="false">SUM(C329+1)</f>
        <v>325</v>
      </c>
      <c r="D330" s="123" t="n">
        <f aca="false">PMT($B$3/12,$B$2,$B$1)</f>
        <v>-117776.844950748</v>
      </c>
      <c r="E330" s="123" t="e">
        <f aca="false">PPMT($B$3/12,C330,$B$2,$B$1)</f>
        <v>#VALUE!</v>
      </c>
      <c r="F330" s="123" t="e">
        <f aca="false">SUM(D330-E330)</f>
        <v>#VALUE!</v>
      </c>
      <c r="G330" s="124" t="e">
        <f aca="false">SUM(G329+E330)</f>
        <v>#VALUE!</v>
      </c>
      <c r="H330" s="118"/>
      <c r="I330" s="114"/>
      <c r="J330" s="119"/>
      <c r="K330" s="114" t="n">
        <f aca="false">SUM(K329+1)</f>
        <v>325</v>
      </c>
      <c r="L330" s="123" t="n">
        <f aca="false">PMT($J$3/12,$J$2,$J$1)</f>
        <v>-82981.9891802466</v>
      </c>
      <c r="M330" s="123" t="n">
        <f aca="false">PPMT($J$3/12,K330,$J$2,$J$1)</f>
        <v>-65152.9790962272</v>
      </c>
      <c r="N330" s="123" t="n">
        <f aca="false">SUM(L330-M330)</f>
        <v>-17829.0100840194</v>
      </c>
      <c r="O330" s="124" t="n">
        <f aca="false">SUM(O329+M330)</f>
        <v>1288476.54614767</v>
      </c>
    </row>
    <row r="331" customFormat="false" ht="13.2" hidden="false" customHeight="false" outlineLevel="0" collapsed="false">
      <c r="A331" s="114"/>
      <c r="B331" s="119"/>
      <c r="C331" s="114" t="n">
        <f aca="false">SUM(C330+1)</f>
        <v>326</v>
      </c>
      <c r="D331" s="123" t="n">
        <f aca="false">PMT($B$3/12,$B$2,$B$1)</f>
        <v>-117776.844950748</v>
      </c>
      <c r="E331" s="123" t="e">
        <f aca="false">PPMT($B$3/12,C331,$B$2,$B$1)</f>
        <v>#VALUE!</v>
      </c>
      <c r="F331" s="123" t="e">
        <f aca="false">SUM(D331-E331)</f>
        <v>#VALUE!</v>
      </c>
      <c r="G331" s="124" t="e">
        <f aca="false">SUM(G330+E331)</f>
        <v>#VALUE!</v>
      </c>
      <c r="H331" s="118"/>
      <c r="I331" s="114"/>
      <c r="J331" s="119"/>
      <c r="K331" s="114" t="n">
        <f aca="false">SUM(K330+1)</f>
        <v>326</v>
      </c>
      <c r="L331" s="123" t="n">
        <f aca="false">PMT($J$3/12,$J$2,$J$1)</f>
        <v>-82981.9891802466</v>
      </c>
      <c r="M331" s="123" t="n">
        <f aca="false">PPMT($J$3/12,K331,$J$2,$J$1)</f>
        <v>-65592.2187636342</v>
      </c>
      <c r="N331" s="123" t="n">
        <f aca="false">SUM(L331-M331)</f>
        <v>-17389.7704166124</v>
      </c>
      <c r="O331" s="124" t="n">
        <f aca="false">SUM(O330+M331)</f>
        <v>1222884.32738404</v>
      </c>
    </row>
    <row r="332" customFormat="false" ht="13.2" hidden="false" customHeight="false" outlineLevel="0" collapsed="false">
      <c r="A332" s="114"/>
      <c r="B332" s="119"/>
      <c r="C332" s="114" t="n">
        <f aca="false">SUM(C331+1)</f>
        <v>327</v>
      </c>
      <c r="D332" s="123" t="n">
        <f aca="false">PMT($B$3/12,$B$2,$B$1)</f>
        <v>-117776.844950748</v>
      </c>
      <c r="E332" s="123" t="e">
        <f aca="false">PPMT($B$3/12,C332,$B$2,$B$1)</f>
        <v>#VALUE!</v>
      </c>
      <c r="F332" s="123" t="e">
        <f aca="false">SUM(D332-E332)</f>
        <v>#VALUE!</v>
      </c>
      <c r="G332" s="124" t="e">
        <f aca="false">SUM(G331+E332)</f>
        <v>#VALUE!</v>
      </c>
      <c r="H332" s="118"/>
      <c r="I332" s="114"/>
      <c r="J332" s="119"/>
      <c r="K332" s="114" t="n">
        <f aca="false">SUM(K331+1)</f>
        <v>327</v>
      </c>
      <c r="L332" s="123" t="n">
        <f aca="false">PMT($J$3/12,$J$2,$J$1)</f>
        <v>-82981.9891802466</v>
      </c>
      <c r="M332" s="123" t="n">
        <f aca="false">PPMT($J$3/12,K332,$J$2,$J$1)</f>
        <v>-66034.4196384658</v>
      </c>
      <c r="N332" s="123" t="n">
        <f aca="false">SUM(L332-M332)</f>
        <v>-16947.5695417808</v>
      </c>
      <c r="O332" s="124" t="n">
        <f aca="false">SUM(O331+M332)</f>
        <v>1156849.90774557</v>
      </c>
    </row>
    <row r="333" customFormat="false" ht="13.2" hidden="false" customHeight="false" outlineLevel="0" collapsed="false">
      <c r="A333" s="114"/>
      <c r="B333" s="119"/>
      <c r="C333" s="114" t="n">
        <f aca="false">SUM(C332+1)</f>
        <v>328</v>
      </c>
      <c r="D333" s="123" t="n">
        <f aca="false">PMT($B$3/12,$B$2,$B$1)</f>
        <v>-117776.844950748</v>
      </c>
      <c r="E333" s="123" t="e">
        <f aca="false">PPMT($B$3/12,C333,$B$2,$B$1)</f>
        <v>#VALUE!</v>
      </c>
      <c r="F333" s="123" t="e">
        <f aca="false">SUM(D333-E333)</f>
        <v>#VALUE!</v>
      </c>
      <c r="G333" s="124" t="e">
        <f aca="false">SUM(G332+E333)</f>
        <v>#VALUE!</v>
      </c>
      <c r="H333" s="118"/>
      <c r="I333" s="114"/>
      <c r="J333" s="119"/>
      <c r="K333" s="114" t="n">
        <f aca="false">SUM(K332+1)</f>
        <v>328</v>
      </c>
      <c r="L333" s="123" t="n">
        <f aca="false">PMT($J$3/12,$J$2,$J$1)</f>
        <v>-82981.9891802466</v>
      </c>
      <c r="M333" s="123" t="n">
        <f aca="false">PPMT($J$3/12,K333,$J$2,$J$1)</f>
        <v>-66479.6016841951</v>
      </c>
      <c r="N333" s="123" t="n">
        <f aca="false">SUM(L333-M333)</f>
        <v>-16502.3874960515</v>
      </c>
      <c r="O333" s="124" t="n">
        <f aca="false">SUM(O332+M333)</f>
        <v>1090370.30606137</v>
      </c>
    </row>
    <row r="334" customFormat="false" ht="13.2" hidden="false" customHeight="false" outlineLevel="0" collapsed="false">
      <c r="A334" s="114"/>
      <c r="B334" s="119"/>
      <c r="C334" s="114" t="n">
        <f aca="false">SUM(C333+1)</f>
        <v>329</v>
      </c>
      <c r="D334" s="123" t="n">
        <f aca="false">PMT($B$3/12,$B$2,$B$1)</f>
        <v>-117776.844950748</v>
      </c>
      <c r="E334" s="123" t="e">
        <f aca="false">PPMT($B$3/12,C334,$B$2,$B$1)</f>
        <v>#VALUE!</v>
      </c>
      <c r="F334" s="123" t="e">
        <f aca="false">SUM(D334-E334)</f>
        <v>#VALUE!</v>
      </c>
      <c r="G334" s="124" t="e">
        <f aca="false">SUM(G333+E334)</f>
        <v>#VALUE!</v>
      </c>
      <c r="H334" s="118"/>
      <c r="I334" s="114"/>
      <c r="J334" s="119"/>
      <c r="K334" s="114" t="n">
        <f aca="false">SUM(K333+1)</f>
        <v>329</v>
      </c>
      <c r="L334" s="123" t="n">
        <f aca="false">PMT($J$3/12,$J$2,$J$1)</f>
        <v>-82981.9891802466</v>
      </c>
      <c r="M334" s="123" t="n">
        <f aca="false">PPMT($J$3/12,K334,$J$2,$J$1)</f>
        <v>-66927.7849988828</v>
      </c>
      <c r="N334" s="123" t="n">
        <f aca="false">SUM(L334-M334)</f>
        <v>-16054.2041813639</v>
      </c>
      <c r="O334" s="124" t="n">
        <f aca="false">SUM(O333+M334)</f>
        <v>1023442.52106249</v>
      </c>
    </row>
    <row r="335" customFormat="false" ht="13.2" hidden="false" customHeight="false" outlineLevel="0" collapsed="false">
      <c r="A335" s="114"/>
      <c r="B335" s="119"/>
      <c r="C335" s="114" t="n">
        <f aca="false">SUM(C334+1)</f>
        <v>330</v>
      </c>
      <c r="D335" s="123" t="n">
        <f aca="false">PMT($B$3/12,$B$2,$B$1)</f>
        <v>-117776.844950748</v>
      </c>
      <c r="E335" s="123" t="e">
        <f aca="false">PPMT($B$3/12,C335,$B$2,$B$1)</f>
        <v>#VALUE!</v>
      </c>
      <c r="F335" s="123" t="e">
        <f aca="false">SUM(D335-E335)</f>
        <v>#VALUE!</v>
      </c>
      <c r="G335" s="124" t="e">
        <f aca="false">SUM(G334+E335)</f>
        <v>#VALUE!</v>
      </c>
      <c r="H335" s="118"/>
      <c r="I335" s="114"/>
      <c r="J335" s="119"/>
      <c r="K335" s="114" t="n">
        <f aca="false">SUM(K334+1)</f>
        <v>330</v>
      </c>
      <c r="L335" s="123" t="n">
        <f aca="false">PMT($J$3/12,$J$2,$J$1)</f>
        <v>-82981.9891802466</v>
      </c>
      <c r="M335" s="123" t="n">
        <f aca="false">PPMT($J$3/12,K335,$J$2,$J$1)</f>
        <v>-67378.9898160835</v>
      </c>
      <c r="N335" s="123" t="n">
        <f aca="false">SUM(L335-M335)</f>
        <v>-15602.9993641632</v>
      </c>
      <c r="O335" s="124" t="n">
        <f aca="false">SUM(O334+M335)</f>
        <v>956063.531246408</v>
      </c>
    </row>
    <row r="336" customFormat="false" ht="13.2" hidden="false" customHeight="false" outlineLevel="0" collapsed="false">
      <c r="A336" s="114"/>
      <c r="B336" s="119"/>
      <c r="C336" s="114" t="n">
        <f aca="false">SUM(C335+1)</f>
        <v>331</v>
      </c>
      <c r="D336" s="123" t="n">
        <f aca="false">PMT($B$3/12,$B$2,$B$1)</f>
        <v>-117776.844950748</v>
      </c>
      <c r="E336" s="123" t="e">
        <f aca="false">PPMT($B$3/12,C336,$B$2,$B$1)</f>
        <v>#VALUE!</v>
      </c>
      <c r="F336" s="123" t="e">
        <f aca="false">SUM(D336-E336)</f>
        <v>#VALUE!</v>
      </c>
      <c r="G336" s="124" t="e">
        <f aca="false">SUM(G335+E336)</f>
        <v>#VALUE!</v>
      </c>
      <c r="H336" s="118"/>
      <c r="I336" s="114"/>
      <c r="J336" s="119"/>
      <c r="K336" s="114" t="n">
        <f aca="false">SUM(K335+1)</f>
        <v>331</v>
      </c>
      <c r="L336" s="123" t="n">
        <f aca="false">PMT($J$3/12,$J$2,$J$1)</f>
        <v>-82981.9891802466</v>
      </c>
      <c r="M336" s="123" t="n">
        <f aca="false">PPMT($J$3/12,K336,$J$2,$J$1)</f>
        <v>-67833.2365057602</v>
      </c>
      <c r="N336" s="123" t="n">
        <f aca="false">SUM(L336-M336)</f>
        <v>-15148.7526744864</v>
      </c>
      <c r="O336" s="124" t="n">
        <f aca="false">SUM(O335+M336)</f>
        <v>888230.294740648</v>
      </c>
    </row>
    <row r="337" customFormat="false" ht="13.2" hidden="false" customHeight="false" outlineLevel="0" collapsed="false">
      <c r="A337" s="114"/>
      <c r="B337" s="119"/>
      <c r="C337" s="114" t="n">
        <f aca="false">SUM(C336+1)</f>
        <v>332</v>
      </c>
      <c r="D337" s="123" t="n">
        <f aca="false">PMT($B$3/12,$B$2,$B$1)</f>
        <v>-117776.844950748</v>
      </c>
      <c r="E337" s="123" t="e">
        <f aca="false">PPMT($B$3/12,C337,$B$2,$B$1)</f>
        <v>#VALUE!</v>
      </c>
      <c r="F337" s="123" t="e">
        <f aca="false">SUM(D337-E337)</f>
        <v>#VALUE!</v>
      </c>
      <c r="G337" s="124" t="e">
        <f aca="false">SUM(G336+E337)</f>
        <v>#VALUE!</v>
      </c>
      <c r="H337" s="118"/>
      <c r="I337" s="114"/>
      <c r="J337" s="119"/>
      <c r="K337" s="114" t="n">
        <f aca="false">SUM(K336+1)</f>
        <v>332</v>
      </c>
      <c r="L337" s="123" t="n">
        <f aca="false">PMT($J$3/12,$J$2,$J$1)</f>
        <v>-82981.9891802466</v>
      </c>
      <c r="M337" s="123" t="n">
        <f aca="false">PPMT($J$3/12,K337,$J$2,$J$1)</f>
        <v>-68290.5455752033</v>
      </c>
      <c r="N337" s="123" t="n">
        <f aca="false">SUM(L337-M337)</f>
        <v>-14691.4436050433</v>
      </c>
      <c r="O337" s="124" t="n">
        <f aca="false">SUM(O336+M337)</f>
        <v>819939.749165444</v>
      </c>
    </row>
    <row r="338" customFormat="false" ht="13.2" hidden="false" customHeight="false" outlineLevel="0" collapsed="false">
      <c r="A338" s="114"/>
      <c r="B338" s="119"/>
      <c r="C338" s="114" t="n">
        <f aca="false">SUM(C337+1)</f>
        <v>333</v>
      </c>
      <c r="D338" s="123" t="n">
        <f aca="false">PMT($B$3/12,$B$2,$B$1)</f>
        <v>-117776.844950748</v>
      </c>
      <c r="E338" s="123" t="e">
        <f aca="false">PPMT($B$3/12,C338,$B$2,$B$1)</f>
        <v>#VALUE!</v>
      </c>
      <c r="F338" s="123" t="e">
        <f aca="false">SUM(D338-E338)</f>
        <v>#VALUE!</v>
      </c>
      <c r="G338" s="124" t="e">
        <f aca="false">SUM(G337+E338)</f>
        <v>#VALUE!</v>
      </c>
      <c r="H338" s="118"/>
      <c r="I338" s="114"/>
      <c r="J338" s="119"/>
      <c r="K338" s="114" t="n">
        <f aca="false">SUM(K337+1)</f>
        <v>333</v>
      </c>
      <c r="L338" s="123" t="n">
        <f aca="false">PMT($J$3/12,$J$2,$J$1)</f>
        <v>-82981.9891802466</v>
      </c>
      <c r="M338" s="123" t="n">
        <f aca="false">PPMT($J$3/12,K338,$J$2,$J$1)</f>
        <v>-68750.9376699561</v>
      </c>
      <c r="N338" s="123" t="n">
        <f aca="false">SUM(L338-M338)</f>
        <v>-14231.0515102905</v>
      </c>
      <c r="O338" s="124" t="n">
        <f aca="false">SUM(O337+M338)</f>
        <v>751188.811495488</v>
      </c>
    </row>
    <row r="339" customFormat="false" ht="13.2" hidden="false" customHeight="false" outlineLevel="0" collapsed="false">
      <c r="A339" s="114"/>
      <c r="B339" s="119"/>
      <c r="C339" s="114" t="n">
        <f aca="false">SUM(C338+1)</f>
        <v>334</v>
      </c>
      <c r="D339" s="123" t="n">
        <f aca="false">PMT($B$3/12,$B$2,$B$1)</f>
        <v>-117776.844950748</v>
      </c>
      <c r="E339" s="123" t="e">
        <f aca="false">PPMT($B$3/12,C339,$B$2,$B$1)</f>
        <v>#VALUE!</v>
      </c>
      <c r="F339" s="123" t="e">
        <f aca="false">SUM(D339-E339)</f>
        <v>#VALUE!</v>
      </c>
      <c r="G339" s="124" t="e">
        <f aca="false">SUM(G338+E339)</f>
        <v>#VALUE!</v>
      </c>
      <c r="H339" s="118"/>
      <c r="I339" s="114"/>
      <c r="J339" s="119"/>
      <c r="K339" s="114" t="n">
        <f aca="false">SUM(K338+1)</f>
        <v>334</v>
      </c>
      <c r="L339" s="123" t="n">
        <f aca="false">PMT($J$3/12,$J$2,$J$1)</f>
        <v>-82981.9891802466</v>
      </c>
      <c r="M339" s="123" t="n">
        <f aca="false">PPMT($J$3/12,K339,$J$2,$J$1)</f>
        <v>-69214.4335747476</v>
      </c>
      <c r="N339" s="123" t="n">
        <f aca="false">SUM(L339-M339)</f>
        <v>-13767.555605499</v>
      </c>
      <c r="O339" s="124" t="n">
        <f aca="false">SUM(O338+M339)</f>
        <v>681974.377920741</v>
      </c>
    </row>
    <row r="340" customFormat="false" ht="13.2" hidden="false" customHeight="false" outlineLevel="0" collapsed="false">
      <c r="A340" s="114"/>
      <c r="B340" s="119"/>
      <c r="C340" s="114" t="n">
        <f aca="false">SUM(C339+1)</f>
        <v>335</v>
      </c>
      <c r="D340" s="123" t="n">
        <f aca="false">PMT($B$3/12,$B$2,$B$1)</f>
        <v>-117776.844950748</v>
      </c>
      <c r="E340" s="123" t="e">
        <f aca="false">PPMT($B$3/12,C340,$B$2,$B$1)</f>
        <v>#VALUE!</v>
      </c>
      <c r="F340" s="123" t="e">
        <f aca="false">SUM(D340-E340)</f>
        <v>#VALUE!</v>
      </c>
      <c r="G340" s="124" t="e">
        <f aca="false">SUM(G339+E340)</f>
        <v>#VALUE!</v>
      </c>
      <c r="H340" s="118"/>
      <c r="I340" s="114"/>
      <c r="J340" s="119"/>
      <c r="K340" s="114" t="n">
        <f aca="false">SUM(K339+1)</f>
        <v>335</v>
      </c>
      <c r="L340" s="123" t="n">
        <f aca="false">PMT($J$3/12,$J$2,$J$1)</f>
        <v>-82981.9891802466</v>
      </c>
      <c r="M340" s="123" t="n">
        <f aca="false">PPMT($J$3/12,K340,$J$2,$J$1)</f>
        <v>-69681.0542144307</v>
      </c>
      <c r="N340" s="123" t="n">
        <f aca="false">SUM(L340-M340)</f>
        <v>-13300.9349658159</v>
      </c>
      <c r="O340" s="124" t="n">
        <f aca="false">SUM(O339+M340)</f>
        <v>612293.32370631</v>
      </c>
    </row>
    <row r="341" customFormat="false" ht="13.2" hidden="false" customHeight="false" outlineLevel="0" collapsed="false">
      <c r="A341" s="114"/>
      <c r="B341" s="119" t="n">
        <f aca="false">SUM(D330:D341)</f>
        <v>-1413322.13940897</v>
      </c>
      <c r="C341" s="114" t="n">
        <f aca="false">SUM(C340+1)</f>
        <v>336</v>
      </c>
      <c r="D341" s="123" t="n">
        <f aca="false">PMT($B$3/12,$B$2,$B$1)</f>
        <v>-117776.844950748</v>
      </c>
      <c r="E341" s="123" t="e">
        <f aca="false">PPMT($B$3/12,C341,$B$2,$B$1)</f>
        <v>#VALUE!</v>
      </c>
      <c r="F341" s="123" t="e">
        <f aca="false">SUM(D341-E341)</f>
        <v>#VALUE!</v>
      </c>
      <c r="G341" s="124" t="e">
        <f aca="false">SUM(G340+E341)</f>
        <v>#VALUE!</v>
      </c>
      <c r="H341" s="118"/>
      <c r="I341" s="114"/>
      <c r="J341" s="119" t="n">
        <f aca="false">SUM(L330:L341)</f>
        <v>-995783.87016296</v>
      </c>
      <c r="K341" s="114" t="n">
        <f aca="false">SUM(K340+1)</f>
        <v>336</v>
      </c>
      <c r="L341" s="123" t="n">
        <f aca="false">PMT($J$3/12,$J$2,$J$1)</f>
        <v>-82981.9891802466</v>
      </c>
      <c r="M341" s="123" t="n">
        <f aca="false">PPMT($J$3/12,K341,$J$2,$J$1)</f>
        <v>-70150.8206549264</v>
      </c>
      <c r="N341" s="123" t="n">
        <f aca="false">SUM(L341-M341)</f>
        <v>-12831.1685253203</v>
      </c>
      <c r="O341" s="124" t="n">
        <f aca="false">SUM(O340+M341)</f>
        <v>542142.503051383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Greg Thorse</cp:lastModifiedBy>
  <cp:lastPrinted>2001-12-09T22:28:37Z</cp:lastPrinted>
  <dcterms:modified xsi:type="dcterms:W3CDTF">2001-12-10T00:25:52Z</dcterms:modified>
  <cp:revision>0</cp:revision>
  <dc:subject/>
  <dc:title/>
</cp:coreProperties>
</file>