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ersion 1" sheetId="1" state="visible" r:id="rId3"/>
    <sheet name="version 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<sst xmlns="http://schemas.openxmlformats.org/spreadsheetml/2006/main" count="55" uniqueCount="29">
  <si>
    <t xml:space="preserve">Costs</t>
  </si>
  <si>
    <t xml:space="preserve">Equity</t>
  </si>
  <si>
    <t xml:space="preserve">Loan</t>
  </si>
  <si>
    <t xml:space="preserve">Appraised Value</t>
  </si>
  <si>
    <t xml:space="preserve">LTV %</t>
  </si>
  <si>
    <t xml:space="preserve">Permanent Loan</t>
  </si>
  <si>
    <t xml:space="preserve">Permanent Equity</t>
  </si>
  <si>
    <t xml:space="preserve">Cumulative</t>
  </si>
  <si>
    <t xml:space="preserve">Cash Avail</t>
  </si>
  <si>
    <t xml:space="preserve">Priority</t>
  </si>
  <si>
    <t xml:space="preserve">Cash after</t>
  </si>
  <si>
    <t xml:space="preserve">Unfunded </t>
  </si>
  <si>
    <t xml:space="preserve">Operating Cash Flow</t>
  </si>
  <si>
    <t xml:space="preserve">Total Cash Flow</t>
  </si>
  <si>
    <t xml:space="preserve">Year</t>
  </si>
  <si>
    <t xml:space="preserve">NOI(3%)</t>
  </si>
  <si>
    <t xml:space="preserve">Debt Service</t>
  </si>
  <si>
    <t xml:space="preserve">Cash Flow</t>
  </si>
  <si>
    <t xml:space="preserve">Reserve</t>
  </si>
  <si>
    <t xml:space="preserve">to Partners</t>
  </si>
  <si>
    <t xml:space="preserve">Return</t>
  </si>
  <si>
    <t xml:space="preserve">priority</t>
  </si>
  <si>
    <t xml:space="preserve">PA &amp; KH</t>
  </si>
  <si>
    <t xml:space="preserve">CIS</t>
  </si>
  <si>
    <t xml:space="preserve">Remain.</t>
  </si>
  <si>
    <t xml:space="preserve">Oper. Cash Flow</t>
  </si>
  <si>
    <t xml:space="preserve">equity</t>
  </si>
  <si>
    <t xml:space="preserve">NPV@25%</t>
  </si>
  <si>
    <t xml:space="preserve">IRR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</si>
</sst>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\$#,##0_);[RED]&quot;($&quot;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color rgb="FF0000FF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NPV@25%25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O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14"/>
    <col collapsed="false" customWidth="true" hidden="false" outlineLevel="0" max="2" min="2" style="0" width="6.28"/>
    <col collapsed="false" customWidth="true" hidden="false" outlineLevel="0" max="3" min="3" style="0" width="12.42"/>
    <col collapsed="false" customWidth="true" hidden="false" outlineLevel="0" max="4" min="4" style="0" width="11.56"/>
    <col collapsed="false" customWidth="true" hidden="false" outlineLevel="0" max="5" min="5" style="0" width="11.7"/>
    <col collapsed="false" customWidth="true" hidden="false" outlineLevel="0" max="6" min="6" style="0" width="10.28"/>
    <col collapsed="false" customWidth="true" hidden="false" outlineLevel="0" max="7" min="7" style="0" width="11.13"/>
    <col collapsed="false" customWidth="true" hidden="false" outlineLevel="0" max="8" min="8" style="0" width="11.56"/>
    <col collapsed="false" customWidth="true" hidden="false" outlineLevel="0" max="9" min="9" style="0" width="12.7"/>
    <col collapsed="false" customWidth="true" hidden="false" outlineLevel="0" max="10" min="10" style="0" width="10.99"/>
    <col collapsed="false" customWidth="true" hidden="false" outlineLevel="0" max="11" min="11" style="0" width="10.85"/>
    <col collapsed="false" customWidth="true" hidden="false" outlineLevel="0" max="12" min="12" style="0" width="9.56"/>
    <col collapsed="false" customWidth="true" hidden="false" outlineLevel="0" max="13" min="13" style="0" width="9.85"/>
    <col collapsed="false" customWidth="true" hidden="false" outlineLevel="0" max="14" min="14" style="0" width="10.56"/>
  </cols>
  <sheetData>
    <row r="2" customFormat="false" ht="12.75" hidden="false" customHeight="false" outlineLevel="0" collapsed="false">
      <c r="A2" s="0" t="s">
        <v>0</v>
      </c>
      <c r="C2" s="1" t="n">
        <v>10300000</v>
      </c>
    </row>
    <row r="3" customFormat="false" ht="12.75" hidden="false" customHeight="false" outlineLevel="0" collapsed="false">
      <c r="A3" s="0" t="s">
        <v>1</v>
      </c>
      <c r="C3" s="1" t="n">
        <f aca="false">1150000+432790+300951+255885+22817+171386</f>
        <v>2333829</v>
      </c>
    </row>
    <row r="4" customFormat="false" ht="12.75" hidden="false" customHeight="false" outlineLevel="0" collapsed="false">
      <c r="A4" s="0" t="s">
        <v>2</v>
      </c>
      <c r="C4" s="2" t="n">
        <f aca="false">C2-C3</f>
        <v>7966171</v>
      </c>
    </row>
    <row r="6" customFormat="false" ht="12.75" hidden="false" customHeight="false" outlineLevel="0" collapsed="false">
      <c r="A6" s="0" t="s">
        <v>3</v>
      </c>
      <c r="C6" s="1" t="n">
        <v>12000000</v>
      </c>
    </row>
    <row r="7" customFormat="false" ht="12.75" hidden="false" customHeight="false" outlineLevel="0" collapsed="false">
      <c r="A7" s="0" t="s">
        <v>4</v>
      </c>
      <c r="C7" s="3" t="n">
        <v>0.8</v>
      </c>
    </row>
    <row r="8" customFormat="false" ht="12.75" hidden="false" customHeight="false" outlineLevel="0" collapsed="false">
      <c r="A8" s="0" t="s">
        <v>5</v>
      </c>
      <c r="C8" s="2" t="n">
        <f aca="false">C6*C7</f>
        <v>9600000</v>
      </c>
    </row>
    <row r="10" customFormat="false" ht="12.75" hidden="false" customHeight="false" outlineLevel="0" collapsed="false">
      <c r="A10" s="0" t="s">
        <v>6</v>
      </c>
      <c r="C10" s="2" t="n">
        <f aca="false">C2-C8</f>
        <v>700000</v>
      </c>
      <c r="I10" s="3" t="n">
        <v>0.15</v>
      </c>
    </row>
    <row r="11" customFormat="false" ht="12.75" hidden="false" customHeight="false" outlineLevel="0" collapsed="false">
      <c r="C11" s="2"/>
      <c r="I11" s="4" t="s">
        <v>7</v>
      </c>
    </row>
    <row r="12" customFormat="false" ht="12.75" hidden="false" customHeight="false" outlineLevel="0" collapsed="false">
      <c r="F12" s="5"/>
      <c r="G12" s="5"/>
      <c r="H12" s="5" t="s">
        <v>8</v>
      </c>
      <c r="I12" s="6" t="s">
        <v>9</v>
      </c>
      <c r="J12" s="5" t="s">
        <v>10</v>
      </c>
      <c r="K12" s="5" t="s">
        <v>11</v>
      </c>
      <c r="L12" s="7" t="s">
        <v>12</v>
      </c>
      <c r="M12" s="7"/>
      <c r="N12" s="7" t="s">
        <v>13</v>
      </c>
      <c r="O12" s="7"/>
    </row>
    <row r="13" customFormat="false" ht="12.75" hidden="false" customHeight="false" outlineLevel="0" collapsed="false">
      <c r="A13" s="8" t="s">
        <v>14</v>
      </c>
      <c r="B13" s="8"/>
      <c r="C13" s="8" t="s">
        <v>1</v>
      </c>
      <c r="D13" s="8" t="s">
        <v>15</v>
      </c>
      <c r="E13" s="8" t="s">
        <v>16</v>
      </c>
      <c r="F13" s="5" t="s">
        <v>17</v>
      </c>
      <c r="G13" s="8" t="s">
        <v>18</v>
      </c>
      <c r="H13" s="8" t="s">
        <v>19</v>
      </c>
      <c r="I13" s="8" t="s">
        <v>20</v>
      </c>
      <c r="J13" s="8" t="s">
        <v>21</v>
      </c>
      <c r="K13" s="8" t="s">
        <v>21</v>
      </c>
      <c r="L13" s="8" t="s">
        <v>22</v>
      </c>
      <c r="M13" s="8" t="s">
        <v>23</v>
      </c>
      <c r="N13" s="8" t="s">
        <v>22</v>
      </c>
      <c r="O13" s="8" t="s">
        <v>23</v>
      </c>
    </row>
    <row r="14" customFormat="false" ht="12.75" hidden="false" customHeight="false" outlineLevel="0" collapsed="false">
      <c r="A14" s="9" t="n">
        <v>1</v>
      </c>
      <c r="B14" s="9"/>
      <c r="C14" s="10" t="n">
        <f aca="false">C3</f>
        <v>2333829</v>
      </c>
      <c r="D14" s="10"/>
      <c r="E14" s="10"/>
      <c r="I14" s="2" t="n">
        <f aca="false">C14*$I$10</f>
        <v>350074.35</v>
      </c>
      <c r="J14" s="2" t="n">
        <f aca="false">H14-I14</f>
        <v>-350074.35</v>
      </c>
      <c r="K14" s="2" t="n">
        <f aca="false">MIN(0,J14)</f>
        <v>-350074.35</v>
      </c>
      <c r="L14" s="0" t="n">
        <f aca="false">MAX(0,$J14)*0.9</f>
        <v>0</v>
      </c>
      <c r="M14" s="0" t="n">
        <f aca="false">MAX(0,$J14)*0.1</f>
        <v>0</v>
      </c>
      <c r="N14" s="2" t="n">
        <f aca="false">-C14</f>
        <v>-2333829</v>
      </c>
    </row>
    <row r="15" customFormat="false" ht="12.75" hidden="false" customHeight="false" outlineLevel="0" collapsed="false">
      <c r="A15" s="9" t="n">
        <v>2</v>
      </c>
      <c r="B15" s="9"/>
      <c r="C15" s="10" t="n">
        <f aca="false">C14-1600000</f>
        <v>733829</v>
      </c>
      <c r="D15" s="10" t="n">
        <v>1100000</v>
      </c>
      <c r="E15" s="10" t="n">
        <v>-785867</v>
      </c>
      <c r="F15" s="2" t="n">
        <f aca="false">D15+E15</f>
        <v>314133</v>
      </c>
      <c r="G15" s="1" t="n">
        <f aca="false">134*250</f>
        <v>33500</v>
      </c>
      <c r="H15" s="2" t="n">
        <f aca="false">F15-G15</f>
        <v>280633</v>
      </c>
      <c r="I15" s="2" t="n">
        <f aca="false">C15*$I$10-MIN(0,K14)</f>
        <v>460148.7</v>
      </c>
      <c r="J15" s="2" t="n">
        <f aca="false">H15-I15</f>
        <v>-179515.7</v>
      </c>
      <c r="K15" s="2" t="n">
        <f aca="false">MIN(0,J15)</f>
        <v>-179515.7</v>
      </c>
      <c r="L15" s="1" t="n">
        <f aca="false">MAX(0,$J15)*0.9</f>
        <v>0</v>
      </c>
      <c r="M15" s="1" t="n">
        <f aca="false">MAX(0,$J15)*0.1</f>
        <v>0</v>
      </c>
      <c r="N15" s="2" t="n">
        <f aca="false">1600000+H15</f>
        <v>1880633</v>
      </c>
    </row>
    <row r="16" customFormat="false" ht="12.75" hidden="false" customHeight="false" outlineLevel="0" collapsed="false">
      <c r="A16" s="9" t="n">
        <v>3</v>
      </c>
      <c r="B16" s="9"/>
      <c r="C16" s="10" t="n">
        <f aca="false">C15</f>
        <v>733829</v>
      </c>
      <c r="D16" s="10" t="n">
        <f aca="false">D15*1.02</f>
        <v>1122000</v>
      </c>
      <c r="E16" s="10" t="n">
        <v>-785867</v>
      </c>
      <c r="F16" s="2" t="n">
        <f aca="false">D16+E16</f>
        <v>336133</v>
      </c>
      <c r="G16" s="1" t="n">
        <f aca="false">134*250</f>
        <v>33500</v>
      </c>
      <c r="H16" s="2" t="n">
        <f aca="false">F16-G16</f>
        <v>302633</v>
      </c>
      <c r="I16" s="2" t="n">
        <f aca="false">C16*$I$10-MIN(0,K15)</f>
        <v>289590.05</v>
      </c>
      <c r="J16" s="2" t="n">
        <f aca="false">H16-I16</f>
        <v>13042.9500000001</v>
      </c>
      <c r="K16" s="2" t="n">
        <f aca="false">MIN(0,J16)</f>
        <v>0</v>
      </c>
      <c r="L16" s="1" t="n">
        <f aca="false">MAX(0,$J16)*0.9</f>
        <v>11738.6550000001</v>
      </c>
      <c r="M16" s="1" t="n">
        <f aca="false">MAX(0,$J16)*0.1</f>
        <v>1304.29500000001</v>
      </c>
      <c r="N16" s="2" t="n">
        <f aca="false">H16-M16</f>
        <v>301328.705</v>
      </c>
    </row>
    <row r="17" customFormat="false" ht="12.75" hidden="false" customHeight="false" outlineLevel="0" collapsed="false">
      <c r="A17" s="9" t="n">
        <v>4</v>
      </c>
      <c r="B17" s="9"/>
      <c r="C17" s="10" t="n">
        <f aca="false">C16</f>
        <v>733829</v>
      </c>
      <c r="D17" s="10" t="n">
        <f aca="false">D16*1.02</f>
        <v>1144440</v>
      </c>
      <c r="E17" s="10" t="n">
        <v>-785867</v>
      </c>
      <c r="F17" s="2" t="n">
        <f aca="false">D17+E17</f>
        <v>358573</v>
      </c>
      <c r="G17" s="1" t="n">
        <f aca="false">134*250</f>
        <v>33500</v>
      </c>
      <c r="H17" s="2" t="n">
        <f aca="false">F17-G17</f>
        <v>325073</v>
      </c>
      <c r="I17" s="2" t="n">
        <f aca="false">C17*$I$10-MIN(0,K16)</f>
        <v>110074.35</v>
      </c>
      <c r="J17" s="2" t="n">
        <f aca="false">H17-I17</f>
        <v>214998.65</v>
      </c>
      <c r="K17" s="2" t="n">
        <f aca="false">MIN(0,J17)</f>
        <v>0</v>
      </c>
      <c r="L17" s="1" t="n">
        <f aca="false">MAX(0,$J17)*0.9</f>
        <v>193498.785</v>
      </c>
      <c r="M17" s="1" t="n">
        <f aca="false">MAX(0,$J17)*0.1</f>
        <v>21499.865</v>
      </c>
      <c r="N17" s="2" t="n">
        <f aca="false">H17-M17</f>
        <v>303573.135</v>
      </c>
      <c r="O17" s="2" t="n">
        <f aca="false">M17</f>
        <v>21499.865</v>
      </c>
    </row>
    <row r="18" customFormat="false" ht="12.75" hidden="false" customHeight="false" outlineLevel="0" collapsed="false">
      <c r="A18" s="9" t="n">
        <v>5</v>
      </c>
      <c r="B18" s="9"/>
      <c r="C18" s="10" t="n">
        <f aca="false">C17</f>
        <v>733829</v>
      </c>
      <c r="D18" s="10" t="n">
        <f aca="false">D17*1.02</f>
        <v>1167328.8</v>
      </c>
      <c r="E18" s="10" t="n">
        <v>-785867</v>
      </c>
      <c r="F18" s="2" t="n">
        <f aca="false">D18+E18</f>
        <v>381461.8</v>
      </c>
      <c r="G18" s="1" t="n">
        <f aca="false">134*250</f>
        <v>33500</v>
      </c>
      <c r="H18" s="2" t="n">
        <f aca="false">F18-G18</f>
        <v>347961.8</v>
      </c>
      <c r="I18" s="2" t="n">
        <f aca="false">C18*$I$10-MIN(0,K17)</f>
        <v>110074.35</v>
      </c>
      <c r="J18" s="2" t="n">
        <f aca="false">H18-I18</f>
        <v>237887.45</v>
      </c>
      <c r="K18" s="2" t="n">
        <f aca="false">MIN(0,J18)</f>
        <v>0</v>
      </c>
      <c r="L18" s="1" t="n">
        <f aca="false">MAX(0,$J18)*0.9</f>
        <v>214098.705</v>
      </c>
      <c r="M18" s="1" t="n">
        <f aca="false">MAX(0,$J18)*0.1</f>
        <v>23788.745</v>
      </c>
      <c r="N18" s="2" t="n">
        <f aca="false">H18-M18</f>
        <v>324173.055</v>
      </c>
      <c r="O18" s="2" t="n">
        <f aca="false">M18</f>
        <v>23788.745</v>
      </c>
    </row>
    <row r="19" customFormat="false" ht="12.75" hidden="false" customHeight="false" outlineLevel="0" collapsed="false">
      <c r="A19" s="9" t="n">
        <v>6</v>
      </c>
      <c r="B19" s="9"/>
      <c r="C19" s="10" t="n">
        <f aca="false">C18</f>
        <v>733829</v>
      </c>
      <c r="D19" s="10" t="n">
        <f aca="false">D18*1.02</f>
        <v>1190675.376</v>
      </c>
      <c r="E19" s="10" t="n">
        <v>-785867</v>
      </c>
      <c r="F19" s="2" t="n">
        <f aca="false">D19+E19</f>
        <v>404808.376</v>
      </c>
      <c r="G19" s="1" t="n">
        <f aca="false">134*250</f>
        <v>33500</v>
      </c>
      <c r="H19" s="2" t="n">
        <f aca="false">F19-G19</f>
        <v>371308.376</v>
      </c>
      <c r="I19" s="2" t="n">
        <f aca="false">C19*$I$10-MIN(0,K18)</f>
        <v>110074.35</v>
      </c>
      <c r="J19" s="2" t="n">
        <f aca="false">H19-I19</f>
        <v>261234.026</v>
      </c>
      <c r="K19" s="2" t="n">
        <f aca="false">MIN(0,J19)</f>
        <v>0</v>
      </c>
      <c r="L19" s="1" t="n">
        <f aca="false">MAX(0,$J19)*0.9</f>
        <v>235110.6234</v>
      </c>
      <c r="M19" s="1" t="n">
        <f aca="false">MAX(0,$J19)*0.1</f>
        <v>26123.4026</v>
      </c>
      <c r="N19" s="2" t="n">
        <f aca="false">H19-M19</f>
        <v>345184.9734</v>
      </c>
      <c r="O19" s="2" t="n">
        <f aca="false">M19</f>
        <v>26123.4026</v>
      </c>
    </row>
    <row r="20" customFormat="false" ht="12.75" hidden="false" customHeight="false" outlineLevel="0" collapsed="false">
      <c r="A20" s="9" t="n">
        <v>7</v>
      </c>
      <c r="B20" s="9"/>
      <c r="C20" s="10" t="n">
        <f aca="false">C19</f>
        <v>733829</v>
      </c>
      <c r="D20" s="10" t="n">
        <f aca="false">D19*1.02</f>
        <v>1214488.88352</v>
      </c>
      <c r="E20" s="10" t="n">
        <v>-785867</v>
      </c>
      <c r="F20" s="2" t="n">
        <f aca="false">D20+E20</f>
        <v>428621.88352</v>
      </c>
      <c r="G20" s="1" t="n">
        <f aca="false">134*250</f>
        <v>33500</v>
      </c>
      <c r="H20" s="2" t="n">
        <f aca="false">F20-G20</f>
        <v>395121.88352</v>
      </c>
      <c r="I20" s="2" t="n">
        <f aca="false">C20*$I$10-MIN(0,K19)</f>
        <v>110074.35</v>
      </c>
      <c r="J20" s="2" t="n">
        <f aca="false">H20-I20</f>
        <v>285047.53352</v>
      </c>
      <c r="K20" s="2" t="n">
        <f aca="false">MIN(0,J20)</f>
        <v>0</v>
      </c>
      <c r="L20" s="1" t="n">
        <f aca="false">MAX(0,$J20)*0.9</f>
        <v>256542.780168</v>
      </c>
      <c r="M20" s="1" t="n">
        <f aca="false">MAX(0,$J20)*0.1</f>
        <v>28504.753352</v>
      </c>
      <c r="N20" s="2" t="n">
        <f aca="false">H20-M20</f>
        <v>366617.130168</v>
      </c>
      <c r="O20" s="2" t="n">
        <f aca="false">M20</f>
        <v>28504.753352</v>
      </c>
    </row>
    <row r="21" customFormat="false" ht="12.75" hidden="false" customHeight="false" outlineLevel="0" collapsed="false">
      <c r="A21" s="9" t="n">
        <v>8</v>
      </c>
      <c r="B21" s="9"/>
      <c r="C21" s="10" t="n">
        <f aca="false">C20</f>
        <v>733829</v>
      </c>
      <c r="D21" s="10" t="n">
        <f aca="false">D20*1.02</f>
        <v>1238778.6611904</v>
      </c>
      <c r="E21" s="10" t="n">
        <v>-785867</v>
      </c>
      <c r="F21" s="2" t="n">
        <f aca="false">D21+E21</f>
        <v>452911.6611904</v>
      </c>
      <c r="G21" s="1" t="n">
        <f aca="false">134*250</f>
        <v>33500</v>
      </c>
      <c r="H21" s="2" t="n">
        <f aca="false">F21-G21</f>
        <v>419411.6611904</v>
      </c>
      <c r="I21" s="2" t="n">
        <f aca="false">C21*$I$10-MIN(0,K20)</f>
        <v>110074.35</v>
      </c>
      <c r="J21" s="2" t="n">
        <f aca="false">H21-I21</f>
        <v>309337.3111904</v>
      </c>
      <c r="K21" s="2" t="n">
        <f aca="false">MIN(0,J21)</f>
        <v>0</v>
      </c>
      <c r="L21" s="1" t="n">
        <f aca="false">MAX(0,$J21)*0.9</f>
        <v>278403.58007136</v>
      </c>
      <c r="M21" s="1" t="n">
        <f aca="false">MAX(0,$J21)*0.1</f>
        <v>30933.73111904</v>
      </c>
      <c r="N21" s="2" t="n">
        <f aca="false">H21-M21</f>
        <v>388477.93007136</v>
      </c>
      <c r="O21" s="2" t="n">
        <f aca="false">M21</f>
        <v>30933.73111904</v>
      </c>
    </row>
    <row r="22" customFormat="false" ht="12.75" hidden="false" customHeight="false" outlineLevel="0" collapsed="false">
      <c r="A22" s="9" t="n">
        <v>9</v>
      </c>
      <c r="B22" s="9"/>
      <c r="C22" s="10" t="n">
        <f aca="false">C21</f>
        <v>733829</v>
      </c>
      <c r="D22" s="10" t="n">
        <f aca="false">D21*1.02</f>
        <v>1263554.23441421</v>
      </c>
      <c r="E22" s="10" t="n">
        <v>-785867</v>
      </c>
      <c r="F22" s="2" t="n">
        <f aca="false">D22+E22</f>
        <v>477687.234414208</v>
      </c>
      <c r="G22" s="1" t="n">
        <f aca="false">134*250</f>
        <v>33500</v>
      </c>
      <c r="H22" s="2" t="n">
        <f aca="false">F22-G22</f>
        <v>444187.234414208</v>
      </c>
      <c r="I22" s="2" t="n">
        <f aca="false">C22*$I$10-MIN(0,K21)</f>
        <v>110074.35</v>
      </c>
      <c r="J22" s="2" t="n">
        <f aca="false">H22-I22</f>
        <v>334112.884414208</v>
      </c>
      <c r="K22" s="2" t="n">
        <f aca="false">MIN(0,J22)</f>
        <v>0</v>
      </c>
      <c r="L22" s="1" t="n">
        <f aca="false">MAX(0,$J22)*0.9</f>
        <v>300701.595972787</v>
      </c>
      <c r="M22" s="1" t="n">
        <f aca="false">MAX(0,$J22)*0.1</f>
        <v>33411.2884414208</v>
      </c>
      <c r="N22" s="2" t="n">
        <f aca="false">H22-M22</f>
        <v>410775.945972787</v>
      </c>
      <c r="O22" s="2" t="n">
        <f aca="false">M22</f>
        <v>33411.2884414208</v>
      </c>
    </row>
    <row r="23" customFormat="false" ht="12.75" hidden="false" customHeight="false" outlineLevel="0" collapsed="false">
      <c r="A23" s="9" t="n">
        <v>10</v>
      </c>
      <c r="B23" s="9"/>
      <c r="C23" s="10" t="n">
        <f aca="false">C22</f>
        <v>733829</v>
      </c>
      <c r="D23" s="10" t="n">
        <f aca="false">D22*1.02</f>
        <v>1288825.31910249</v>
      </c>
      <c r="E23" s="10" t="n">
        <v>-785867</v>
      </c>
      <c r="F23" s="2" t="n">
        <f aca="false">D23+E23</f>
        <v>502958.319102492</v>
      </c>
      <c r="G23" s="1" t="n">
        <f aca="false">134*250</f>
        <v>33500</v>
      </c>
      <c r="H23" s="2" t="n">
        <f aca="false">F23-G23</f>
        <v>469458.319102492</v>
      </c>
      <c r="I23" s="2" t="n">
        <f aca="false">C23*$I$10-MIN(0,K22)</f>
        <v>110074.35</v>
      </c>
      <c r="J23" s="2" t="n">
        <f aca="false">H23-I23</f>
        <v>359383.969102492</v>
      </c>
      <c r="K23" s="2" t="n">
        <f aca="false">MIN(0,J23)</f>
        <v>0</v>
      </c>
      <c r="L23" s="1" t="n">
        <f aca="false">MAX(0,$J23)*0.9</f>
        <v>323445.572192243</v>
      </c>
      <c r="M23" s="1" t="n">
        <f aca="false">MAX(0,$J23)*0.1</f>
        <v>35938.3969102493</v>
      </c>
      <c r="N23" s="2" t="n">
        <f aca="false">H23-M23</f>
        <v>433519.922192243</v>
      </c>
      <c r="O23" s="2" t="n">
        <f aca="false">M23</f>
        <v>35938.3969102493</v>
      </c>
    </row>
    <row r="24" customFormat="false" ht="12.75" hidden="false" customHeight="false" outlineLevel="0" collapsed="false">
      <c r="A24" s="9" t="n">
        <v>11</v>
      </c>
      <c r="B24" s="9"/>
      <c r="C24" s="10" t="n">
        <f aca="false">C23</f>
        <v>733829</v>
      </c>
      <c r="D24" s="10" t="n">
        <f aca="false">D23*1.02</f>
        <v>1314601.82548454</v>
      </c>
      <c r="E24" s="10" t="n">
        <v>-785867</v>
      </c>
      <c r="F24" s="2" t="n">
        <f aca="false">D24+E24</f>
        <v>528734.825484542</v>
      </c>
      <c r="G24" s="1" t="n">
        <f aca="false">134*250</f>
        <v>33500</v>
      </c>
      <c r="H24" s="2" t="n">
        <f aca="false">F24-G24</f>
        <v>495234.825484542</v>
      </c>
      <c r="I24" s="2" t="n">
        <f aca="false">C24*$I$10-MIN(0,K23)</f>
        <v>110074.35</v>
      </c>
      <c r="J24" s="2" t="n">
        <f aca="false">H24-I24</f>
        <v>385160.475484542</v>
      </c>
      <c r="K24" s="2" t="n">
        <f aca="false">MIN(0,J24)</f>
        <v>0</v>
      </c>
      <c r="L24" s="1" t="n">
        <f aca="false">MAX(0,$J24)*0.9</f>
        <v>346644.427936088</v>
      </c>
      <c r="M24" s="1" t="n">
        <f aca="false">MAX(0,$J24)*0.1</f>
        <v>38516.0475484542</v>
      </c>
      <c r="N24" s="2" t="n">
        <f aca="false">H24-M24</f>
        <v>456718.777936088</v>
      </c>
      <c r="O24" s="2" t="n">
        <f aca="false">M24</f>
        <v>38516.0475484542</v>
      </c>
    </row>
    <row r="25" customFormat="false" ht="12.75" hidden="false" customHeight="false" outlineLevel="0" collapsed="false">
      <c r="A25" s="9" t="n">
        <v>12</v>
      </c>
      <c r="B25" s="9"/>
      <c r="C25" s="10" t="n">
        <f aca="false">C24</f>
        <v>733829</v>
      </c>
      <c r="D25" s="10" t="n">
        <f aca="false">D24*1.02</f>
        <v>1340893.86199423</v>
      </c>
      <c r="E25" s="10" t="n">
        <v>-785867</v>
      </c>
      <c r="F25" s="2" t="n">
        <f aca="false">D25+E25</f>
        <v>555026.861994233</v>
      </c>
      <c r="G25" s="1" t="n">
        <f aca="false">134*250</f>
        <v>33500</v>
      </c>
      <c r="H25" s="2" t="n">
        <f aca="false">F25-G25</f>
        <v>521526.861994233</v>
      </c>
      <c r="I25" s="2" t="n">
        <f aca="false">C25*$I$10-MIN(0,K24)</f>
        <v>110074.35</v>
      </c>
      <c r="J25" s="2" t="n">
        <f aca="false">H25-I25</f>
        <v>411452.511994233</v>
      </c>
      <c r="K25" s="2" t="n">
        <f aca="false">MIN(0,J25)</f>
        <v>0</v>
      </c>
      <c r="L25" s="1" t="n">
        <f aca="false">MAX(0,$J25)*0.9</f>
        <v>370307.26079481</v>
      </c>
      <c r="M25" s="1" t="n">
        <f aca="false">MAX(0,$J25)*0.1</f>
        <v>41145.2511994233</v>
      </c>
      <c r="N25" s="2" t="n">
        <f aca="false">H25-M25</f>
        <v>480381.61079481</v>
      </c>
      <c r="O25" s="2" t="n">
        <f aca="false">M25</f>
        <v>41145.2511994233</v>
      </c>
    </row>
    <row r="26" customFormat="false" ht="12.75" hidden="false" customHeight="false" outlineLevel="0" collapsed="false">
      <c r="N26" s="2" t="n">
        <f aca="false">0.9*(13000000-C8)</f>
        <v>3060000</v>
      </c>
      <c r="O26" s="2" t="n">
        <f aca="false">0.1*(13000000-C8)</f>
        <v>340000</v>
      </c>
    </row>
    <row r="28" customFormat="false" ht="12.75" hidden="false" customHeight="false" outlineLevel="0" collapsed="false">
      <c r="N28" s="11" t="n">
        <f aca="false">NPV(0.25,N14,N15,N16,N17,N18,N19,N20,N21,N22,N23,N24,N25,N26)</f>
        <v>296090.893258637</v>
      </c>
      <c r="O28" s="11" t="n">
        <f aca="false">NPV(0.25,O14,O15,O16,O17,O18,O19,O20,O21,O22,O23,O24,O25,O26)</f>
        <v>132398.744452009</v>
      </c>
    </row>
    <row r="30" customFormat="false" ht="12.75" hidden="false" customHeight="false" outlineLevel="0" collapsed="false">
      <c r="A30" s="8"/>
      <c r="N30" s="12" t="n">
        <f aca="false">IRR(N14:N26,0.3)</f>
        <v>0.310749912761709</v>
      </c>
      <c r="O30" s="12"/>
    </row>
    <row r="31" customFormat="false" ht="12.75" hidden="false" customHeight="false" outlineLevel="0" collapsed="false">
      <c r="A31" s="9"/>
    </row>
    <row r="32" customFormat="false" ht="12.75" hidden="false" customHeight="false" outlineLevel="0" collapsed="false">
      <c r="A32" s="9"/>
    </row>
    <row r="33" customFormat="false" ht="12.75" hidden="false" customHeight="false" outlineLevel="0" collapsed="false">
      <c r="A33" s="9"/>
    </row>
    <row r="34" customFormat="false" ht="12.75" hidden="false" customHeight="false" outlineLevel="0" collapsed="false">
      <c r="A34" s="9"/>
    </row>
    <row r="35" customFormat="false" ht="12.75" hidden="false" customHeight="false" outlineLevel="0" collapsed="false">
      <c r="A35" s="9"/>
    </row>
    <row r="36" customFormat="false" ht="12.75" hidden="false" customHeight="false" outlineLevel="0" collapsed="false">
      <c r="A36" s="9"/>
    </row>
    <row r="37" customFormat="false" ht="12.75" hidden="false" customHeight="false" outlineLevel="0" collapsed="false">
      <c r="A37" s="9"/>
    </row>
    <row r="38" customFormat="false" ht="12.75" hidden="false" customHeight="false" outlineLevel="0" collapsed="false">
      <c r="A38" s="9"/>
    </row>
    <row r="39" customFormat="false" ht="12.75" hidden="false" customHeight="false" outlineLevel="0" collapsed="false">
      <c r="A39" s="9"/>
    </row>
    <row r="40" customFormat="false" ht="12.75" hidden="false" customHeight="false" outlineLevel="0" collapsed="false">
      <c r="A40" s="9"/>
    </row>
    <row r="41" customFormat="false" ht="12.75" hidden="false" customHeight="false" outlineLevel="0" collapsed="false">
      <c r="A41" s="9"/>
    </row>
    <row r="42" customFormat="false" ht="12.75" hidden="false" customHeight="false" outlineLevel="0" collapsed="false">
      <c r="A42" s="9"/>
    </row>
  </sheetData>
  <mergeCells count="2">
    <mergeCell ref="L12:M12"/>
    <mergeCell ref="N12:O12"/>
  </mergeCells>
  <printOptions headings="false" gridLines="false" gridLinesSet="true" horizontalCentered="false" verticalCentered="false"/>
  <pageMargins left="0" right="0" top="0.5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O31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N12" activeCellId="0" sqref="N12:O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42"/>
    <col collapsed="false" customWidth="true" hidden="false" outlineLevel="0" max="4" min="4" style="0" width="11.28"/>
    <col collapsed="false" customWidth="true" hidden="false" outlineLevel="0" max="11" min="10" style="0" width="9.28"/>
    <col collapsed="false" customWidth="true" hidden="false" outlineLevel="0" max="12" min="12" style="0" width="9.85"/>
    <col collapsed="false" customWidth="true" hidden="false" outlineLevel="0" max="14" min="14" style="0" width="13.41"/>
    <col collapsed="false" customWidth="true" hidden="false" outlineLevel="0" max="15" min="15" style="0" width="10.41"/>
  </cols>
  <sheetData>
    <row r="2" customFormat="false" ht="12.75" hidden="false" customHeight="false" outlineLevel="0" collapsed="false">
      <c r="A2" s="0" t="s">
        <v>0</v>
      </c>
      <c r="C2" s="1" t="n">
        <v>10300000</v>
      </c>
    </row>
    <row r="3" customFormat="false" ht="12.75" hidden="false" customHeight="false" outlineLevel="0" collapsed="false">
      <c r="A3" s="0" t="s">
        <v>1</v>
      </c>
      <c r="C3" s="1" t="n">
        <f aca="false">1150000+432790+300951+255885+22817+171386</f>
        <v>2333829</v>
      </c>
    </row>
    <row r="4" customFormat="false" ht="12.75" hidden="false" customHeight="false" outlineLevel="0" collapsed="false">
      <c r="A4" s="0" t="s">
        <v>2</v>
      </c>
      <c r="C4" s="2" t="n">
        <f aca="false">C2-C3</f>
        <v>7966171</v>
      </c>
    </row>
    <row r="6" customFormat="false" ht="12.75" hidden="false" customHeight="false" outlineLevel="0" collapsed="false">
      <c r="A6" s="0" t="s">
        <v>3</v>
      </c>
      <c r="C6" s="1" t="n">
        <v>12000000</v>
      </c>
    </row>
    <row r="7" customFormat="false" ht="12.75" hidden="false" customHeight="false" outlineLevel="0" collapsed="false">
      <c r="A7" s="0" t="s">
        <v>4</v>
      </c>
      <c r="C7" s="3" t="n">
        <v>0.8</v>
      </c>
    </row>
    <row r="8" customFormat="false" ht="12.75" hidden="false" customHeight="false" outlineLevel="0" collapsed="false">
      <c r="A8" s="0" t="s">
        <v>5</v>
      </c>
      <c r="C8" s="2" t="n">
        <f aca="false">C6*C7</f>
        <v>9600000</v>
      </c>
    </row>
    <row r="10" customFormat="false" ht="12.75" hidden="false" customHeight="false" outlineLevel="0" collapsed="false">
      <c r="A10" s="0" t="s">
        <v>6</v>
      </c>
      <c r="C10" s="2" t="n">
        <f aca="false">C2-C8</f>
        <v>700000</v>
      </c>
      <c r="I10" s="3" t="n">
        <v>0.15</v>
      </c>
    </row>
    <row r="11" customFormat="false" ht="12.75" hidden="false" customHeight="false" outlineLevel="0" collapsed="false">
      <c r="C11" s="2"/>
      <c r="I11" s="4"/>
    </row>
    <row r="12" customFormat="false" ht="12.75" hidden="false" customHeight="false" outlineLevel="0" collapsed="false">
      <c r="F12" s="5"/>
      <c r="G12" s="5"/>
      <c r="H12" s="5" t="s">
        <v>8</v>
      </c>
      <c r="I12" s="6" t="s">
        <v>24</v>
      </c>
      <c r="J12" s="5" t="s">
        <v>10</v>
      </c>
      <c r="K12" s="5"/>
      <c r="L12" s="7" t="s">
        <v>25</v>
      </c>
      <c r="M12" s="7"/>
      <c r="N12" s="7" t="s">
        <v>13</v>
      </c>
      <c r="O12" s="7"/>
    </row>
    <row r="13" customFormat="false" ht="12.75" hidden="false" customHeight="false" outlineLevel="0" collapsed="false">
      <c r="A13" s="8" t="s">
        <v>14</v>
      </c>
      <c r="B13" s="8"/>
      <c r="C13" s="8" t="s">
        <v>1</v>
      </c>
      <c r="D13" s="8" t="s">
        <v>15</v>
      </c>
      <c r="E13" s="8" t="s">
        <v>16</v>
      </c>
      <c r="F13" s="5" t="s">
        <v>17</v>
      </c>
      <c r="G13" s="8" t="s">
        <v>18</v>
      </c>
      <c r="H13" s="8" t="s">
        <v>19</v>
      </c>
      <c r="I13" s="8" t="s">
        <v>1</v>
      </c>
      <c r="J13" s="8" t="s">
        <v>26</v>
      </c>
      <c r="K13" s="8"/>
      <c r="L13" s="8" t="s">
        <v>22</v>
      </c>
      <c r="M13" s="8" t="s">
        <v>23</v>
      </c>
      <c r="N13" s="8" t="s">
        <v>22</v>
      </c>
      <c r="O13" s="8" t="s">
        <v>23</v>
      </c>
    </row>
    <row r="14" customFormat="false" ht="12.75" hidden="false" customHeight="false" outlineLevel="0" collapsed="false">
      <c r="A14" s="9" t="n">
        <v>1</v>
      </c>
      <c r="B14" s="9"/>
      <c r="C14" s="10" t="n">
        <f aca="false">C3</f>
        <v>2333829</v>
      </c>
      <c r="D14" s="10"/>
      <c r="E14" s="10"/>
      <c r="I14" s="2"/>
      <c r="J14" s="2" t="n">
        <f aca="false">H14-I14</f>
        <v>0</v>
      </c>
      <c r="K14" s="2"/>
      <c r="L14" s="0" t="n">
        <f aca="false">MAX(0,$J14)*0.9</f>
        <v>0</v>
      </c>
      <c r="M14" s="0" t="n">
        <f aca="false">MAX(0,$J14)*0.1</f>
        <v>0</v>
      </c>
      <c r="N14" s="2" t="n">
        <f aca="false">-C14</f>
        <v>-2333829</v>
      </c>
    </row>
    <row r="15" customFormat="false" ht="12.75" hidden="false" customHeight="false" outlineLevel="0" collapsed="false">
      <c r="A15" s="9" t="n">
        <v>2</v>
      </c>
      <c r="B15" s="9"/>
      <c r="C15" s="10" t="n">
        <f aca="false">C14-1600000</f>
        <v>733829</v>
      </c>
      <c r="D15" s="10" t="n">
        <v>1100000</v>
      </c>
      <c r="E15" s="10" t="n">
        <v>-785867</v>
      </c>
      <c r="F15" s="2" t="n">
        <f aca="false">D15+E15</f>
        <v>314133</v>
      </c>
      <c r="G15" s="1" t="n">
        <f aca="false">134*250</f>
        <v>33500</v>
      </c>
      <c r="H15" s="2" t="n">
        <f aca="false">F15-G15</f>
        <v>280633</v>
      </c>
      <c r="I15" s="2" t="n">
        <f aca="false">C15</f>
        <v>733829</v>
      </c>
      <c r="J15" s="2" t="n">
        <f aca="false">H15-I15</f>
        <v>-453196</v>
      </c>
      <c r="L15" s="1" t="n">
        <f aca="false">MAX(0,$J15)*0.9</f>
        <v>0</v>
      </c>
      <c r="M15" s="1" t="n">
        <f aca="false">MAX(0,$J15)*0.1</f>
        <v>0</v>
      </c>
      <c r="N15" s="2" t="n">
        <f aca="false">1600000+H15</f>
        <v>1880633</v>
      </c>
    </row>
    <row r="16" customFormat="false" ht="12.75" hidden="false" customHeight="false" outlineLevel="0" collapsed="false">
      <c r="A16" s="9" t="n">
        <v>3</v>
      </c>
      <c r="B16" s="9"/>
      <c r="C16" s="10" t="n">
        <f aca="false">I16</f>
        <v>453196</v>
      </c>
      <c r="D16" s="10" t="n">
        <f aca="false">D15*1.02</f>
        <v>1122000</v>
      </c>
      <c r="E16" s="10" t="n">
        <v>-785867</v>
      </c>
      <c r="F16" s="2" t="n">
        <f aca="false">D16+E16</f>
        <v>336133</v>
      </c>
      <c r="G16" s="1" t="n">
        <f aca="false">134*250</f>
        <v>33500</v>
      </c>
      <c r="H16" s="2" t="n">
        <f aca="false">F16-G16</f>
        <v>302633</v>
      </c>
      <c r="I16" s="2" t="n">
        <f aca="false">MAX(0,I15-H15)</f>
        <v>453196</v>
      </c>
      <c r="J16" s="2" t="n">
        <f aca="false">H16-I16</f>
        <v>-150563</v>
      </c>
      <c r="K16" s="2"/>
      <c r="L16" s="1" t="n">
        <f aca="false">MAX(0,$J16)*0.9</f>
        <v>0</v>
      </c>
      <c r="M16" s="1" t="n">
        <f aca="false">MAX(0,$J16)*0.1</f>
        <v>0</v>
      </c>
      <c r="N16" s="2" t="n">
        <f aca="false">H16</f>
        <v>302633</v>
      </c>
    </row>
    <row r="17" customFormat="false" ht="12.75" hidden="false" customHeight="false" outlineLevel="0" collapsed="false">
      <c r="A17" s="9" t="n">
        <v>4</v>
      </c>
      <c r="B17" s="9"/>
      <c r="C17" s="10" t="n">
        <f aca="false">I17</f>
        <v>150563</v>
      </c>
      <c r="D17" s="10" t="n">
        <f aca="false">D16*1.02</f>
        <v>1144440</v>
      </c>
      <c r="E17" s="10" t="n">
        <v>-785867</v>
      </c>
      <c r="F17" s="2" t="n">
        <f aca="false">D17+E17</f>
        <v>358573</v>
      </c>
      <c r="G17" s="1" t="n">
        <f aca="false">134*250</f>
        <v>33500</v>
      </c>
      <c r="H17" s="2" t="n">
        <f aca="false">F17-G17</f>
        <v>325073</v>
      </c>
      <c r="I17" s="2" t="n">
        <f aca="false">MAX(0,I16-H16)</f>
        <v>150563</v>
      </c>
      <c r="J17" s="2" t="n">
        <f aca="false">H17-I17</f>
        <v>174510</v>
      </c>
      <c r="K17" s="2"/>
      <c r="L17" s="1" t="n">
        <f aca="false">MAX(0,$J17)*0.9</f>
        <v>157059</v>
      </c>
      <c r="M17" s="1" t="n">
        <f aca="false">MAX(0,$J17)*0.1</f>
        <v>17451</v>
      </c>
      <c r="N17" s="2" t="n">
        <f aca="false">I17+L17</f>
        <v>307622</v>
      </c>
      <c r="O17" s="2" t="n">
        <f aca="false">M17</f>
        <v>17451</v>
      </c>
    </row>
    <row r="18" customFormat="false" ht="12.75" hidden="false" customHeight="false" outlineLevel="0" collapsed="false">
      <c r="A18" s="9" t="n">
        <v>5</v>
      </c>
      <c r="B18" s="9"/>
      <c r="C18" s="10" t="n">
        <f aca="false">I18</f>
        <v>0</v>
      </c>
      <c r="D18" s="10" t="n">
        <f aca="false">D17*1.02</f>
        <v>1167328.8</v>
      </c>
      <c r="E18" s="10" t="n">
        <v>-785867</v>
      </c>
      <c r="F18" s="2" t="n">
        <f aca="false">D18+E18</f>
        <v>381461.8</v>
      </c>
      <c r="G18" s="1" t="n">
        <f aca="false">134*250</f>
        <v>33500</v>
      </c>
      <c r="H18" s="2" t="n">
        <f aca="false">F18-G18</f>
        <v>347961.8</v>
      </c>
      <c r="I18" s="2" t="n">
        <f aca="false">MAX(0,I17-H17)</f>
        <v>0</v>
      </c>
      <c r="J18" s="2" t="n">
        <f aca="false">H18-I18</f>
        <v>347961.8</v>
      </c>
      <c r="K18" s="2"/>
      <c r="L18" s="1" t="n">
        <f aca="false">MAX(0,$J18)*0.9</f>
        <v>313165.62</v>
      </c>
      <c r="M18" s="1" t="n">
        <f aca="false">MAX(0,$J18)*0.1</f>
        <v>34796.18</v>
      </c>
      <c r="N18" s="2" t="n">
        <f aca="false">L18</f>
        <v>313165.62</v>
      </c>
      <c r="O18" s="2" t="n">
        <f aca="false">M18</f>
        <v>34796.18</v>
      </c>
    </row>
    <row r="19" customFormat="false" ht="12.75" hidden="false" customHeight="false" outlineLevel="0" collapsed="false">
      <c r="A19" s="9" t="n">
        <v>6</v>
      </c>
      <c r="B19" s="9"/>
      <c r="C19" s="10" t="n">
        <f aca="false">I19</f>
        <v>0</v>
      </c>
      <c r="D19" s="10" t="n">
        <f aca="false">D18*1.02</f>
        <v>1190675.376</v>
      </c>
      <c r="E19" s="10" t="n">
        <v>-785867</v>
      </c>
      <c r="F19" s="2" t="n">
        <f aca="false">D19+E19</f>
        <v>404808.376</v>
      </c>
      <c r="G19" s="1" t="n">
        <f aca="false">134*250</f>
        <v>33500</v>
      </c>
      <c r="H19" s="2" t="n">
        <f aca="false">F19-G19</f>
        <v>371308.376</v>
      </c>
      <c r="I19" s="2" t="n">
        <f aca="false">MAX(0,I18-H18)</f>
        <v>0</v>
      </c>
      <c r="J19" s="2" t="n">
        <f aca="false">H19-I19</f>
        <v>371308.376</v>
      </c>
      <c r="K19" s="2"/>
      <c r="L19" s="1" t="n">
        <f aca="false">MAX(0,$J19)*0.9</f>
        <v>334177.5384</v>
      </c>
      <c r="M19" s="1" t="n">
        <f aca="false">MAX(0,$J19)*0.1</f>
        <v>37130.8376</v>
      </c>
      <c r="N19" s="2" t="n">
        <f aca="false">L19</f>
        <v>334177.5384</v>
      </c>
      <c r="O19" s="2" t="n">
        <f aca="false">M19</f>
        <v>37130.8376</v>
      </c>
    </row>
    <row r="20" customFormat="false" ht="12.75" hidden="false" customHeight="false" outlineLevel="0" collapsed="false">
      <c r="A20" s="9" t="n">
        <v>7</v>
      </c>
      <c r="B20" s="9"/>
      <c r="C20" s="10" t="n">
        <f aca="false">I20</f>
        <v>0</v>
      </c>
      <c r="D20" s="10" t="n">
        <f aca="false">D19*1.02</f>
        <v>1214488.88352</v>
      </c>
      <c r="E20" s="10" t="n">
        <v>-785867</v>
      </c>
      <c r="F20" s="2" t="n">
        <f aca="false">D20+E20</f>
        <v>428621.88352</v>
      </c>
      <c r="G20" s="1" t="n">
        <f aca="false">134*250</f>
        <v>33500</v>
      </c>
      <c r="H20" s="2" t="n">
        <f aca="false">F20-G20</f>
        <v>395121.88352</v>
      </c>
      <c r="I20" s="2" t="n">
        <f aca="false">MAX(0,I19-H19)</f>
        <v>0</v>
      </c>
      <c r="J20" s="2" t="n">
        <f aca="false">H20-I20</f>
        <v>395121.88352</v>
      </c>
      <c r="K20" s="2"/>
      <c r="L20" s="1" t="n">
        <f aca="false">MAX(0,$J20)*0.9</f>
        <v>355609.695168</v>
      </c>
      <c r="M20" s="1" t="n">
        <f aca="false">MAX(0,$J20)*0.1</f>
        <v>39512.188352</v>
      </c>
      <c r="N20" s="2" t="n">
        <f aca="false">L20</f>
        <v>355609.695168</v>
      </c>
      <c r="O20" s="2" t="n">
        <f aca="false">M20</f>
        <v>39512.188352</v>
      </c>
    </row>
    <row r="21" customFormat="false" ht="12.75" hidden="false" customHeight="false" outlineLevel="0" collapsed="false">
      <c r="A21" s="9" t="n">
        <v>8</v>
      </c>
      <c r="B21" s="9"/>
      <c r="C21" s="10" t="n">
        <f aca="false">I21</f>
        <v>0</v>
      </c>
      <c r="D21" s="10" t="n">
        <f aca="false">D20*1.02</f>
        <v>1238778.6611904</v>
      </c>
      <c r="E21" s="10" t="n">
        <v>-785867</v>
      </c>
      <c r="F21" s="2" t="n">
        <f aca="false">D21+E21</f>
        <v>452911.6611904</v>
      </c>
      <c r="G21" s="1" t="n">
        <f aca="false">134*250</f>
        <v>33500</v>
      </c>
      <c r="H21" s="2" t="n">
        <f aca="false">F21-G21</f>
        <v>419411.6611904</v>
      </c>
      <c r="I21" s="2" t="n">
        <f aca="false">MAX(0,I20-H20)</f>
        <v>0</v>
      </c>
      <c r="J21" s="2" t="n">
        <f aca="false">H21-I21</f>
        <v>419411.6611904</v>
      </c>
      <c r="K21" s="2"/>
      <c r="L21" s="1" t="n">
        <f aca="false">MAX(0,$J21)*0.9</f>
        <v>377470.49507136</v>
      </c>
      <c r="M21" s="1" t="n">
        <f aca="false">MAX(0,$J21)*0.1</f>
        <v>41941.16611904</v>
      </c>
      <c r="N21" s="2" t="n">
        <f aca="false">L21</f>
        <v>377470.49507136</v>
      </c>
      <c r="O21" s="2" t="n">
        <f aca="false">M21</f>
        <v>41941.16611904</v>
      </c>
    </row>
    <row r="22" customFormat="false" ht="12.75" hidden="false" customHeight="false" outlineLevel="0" collapsed="false">
      <c r="A22" s="9" t="n">
        <v>9</v>
      </c>
      <c r="B22" s="9"/>
      <c r="C22" s="10" t="n">
        <f aca="false">I22</f>
        <v>0</v>
      </c>
      <c r="D22" s="10" t="n">
        <f aca="false">D21*1.02</f>
        <v>1263554.23441421</v>
      </c>
      <c r="E22" s="10" t="n">
        <v>-785867</v>
      </c>
      <c r="F22" s="2" t="n">
        <f aca="false">D22+E22</f>
        <v>477687.234414208</v>
      </c>
      <c r="G22" s="1" t="n">
        <f aca="false">134*250</f>
        <v>33500</v>
      </c>
      <c r="H22" s="2" t="n">
        <f aca="false">F22-G22</f>
        <v>444187.234414208</v>
      </c>
      <c r="I22" s="2" t="n">
        <f aca="false">MAX(0,I21-H21)</f>
        <v>0</v>
      </c>
      <c r="J22" s="2" t="n">
        <f aca="false">H22-I22</f>
        <v>444187.234414208</v>
      </c>
      <c r="K22" s="2"/>
      <c r="L22" s="1" t="n">
        <f aca="false">MAX(0,$J22)*0.9</f>
        <v>399768.510972787</v>
      </c>
      <c r="M22" s="1" t="n">
        <f aca="false">MAX(0,$J22)*0.1</f>
        <v>44418.7234414208</v>
      </c>
      <c r="N22" s="2" t="n">
        <f aca="false">L22</f>
        <v>399768.510972787</v>
      </c>
      <c r="O22" s="2" t="n">
        <f aca="false">M22</f>
        <v>44418.7234414208</v>
      </c>
    </row>
    <row r="23" customFormat="false" ht="12.75" hidden="false" customHeight="false" outlineLevel="0" collapsed="false">
      <c r="A23" s="9" t="n">
        <v>10</v>
      </c>
      <c r="B23" s="9"/>
      <c r="C23" s="10" t="n">
        <f aca="false">I23</f>
        <v>0</v>
      </c>
      <c r="D23" s="10" t="n">
        <f aca="false">D22*1.02</f>
        <v>1288825.31910249</v>
      </c>
      <c r="E23" s="10" t="n">
        <v>-785867</v>
      </c>
      <c r="F23" s="2" t="n">
        <f aca="false">D23+E23</f>
        <v>502958.319102492</v>
      </c>
      <c r="G23" s="1" t="n">
        <f aca="false">134*250</f>
        <v>33500</v>
      </c>
      <c r="H23" s="2" t="n">
        <f aca="false">F23-G23</f>
        <v>469458.319102492</v>
      </c>
      <c r="I23" s="2" t="n">
        <f aca="false">MAX(0,I22-H22)</f>
        <v>0</v>
      </c>
      <c r="J23" s="2" t="n">
        <f aca="false">H23-I23</f>
        <v>469458.319102492</v>
      </c>
      <c r="K23" s="2"/>
      <c r="L23" s="1" t="n">
        <f aca="false">MAX(0,$J23)*0.9</f>
        <v>422512.487192243</v>
      </c>
      <c r="M23" s="1" t="n">
        <f aca="false">MAX(0,$J23)*0.1</f>
        <v>46945.8319102492</v>
      </c>
      <c r="N23" s="2" t="n">
        <f aca="false">L23</f>
        <v>422512.487192243</v>
      </c>
      <c r="O23" s="2" t="n">
        <f aca="false">M23</f>
        <v>46945.8319102492</v>
      </c>
    </row>
    <row r="24" customFormat="false" ht="12.75" hidden="false" customHeight="false" outlineLevel="0" collapsed="false">
      <c r="A24" s="9" t="n">
        <v>11</v>
      </c>
      <c r="B24" s="9"/>
      <c r="C24" s="10" t="n">
        <f aca="false">I24</f>
        <v>0</v>
      </c>
      <c r="D24" s="10" t="n">
        <f aca="false">D23*1.02</f>
        <v>1314601.82548454</v>
      </c>
      <c r="E24" s="10" t="n">
        <v>-785867</v>
      </c>
      <c r="F24" s="2" t="n">
        <f aca="false">D24+E24</f>
        <v>528734.825484542</v>
      </c>
      <c r="G24" s="1" t="n">
        <f aca="false">134*250</f>
        <v>33500</v>
      </c>
      <c r="H24" s="2" t="n">
        <f aca="false">F24-G24</f>
        <v>495234.825484542</v>
      </c>
      <c r="I24" s="2" t="n">
        <f aca="false">MAX(0,I23-H23)</f>
        <v>0</v>
      </c>
      <c r="J24" s="2" t="n">
        <f aca="false">H24-I24</f>
        <v>495234.825484542</v>
      </c>
      <c r="K24" s="2"/>
      <c r="L24" s="1" t="n">
        <f aca="false">MAX(0,$J24)*0.9</f>
        <v>445711.342936088</v>
      </c>
      <c r="M24" s="1" t="n">
        <f aca="false">MAX(0,$J24)*0.1</f>
        <v>49523.4825484542</v>
      </c>
      <c r="N24" s="2" t="n">
        <f aca="false">L24</f>
        <v>445711.342936088</v>
      </c>
      <c r="O24" s="2" t="n">
        <f aca="false">M24</f>
        <v>49523.4825484542</v>
      </c>
    </row>
    <row r="25" customFormat="false" ht="12.75" hidden="false" customHeight="false" outlineLevel="0" collapsed="false">
      <c r="A25" s="9" t="n">
        <v>12</v>
      </c>
      <c r="B25" s="9"/>
      <c r="C25" s="10" t="n">
        <f aca="false">I25</f>
        <v>0</v>
      </c>
      <c r="D25" s="10" t="n">
        <f aca="false">D24*1.02</f>
        <v>1340893.86199423</v>
      </c>
      <c r="E25" s="10" t="n">
        <v>-785867</v>
      </c>
      <c r="F25" s="2" t="n">
        <f aca="false">D25+E25</f>
        <v>555026.861994233</v>
      </c>
      <c r="G25" s="1" t="n">
        <f aca="false">134*250</f>
        <v>33500</v>
      </c>
      <c r="H25" s="2" t="n">
        <f aca="false">F25-G25</f>
        <v>521526.861994233</v>
      </c>
      <c r="I25" s="2" t="n">
        <f aca="false">MAX(0,I24-H24)</f>
        <v>0</v>
      </c>
      <c r="J25" s="2" t="n">
        <f aca="false">H25-I25</f>
        <v>521526.861994233</v>
      </c>
      <c r="K25" s="2"/>
      <c r="L25" s="1" t="n">
        <f aca="false">MAX(0,$J25)*0.9</f>
        <v>469374.17579481</v>
      </c>
      <c r="M25" s="1" t="n">
        <f aca="false">MAX(0,$J25)*0.1</f>
        <v>52152.6861994233</v>
      </c>
      <c r="N25" s="2" t="n">
        <f aca="false">L25</f>
        <v>469374.17579481</v>
      </c>
      <c r="O25" s="2" t="n">
        <f aca="false">M25</f>
        <v>52152.6861994233</v>
      </c>
    </row>
    <row r="26" customFormat="false" ht="12.75" hidden="false" customHeight="false" outlineLevel="0" collapsed="false">
      <c r="A26" s="9" t="n">
        <v>13</v>
      </c>
      <c r="N26" s="2" t="n">
        <f aca="false">0.9*(13000000-C8)</f>
        <v>3060000</v>
      </c>
      <c r="O26" s="2" t="n">
        <f aca="false">0.1*(13000000-C8)</f>
        <v>340000</v>
      </c>
    </row>
    <row r="28" customFormat="false" ht="12.75" hidden="false" customHeight="false" outlineLevel="0" collapsed="false">
      <c r="M28" s="13" t="s">
        <v>27</v>
      </c>
      <c r="N28" s="11" t="n">
        <f aca="false">NPV(0.25,N14,N15,N16,N17,N18,N19,N20,N21,N22,N23,N24,N25,N26)</f>
        <v>283408.226592259</v>
      </c>
      <c r="O28" s="11" t="n">
        <f aca="false">NPV(0.25,O14,O15,O16,O17,O18,O19,O20,O21,O22,O23,O24,O25,O26)</f>
        <v>158473.872784778</v>
      </c>
    </row>
    <row r="30" customFormat="false" ht="12.75" hidden="false" customHeight="false" outlineLevel="0" collapsed="false">
      <c r="A30" s="8"/>
      <c r="M30" s="0" t="s">
        <v>28</v>
      </c>
      <c r="N30" s="12" t="n">
        <f aca="false">IRR(N14:N26,0.3)</f>
        <v>0.308493001539686</v>
      </c>
      <c r="O30" s="12"/>
    </row>
    <row r="31" customFormat="false" ht="12.75" hidden="false" customHeight="false" outlineLevel="0" collapsed="false">
      <c r="A31" s="9"/>
    </row>
  </sheetData>
  <mergeCells count="2">
    <mergeCell ref="L12:M12"/>
    <mergeCell ref="N12:O12"/>
  </mergeCells>
  <hyperlinks>
    <hyperlink ref="M28" r:id="rId1" display="NPV@25%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2001-10-05T14:28:02Z</dcterms:created>
  <dc:creator>pallen</dc:creator>
  <dc:description/>
  <dc:language>en-US</dc:language>
  <cp:lastModifiedBy>pallen</cp:lastModifiedBy>
  <cp:lastPrinted>2001-10-05T17:32:22Z</cp:lastPrinted>
  <dcterms:modified xsi:type="dcterms:W3CDTF">2001-10-05T18:22:51Z</dcterms:modified>
  <cp:revision>0</cp:revision>
  <dc:subject/>
  <dc:title/>
</cp:coreProperties>
</file>