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</sheets>
  <definedNames>
    <definedName function="false" hidden="false" localSheetId="0" name="ZA0" vbProcedure="false">"Crystal Ball Data : Ver. 5.0"</definedName>
    <definedName function="false" hidden="false" localSheetId="0" name="ZA0A" vbProcedure="false">7+106</definedName>
    <definedName function="false" hidden="false" localSheetId="0" name="ZA0C" vbProcedure="false">0+0</definedName>
    <definedName function="false" hidden="false" localSheetId="0" name="ZA0D" vbProcedure="false">0+0</definedName>
    <definedName function="false" hidden="false" localSheetId="0" name="ZA0F" vbProcedure="false">6+118</definedName>
    <definedName function="false" hidden="false" localSheetId="0" name="ZA0T" vbProcedure="false">1187217+0</definedName>
    <definedName function="false" hidden="false" localSheetId="0" name="ZA100" vbProcedure="false">Sheet1!$D$7+"aSales Forecast"+41+1900+80</definedName>
    <definedName function="false" hidden="false" localSheetId="0" name="ZA101" vbProcedure="false">Sheet1!$E$7+"aE7"+16425+1800+80</definedName>
    <definedName function="false" hidden="false" localSheetId="0" name="ZA102" vbProcedure="false">Sheet1!$F$7+"aD7"+16929+2000+100</definedName>
    <definedName function="false" hidden="false" localSheetId="0" name="ZA103" vbProcedure="false">Sheet1!$G$7+"aE7"+16929+2250+125</definedName>
    <definedName function="false" hidden="false" localSheetId="0" name="ZA104" vbProcedure="false">Sheet1!$H$7+"aF7"+16929+2000+120</definedName>
    <definedName function="false" hidden="false" localSheetId="0" name="ZA105" vbProcedure="false">Sheet1!$I$7+"aG7"+16929+2500+90</definedName>
    <definedName function="false" hidden="false" localSheetId="0" name="ZA106" vbProcedure="false">Sheet1!$J$7+"aH7"+16929+2500+70</definedName>
    <definedName function="false" hidden="false" localSheetId="0" name="ZF113" vbProcedure="false">Sheet1!$F$28+"Ending Cash Balance--March"+"$"+545+545+411+130+603+415+1062+4+3+"-"+"+"+2.6+50+2+4+95+12.5942699884154+5</definedName>
    <definedName function="false" hidden="false" localSheetId="0" name="ZF114" vbProcedure="false">Sheet1!$I$28+"Ending Cash Balance--June"+"$"+545+545+409+512+573+797+1032+4+3+"-"+"+"+2.6+50+2+4+95+26.5245750586444+5</definedName>
    <definedName function="false" hidden="false" localSheetId="0" name="ZF115" vbProcedure="false">Sheet1!$G$26+"Cash Flow--April"+"$"+545+545+409+468+548+753+1007+4+3+"-"+"+"+2.6+50+2+4+95+24.9506978536606+5</definedName>
    <definedName function="false" hidden="false" localSheetId="0" name="ZF116" vbProcedure="false">Sheet1!$I$27+"Loan Amount--June"+"$"+545+545+409+418+83+703+542+4+3+"-"+"+"+2.6+50+2+4+95+0+5</definedName>
    <definedName function="false" hidden="false" localSheetId="0" name="ZF117" vbProcedure="false">Sheet1!$B$30+"Maximum Loan"+"$"+545+545+409+86+65+371+524+4+3+"-"+"+"+2.6+50+2+4+95+12.480081525424+5</definedName>
    <definedName function="false" hidden="false" localSheetId="0" name="ZF118" vbProcedure="false">Sheet1!$B$34+"Number of Months Loan Needed"+""+545+0+153+166+603+451+1062+4+3+"-"+"+"+2.6+50+2+4+95+0.05+5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<sst xmlns="http://schemas.openxmlformats.org/spreadsheetml/2006/main" count="71" uniqueCount="53">
  <si>
    <t xml:space="preserve">Sales ($000s)</t>
  </si>
  <si>
    <t xml:space="preserve">November</t>
  </si>
  <si>
    <t xml:space="preserve">December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</si>
  <si>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</si>
  <si>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</si>
  <si>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</si>
  <si>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</si>
  <si>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</si>
  <si>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</si>
  <si>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July</t>
  </si>
  <si>
    <t xml:space="preserve">Mean</t>
  </si>
  <si>
    <t xml:space="preserve">Standard Deviation</t>
  </si>
  <si>
    <t xml:space="preserve">Sales Forecast</t>
  </si>
  <si>
    <t xml:space="preserve">Assumptions</t>
  </si>
  <si>
    <t xml:space="preserve">Percentage</t>
  </si>
  <si>
    <t xml:space="preserve">Material &amp; Labor Factor</t>
  </si>
  <si>
    <t xml:space="preserve">Interest on Cash Flow</t>
  </si>
  <si>
    <t xml:space="preserve">Interst on Loan</t>
  </si>
  <si>
    <t xml:space="preserve">Ending Cash Balance Required</t>
  </si>
  <si>
    <t xml:space="preserve">$000s</t>
  </si>
  <si>
    <t xml:space="preserve">Beginning Balance</t>
  </si>
  <si>
    <t xml:space="preserve">Receipts</t>
  </si>
  <si>
    <t xml:space="preserve">Fixed Costs</t>
  </si>
  <si>
    <t xml:space="preserve">Materials &amp; Labor</t>
  </si>
  <si>
    <t xml:space="preserve">Taxes</t>
  </si>
  <si>
    <t xml:space="preserve">Dividends</t>
  </si>
  <si>
    <t xml:space="preserve">Loan Repayment</t>
  </si>
  <si>
    <t xml:space="preserve">Interest on Loan</t>
  </si>
  <si>
    <t xml:space="preserve">Cash Flow (Pre-Loan Decision)</t>
  </si>
  <si>
    <t xml:space="preserve">Loan</t>
  </si>
  <si>
    <t xml:space="preserve">Ending Cash Balance (Post Loan Decision)</t>
  </si>
  <si>
    <t xml:space="preserve">Maximum Loan</t>
  </si>
  <si>
    <t xml:space="preserve">Loan Needed for Month? (1=Yes, 0=No)</t>
  </si>
  <si>
    <t xml:space="preserve">Number of Months Loan Needed</t>
  </si>
  <si>
    <t xml:space="preserve">Answers at 5,000 trials:</t>
  </si>
  <si>
    <t xml:space="preserve">1)</t>
  </si>
  <si>
    <t xml:space="preserve">Mean (March end cash bal)</t>
  </si>
  <si>
    <t xml:space="preserve">S.D.</t>
  </si>
  <si>
    <t xml:space="preserve">2)</t>
  </si>
  <si>
    <t xml:space="preserve">Prob (&gt;300)?</t>
  </si>
  <si>
    <t xml:space="preserve">3)</t>
  </si>
  <si>
    <t xml:space="preserve">Mean (# months need loan?)</t>
  </si>
  <si>
    <t xml:space="preserve">4)</t>
  </si>
  <si>
    <t xml:space="preserve">Prob (Loan&gt;3 months)?</t>
  </si>
  <si>
    <t xml:space="preserve">5)</t>
  </si>
  <si>
    <t xml:space="preserve">Prob (Loan in April?)</t>
  </si>
  <si>
    <t xml:space="preserve">6)</t>
  </si>
  <si>
    <t xml:space="preserve">Loan amount June &lt; 88% ?</t>
  </si>
  <si>
    <t xml:space="preserve">I got that june don't need no loan; answer = 0</t>
  </si>
  <si>
    <t xml:space="preserve">7)</t>
  </si>
  <si>
    <t xml:space="preserve">S.D</t>
  </si>
  <si>
    <t xml:space="preserve">8)</t>
  </si>
  <si>
    <t xml:space="preserve">Prob (max loan &gt;250?)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</si>
</sst>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\$* #,##0.00_);_(\$* \(#,##0.00\);_(\$* \-??_);_(@_)"/>
    <numFmt numFmtId="166" formatCode="_(\$* #,##0_);_(\$* \(#,##0\);_(\$* \-??_);_(@_)"/>
    <numFmt numFmtId="167" formatCode="0%"/>
    <numFmt numFmtId="168" formatCode="0.00%"/>
    <numFmt numFmtId="169" formatCode="_(* #,##0.00_);_(* \(#,##0.00\);_(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33CCCC"/>
      </patternFill>
    </fill>
    <fill>
      <patternFill patternType="solid">
        <fgColor rgb="FF00FFFF"/>
        <bgColor rgb="FF00FFFF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4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2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2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3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5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37"/>
    <col collapsed="false" customWidth="true" hidden="false" outlineLevel="0" max="4" min="2" style="0" width="10.86"/>
    <col collapsed="false" customWidth="true" hidden="false" outlineLevel="0" max="10" min="5" style="0" width="9.86"/>
  </cols>
  <sheetData>
    <row r="1" customFormat="false" ht="12.75" hidden="false" customHeight="fals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customFormat="false" ht="12.7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customFormat="false" ht="13.5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customFormat="false" ht="13.5" hidden="false" customHeight="false" outlineLevel="0" collapsed="false">
      <c r="A4" s="2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4" t="s">
        <v>9</v>
      </c>
      <c r="K4" s="1"/>
    </row>
    <row r="5" customFormat="false" ht="12.75" hidden="false" customHeight="false" outlineLevel="0" collapsed="false">
      <c r="A5" s="5" t="s">
        <v>10</v>
      </c>
      <c r="B5" s="6"/>
      <c r="C5" s="6"/>
      <c r="D5" s="7" t="n">
        <v>1900</v>
      </c>
      <c r="E5" s="7" t="n">
        <v>1800</v>
      </c>
      <c r="F5" s="7" t="n">
        <v>2000</v>
      </c>
      <c r="G5" s="7" t="n">
        <v>2250</v>
      </c>
      <c r="H5" s="7" t="n">
        <v>2000</v>
      </c>
      <c r="I5" s="7" t="n">
        <v>2500</v>
      </c>
      <c r="J5" s="8" t="n">
        <v>2700</v>
      </c>
      <c r="K5" s="1"/>
    </row>
    <row r="6" customFormat="false" ht="12.75" hidden="false" customHeight="false" outlineLevel="0" collapsed="false">
      <c r="A6" s="9" t="s">
        <v>11</v>
      </c>
      <c r="B6" s="10"/>
      <c r="C6" s="10"/>
      <c r="D6" s="11" t="n">
        <v>80</v>
      </c>
      <c r="E6" s="11" t="n">
        <v>80</v>
      </c>
      <c r="F6" s="11" t="n">
        <v>100</v>
      </c>
      <c r="G6" s="11" t="n">
        <v>125</v>
      </c>
      <c r="H6" s="11" t="n">
        <v>120</v>
      </c>
      <c r="I6" s="11" t="n">
        <v>90</v>
      </c>
      <c r="J6" s="12" t="n">
        <v>70</v>
      </c>
      <c r="K6" s="1"/>
    </row>
    <row r="7" customFormat="false" ht="13.5" hidden="false" customHeight="false" outlineLevel="0" collapsed="false">
      <c r="A7" s="13" t="s">
        <v>12</v>
      </c>
      <c r="B7" s="14" t="n">
        <v>1500</v>
      </c>
      <c r="C7" s="14" t="n">
        <v>1600</v>
      </c>
      <c r="D7" s="15" t="n">
        <v>1900</v>
      </c>
      <c r="E7" s="15" t="n">
        <v>1800</v>
      </c>
      <c r="F7" s="15" t="n">
        <v>1977.22672845091</v>
      </c>
      <c r="G7" s="15" t="n">
        <v>2440.3220401229</v>
      </c>
      <c r="H7" s="15" t="n">
        <v>2049.69585038696</v>
      </c>
      <c r="I7" s="15" t="n">
        <v>2540.80898376393</v>
      </c>
      <c r="J7" s="16" t="n">
        <v>2611.38289723764</v>
      </c>
      <c r="K7" s="1"/>
    </row>
    <row r="8" customFormat="false" ht="13.5" hidden="false" customHeight="false" outlineLevel="0" collapsed="false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customFormat="false" ht="13.5" hidden="false" customHeight="false" outlineLevel="0" collapsed="false">
      <c r="A9" s="2" t="s">
        <v>13</v>
      </c>
      <c r="B9" s="4" t="s">
        <v>14</v>
      </c>
      <c r="C9" s="1"/>
      <c r="D9" s="1"/>
      <c r="E9" s="1"/>
      <c r="F9" s="1"/>
      <c r="G9" s="1"/>
      <c r="H9" s="1"/>
      <c r="I9" s="1"/>
      <c r="J9" s="1"/>
      <c r="K9" s="1"/>
    </row>
    <row r="10" customFormat="false" ht="12.75" hidden="false" customHeight="false" outlineLevel="0" collapsed="false">
      <c r="A10" s="5" t="s">
        <v>15</v>
      </c>
      <c r="B10" s="17" t="n">
        <v>0.75</v>
      </c>
      <c r="C10" s="1"/>
      <c r="D10" s="1"/>
      <c r="E10" s="1"/>
      <c r="F10" s="1"/>
      <c r="G10" s="1"/>
      <c r="H10" s="1"/>
      <c r="I10" s="1"/>
      <c r="J10" s="1"/>
      <c r="K10" s="1"/>
    </row>
    <row r="11" customFormat="false" ht="12.75" hidden="false" customHeight="false" outlineLevel="0" collapsed="false">
      <c r="A11" s="18" t="s">
        <v>16</v>
      </c>
      <c r="B11" s="19" t="n">
        <v>0.005</v>
      </c>
      <c r="C11" s="1"/>
      <c r="D11" s="1"/>
      <c r="E11" s="1"/>
      <c r="F11" s="1"/>
      <c r="G11" s="1"/>
      <c r="H11" s="1"/>
      <c r="I11" s="1"/>
      <c r="J11" s="1"/>
      <c r="K11" s="1"/>
    </row>
    <row r="12" customFormat="false" ht="12.75" hidden="false" customHeight="false" outlineLevel="0" collapsed="false">
      <c r="A12" s="18" t="s">
        <v>17</v>
      </c>
      <c r="B12" s="19" t="n">
        <v>0.01</v>
      </c>
      <c r="C12" s="1"/>
      <c r="D12" s="1"/>
      <c r="E12" s="1"/>
      <c r="F12" s="1"/>
      <c r="G12" s="1"/>
      <c r="H12" s="1"/>
      <c r="I12" s="1"/>
      <c r="J12" s="1"/>
      <c r="K12" s="1"/>
    </row>
    <row r="13" customFormat="false" ht="13.5" hidden="false" customHeight="false" outlineLevel="0" collapsed="false">
      <c r="A13" s="20" t="s">
        <v>18</v>
      </c>
      <c r="B13" s="21" t="n">
        <v>249.99</v>
      </c>
      <c r="C13" s="1"/>
      <c r="D13" s="1"/>
      <c r="E13" s="1"/>
      <c r="F13" s="1"/>
      <c r="G13" s="1"/>
      <c r="H13" s="1"/>
      <c r="I13" s="1"/>
      <c r="J13" s="1"/>
      <c r="K13" s="1"/>
    </row>
    <row r="14" customFormat="false" ht="13.5" hidden="false" customHeight="false" outlineLevel="0" collapsed="false">
      <c r="K14" s="1"/>
    </row>
    <row r="15" customFormat="false" ht="13.5" hidden="false" customHeight="false" outlineLevel="0" collapsed="false">
      <c r="A15" s="22" t="s">
        <v>19</v>
      </c>
      <c r="B15" s="3" t="s">
        <v>1</v>
      </c>
      <c r="C15" s="3" t="s">
        <v>2</v>
      </c>
      <c r="D15" s="3" t="s">
        <v>3</v>
      </c>
      <c r="E15" s="3" t="s">
        <v>4</v>
      </c>
      <c r="F15" s="3" t="s">
        <v>5</v>
      </c>
      <c r="G15" s="3" t="s">
        <v>6</v>
      </c>
      <c r="H15" s="3" t="s">
        <v>7</v>
      </c>
      <c r="I15" s="3" t="s">
        <v>8</v>
      </c>
      <c r="J15" s="4" t="s">
        <v>9</v>
      </c>
      <c r="K15" s="1"/>
    </row>
    <row r="16" customFormat="false" ht="12.75" hidden="false" customHeight="false" outlineLevel="0" collapsed="false">
      <c r="A16" s="18" t="s">
        <v>20</v>
      </c>
      <c r="B16" s="23"/>
      <c r="C16" s="23"/>
      <c r="D16" s="23" t="n">
        <f aca="false">C28</f>
        <v>250</v>
      </c>
      <c r="E16" s="23" t="n">
        <f aca="false">D28</f>
        <v>290</v>
      </c>
      <c r="F16" s="23" t="n">
        <f aca="false">E28</f>
        <v>377.079953661821</v>
      </c>
      <c r="G16" s="23" t="n">
        <f aca="false">F28</f>
        <v>250</v>
      </c>
      <c r="H16" s="23" t="n">
        <f aca="false">G28</f>
        <v>497.128557304904</v>
      </c>
      <c r="I16" s="23" t="n">
        <f aca="false">H28</f>
        <v>611.09955932327</v>
      </c>
      <c r="J16" s="24" t="n">
        <f aca="false">I28</f>
        <v>528.60610140458</v>
      </c>
      <c r="K16" s="1"/>
    </row>
    <row r="17" customFormat="false" ht="12.75" hidden="false" customHeight="false" outlineLevel="0" collapsed="false">
      <c r="A17" s="18" t="s">
        <v>21</v>
      </c>
      <c r="B17" s="23"/>
      <c r="C17" s="23"/>
      <c r="D17" s="23" t="n">
        <f aca="false">0.2*B7+0.6*C7+0.2*D7</f>
        <v>1640</v>
      </c>
      <c r="E17" s="23" t="n">
        <f aca="false">0.2*C7+0.6*D7+0.2*E7</f>
        <v>1820</v>
      </c>
      <c r="F17" s="23" t="n">
        <f aca="false">0.2*D7+0.6*E7+0.2*F7</f>
        <v>1855.44534569018</v>
      </c>
      <c r="G17" s="23" t="n">
        <f aca="false">0.2*E7+0.6*F7+0.2*G7</f>
        <v>2034.40044509512</v>
      </c>
      <c r="H17" s="23" t="n">
        <f aca="false">0.2*F7+0.6*G7+0.2*H7</f>
        <v>2269.57773984131</v>
      </c>
      <c r="I17" s="23" t="n">
        <f aca="false">0.2*G7+0.6*H7+0.2*I7</f>
        <v>2226.04371500954</v>
      </c>
      <c r="J17" s="24" t="n">
        <f aca="false">0.2*H7+0.6*I7+0.2*J7</f>
        <v>2456.70113978328</v>
      </c>
      <c r="K17" s="1"/>
    </row>
    <row r="18" customFormat="false" ht="12.75" hidden="false" customHeight="false" outlineLevel="0" collapsed="false">
      <c r="A18" s="18"/>
      <c r="B18" s="23"/>
      <c r="C18" s="23"/>
      <c r="D18" s="23"/>
      <c r="E18" s="23"/>
      <c r="F18" s="23"/>
      <c r="G18" s="23"/>
      <c r="H18" s="23"/>
      <c r="I18" s="23"/>
      <c r="J18" s="24"/>
      <c r="K18" s="1"/>
    </row>
    <row r="19" customFormat="false" ht="12.75" hidden="false" customHeight="false" outlineLevel="0" collapsed="false">
      <c r="A19" s="18" t="s">
        <v>22</v>
      </c>
      <c r="B19" s="23"/>
      <c r="C19" s="23"/>
      <c r="D19" s="23" t="n">
        <v>-250</v>
      </c>
      <c r="E19" s="23" t="n">
        <v>-250</v>
      </c>
      <c r="F19" s="23" t="n">
        <v>-250</v>
      </c>
      <c r="G19" s="23" t="n">
        <v>-250</v>
      </c>
      <c r="H19" s="23" t="n">
        <v>-250</v>
      </c>
      <c r="I19" s="23" t="n">
        <v>-250</v>
      </c>
      <c r="J19" s="24"/>
      <c r="K19" s="1"/>
    </row>
    <row r="20" customFormat="false" ht="12.75" hidden="false" customHeight="false" outlineLevel="0" collapsed="false">
      <c r="A20" s="18" t="s">
        <v>23</v>
      </c>
      <c r="B20" s="23"/>
      <c r="C20" s="23"/>
      <c r="D20" s="23" t="n">
        <f aca="false">-($B$10*E7)</f>
        <v>-1350</v>
      </c>
      <c r="E20" s="23" t="n">
        <f aca="false">-($B$10*F7)</f>
        <v>-1482.92004633818</v>
      </c>
      <c r="F20" s="23" t="n">
        <f aca="false">-($B$10*G7)</f>
        <v>-1830.24153009217</v>
      </c>
      <c r="G20" s="23" t="n">
        <f aca="false">-($B$10*H7)</f>
        <v>-1537.27188779022</v>
      </c>
      <c r="H20" s="23" t="n">
        <f aca="false">-($B$10*I7)</f>
        <v>-1905.60673782295</v>
      </c>
      <c r="I20" s="23" t="n">
        <f aca="false">-($B$10*J7)</f>
        <v>-1958.53717292823</v>
      </c>
      <c r="J20" s="24"/>
      <c r="K20" s="1"/>
    </row>
    <row r="21" customFormat="false" ht="12.75" hidden="false" customHeight="false" outlineLevel="0" collapsed="false">
      <c r="A21" s="18" t="s">
        <v>24</v>
      </c>
      <c r="B21" s="23"/>
      <c r="C21" s="23"/>
      <c r="D21" s="23"/>
      <c r="E21" s="23"/>
      <c r="F21" s="23" t="n">
        <v>-150</v>
      </c>
      <c r="G21" s="23"/>
      <c r="H21" s="23"/>
      <c r="I21" s="23" t="n">
        <v>-50</v>
      </c>
      <c r="J21" s="24"/>
      <c r="K21" s="1"/>
    </row>
    <row r="22" customFormat="false" ht="12.75" hidden="false" customHeight="false" outlineLevel="0" collapsed="false">
      <c r="A22" s="18" t="s">
        <v>25</v>
      </c>
      <c r="B22" s="23"/>
      <c r="C22" s="23"/>
      <c r="D22" s="23"/>
      <c r="E22" s="23"/>
      <c r="F22" s="23"/>
      <c r="G22" s="23"/>
      <c r="H22" s="23"/>
      <c r="I22" s="23" t="n">
        <v>-50</v>
      </c>
      <c r="J22" s="24"/>
      <c r="K22" s="1"/>
    </row>
    <row r="23" customFormat="false" ht="12.75" hidden="false" customHeight="false" outlineLevel="0" collapsed="false">
      <c r="A23" s="18" t="s">
        <v>26</v>
      </c>
      <c r="B23" s="23"/>
      <c r="C23" s="23"/>
      <c r="D23" s="23" t="n">
        <f aca="false">IF(C27&gt;0,-C27,0)</f>
        <v>0</v>
      </c>
      <c r="E23" s="23" t="n">
        <f aca="false">IF(D27&gt;0,-D27,0)</f>
        <v>0</v>
      </c>
      <c r="F23" s="23" t="n">
        <f aca="false">IF(E27&gt;0,-E27,0)</f>
        <v>0</v>
      </c>
      <c r="G23" s="23" t="n">
        <f aca="false">IF(F27&gt;0,-F27,0)</f>
        <v>-247.716230740172</v>
      </c>
      <c r="H23" s="23" t="n">
        <f aca="false">IF(G27&gt;0,-G27,0)</f>
        <v>0</v>
      </c>
      <c r="I23" s="23" t="n">
        <f aca="false">IF(H27&gt;0,-H27,0)</f>
        <v>0</v>
      </c>
      <c r="J23" s="24"/>
      <c r="K23" s="1"/>
    </row>
    <row r="24" customFormat="false" ht="12.75" hidden="false" customHeight="false" outlineLevel="0" collapsed="false">
      <c r="A24" s="18" t="s">
        <v>27</v>
      </c>
      <c r="B24" s="23"/>
      <c r="C24" s="23"/>
      <c r="D24" s="23" t="n">
        <f aca="false">IF(D23&lt;0,D23*0.01,0)</f>
        <v>0</v>
      </c>
      <c r="E24" s="23" t="n">
        <f aca="false">IF(E23&lt;0,E23*0.01,0)</f>
        <v>0</v>
      </c>
      <c r="F24" s="23" t="n">
        <f aca="false">IF(F23&lt;0,F23*0.01,0)</f>
        <v>0</v>
      </c>
      <c r="G24" s="23" t="n">
        <f aca="false">IF(G23&lt;0,G23*0.01,0)</f>
        <v>-2.47716230740172</v>
      </c>
      <c r="H24" s="23" t="n">
        <f aca="false">IF(H23&lt;0,H23*0.01,0)</f>
        <v>0</v>
      </c>
      <c r="I24" s="23" t="n">
        <f aca="false">IF(I23&lt;0,I23*0.01,0)</f>
        <v>0</v>
      </c>
      <c r="J24" s="24"/>
      <c r="K24" s="1"/>
    </row>
    <row r="25" customFormat="false" ht="12.75" hidden="false" customHeight="false" outlineLevel="0" collapsed="false">
      <c r="A25" s="25" t="s">
        <v>16</v>
      </c>
      <c r="B25" s="26"/>
      <c r="C25" s="26"/>
      <c r="D25" s="26" t="n">
        <f aca="false">C26*$B$11</f>
        <v>1.25</v>
      </c>
      <c r="E25" s="26" t="n">
        <f aca="false">D26*$B$11</f>
        <v>1.45</v>
      </c>
      <c r="F25" s="26" t="n">
        <f aca="false">E26*$B$11</f>
        <v>1.8853997683091</v>
      </c>
      <c r="G25" s="26" t="n">
        <f aca="false">F26*$B$11</f>
        <v>0.011418846299141</v>
      </c>
      <c r="H25" s="26" t="n">
        <f aca="false">G26*$B$11</f>
        <v>2.48564278652452</v>
      </c>
      <c r="I25" s="26" t="n">
        <f aca="false">H26*$B$11</f>
        <v>3.05549779661635</v>
      </c>
      <c r="J25" s="27"/>
      <c r="K25" s="1"/>
    </row>
    <row r="26" customFormat="false" ht="12.75" hidden="false" customHeight="false" outlineLevel="0" collapsed="false">
      <c r="A26" s="18" t="s">
        <v>28</v>
      </c>
      <c r="B26" s="23"/>
      <c r="C26" s="23" t="n">
        <v>250</v>
      </c>
      <c r="D26" s="23" t="n">
        <f aca="false">SUM(D16:D22)</f>
        <v>290</v>
      </c>
      <c r="E26" s="23" t="n">
        <f aca="false">SUM(E16:E22)</f>
        <v>377.079953661821</v>
      </c>
      <c r="F26" s="23" t="n">
        <f aca="false">SUM(F16:F22)</f>
        <v>2.2837692598282</v>
      </c>
      <c r="G26" s="28" t="n">
        <f aca="false">SUM(G16:G22)</f>
        <v>497.128557304904</v>
      </c>
      <c r="H26" s="23" t="n">
        <f aca="false">SUM(H16:H22)</f>
        <v>611.09955932327</v>
      </c>
      <c r="I26" s="23" t="n">
        <f aca="false">SUM(I16:I22)</f>
        <v>528.60610140458</v>
      </c>
      <c r="J26" s="24"/>
      <c r="K26" s="1"/>
    </row>
    <row r="27" customFormat="false" ht="12.75" hidden="false" customHeight="false" outlineLevel="0" collapsed="false">
      <c r="A27" s="18" t="s">
        <v>29</v>
      </c>
      <c r="B27" s="23"/>
      <c r="C27" s="23"/>
      <c r="D27" s="23" t="n">
        <f aca="false">IF(D26&gt;$B$13,0,250-D26)</f>
        <v>0</v>
      </c>
      <c r="E27" s="23" t="n">
        <f aca="false">IF(E26&gt;$B$13,0,250-E26)</f>
        <v>0</v>
      </c>
      <c r="F27" s="23" t="n">
        <f aca="false">IF(F26&gt;$B$13,0,250-F26)</f>
        <v>247.716230740172</v>
      </c>
      <c r="G27" s="23" t="n">
        <f aca="false">IF(G26&gt;$B$13,0,250-G26)</f>
        <v>0</v>
      </c>
      <c r="H27" s="23" t="n">
        <f aca="false">IF(H26&gt;$B$13,0,250-H26)</f>
        <v>0</v>
      </c>
      <c r="I27" s="28" t="n">
        <f aca="false">IF(I26&gt;$B$13,0,250-I26)</f>
        <v>0</v>
      </c>
      <c r="J27" s="24"/>
      <c r="K27" s="1"/>
    </row>
    <row r="28" customFormat="false" ht="13.5" hidden="false" customHeight="false" outlineLevel="0" collapsed="false">
      <c r="A28" s="20" t="s">
        <v>30</v>
      </c>
      <c r="B28" s="29"/>
      <c r="C28" s="29" t="n">
        <f aca="false">IF(C26&lt;$B$13,SUM(C26:C27),C26)</f>
        <v>250</v>
      </c>
      <c r="D28" s="29" t="n">
        <f aca="false">IF(D26&lt;$B$13,SUM(D26:D27),D26)</f>
        <v>290</v>
      </c>
      <c r="E28" s="29" t="n">
        <f aca="false">IF(E26&lt;$B$13,SUM(E26:E27),E26)</f>
        <v>377.079953661821</v>
      </c>
      <c r="F28" s="30" t="n">
        <f aca="false">IF(F26&lt;$B$13,SUM(F26:F27),F26)</f>
        <v>250</v>
      </c>
      <c r="G28" s="29" t="n">
        <f aca="false">IF(G26&lt;$B$13,SUM(G26:G27),G26)</f>
        <v>497.128557304904</v>
      </c>
      <c r="H28" s="29" t="n">
        <f aca="false">IF(H26&lt;$B$13,SUM(H26:H27),H26)</f>
        <v>611.09955932327</v>
      </c>
      <c r="I28" s="30" t="n">
        <f aca="false">IF(I26&lt;$B$13,SUM(I26:I27),I26)</f>
        <v>528.60610140458</v>
      </c>
      <c r="J28" s="31"/>
      <c r="K28" s="1"/>
    </row>
    <row r="29" customFormat="false" ht="13.5" hidden="false" customHeight="false" outlineLevel="0" collapsed="false">
      <c r="K29" s="1"/>
    </row>
    <row r="30" customFormat="false" ht="13.5" hidden="false" customHeight="false" outlineLevel="0" collapsed="false">
      <c r="A30" s="2" t="s">
        <v>31</v>
      </c>
      <c r="B30" s="32" t="n">
        <f aca="false">MAX(D27:I27)</f>
        <v>247.716230740172</v>
      </c>
      <c r="K30" s="1"/>
    </row>
    <row r="31" customFormat="false" ht="13.5" hidden="false" customHeight="false" outlineLevel="0" collapsed="false">
      <c r="D31" s="33" t="s">
        <v>3</v>
      </c>
      <c r="E31" s="3" t="s">
        <v>4</v>
      </c>
      <c r="F31" s="3" t="s">
        <v>5</v>
      </c>
      <c r="G31" s="3" t="s">
        <v>6</v>
      </c>
      <c r="H31" s="3" t="s">
        <v>7</v>
      </c>
      <c r="I31" s="4" t="s">
        <v>8</v>
      </c>
      <c r="J31" s="1"/>
      <c r="K31" s="1"/>
    </row>
    <row r="32" customFormat="false" ht="13.5" hidden="false" customHeight="false" outlineLevel="0" collapsed="false">
      <c r="A32" s="2" t="s">
        <v>32</v>
      </c>
      <c r="B32" s="34"/>
      <c r="C32" s="34"/>
      <c r="D32" s="22" t="n">
        <f aca="false">IF(D27&gt;0,1,0)</f>
        <v>0</v>
      </c>
      <c r="E32" s="34" t="n">
        <f aca="false">IF(E27&gt;0,1,0)</f>
        <v>0</v>
      </c>
      <c r="F32" s="34" t="n">
        <f aca="false">IF(F27&gt;0,1,0)</f>
        <v>1</v>
      </c>
      <c r="G32" s="34" t="n">
        <f aca="false">IF(G27&gt;0,1,0)</f>
        <v>0</v>
      </c>
      <c r="H32" s="34" t="n">
        <f aca="false">IF(H27&gt;0,1,0)</f>
        <v>0</v>
      </c>
      <c r="I32" s="35" t="n">
        <f aca="false">IF(I27&gt;0,1,0)</f>
        <v>0</v>
      </c>
      <c r="J32" s="1"/>
      <c r="K32" s="1"/>
    </row>
    <row r="33" customFormat="false" ht="13.5" hidden="false" customHeight="false" outlineLevel="0" collapsed="false">
      <c r="C33" s="1"/>
      <c r="D33" s="1"/>
      <c r="E33" s="1"/>
      <c r="F33" s="1"/>
      <c r="G33" s="1"/>
      <c r="H33" s="1"/>
      <c r="I33" s="1"/>
      <c r="J33" s="1"/>
      <c r="K33" s="1"/>
    </row>
    <row r="34" customFormat="false" ht="13.5" hidden="false" customHeight="false" outlineLevel="0" collapsed="false">
      <c r="A34" s="36" t="s">
        <v>33</v>
      </c>
      <c r="B34" s="37" t="n">
        <f aca="false">SUM(D32:I32)</f>
        <v>1</v>
      </c>
      <c r="C34" s="1"/>
      <c r="D34" s="1"/>
      <c r="E34" s="1"/>
      <c r="F34" s="1"/>
      <c r="G34" s="1"/>
      <c r="H34" s="1"/>
      <c r="I34" s="1"/>
      <c r="J34" s="1"/>
      <c r="K34" s="1"/>
    </row>
    <row r="35" customFormat="false" ht="12.75" hidden="false" customHeight="false" outlineLevel="0" collapsed="false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customFormat="false" ht="12.75" hidden="false" customHeight="false" outlineLevel="0" collapsed="false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customFormat="false" ht="13.5" hidden="false" customHeight="false" outlineLevel="0" collapsed="false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customFormat="false" ht="12.75" hidden="false" customHeight="false" outlineLevel="0" collapsed="false">
      <c r="A38" s="38" t="s">
        <v>34</v>
      </c>
      <c r="B38" s="6"/>
      <c r="C38" s="6"/>
      <c r="D38" s="6"/>
      <c r="E38" s="6"/>
      <c r="F38" s="39"/>
      <c r="G38" s="1"/>
      <c r="H38" s="1"/>
      <c r="I38" s="1"/>
      <c r="J38" s="1"/>
    </row>
    <row r="39" customFormat="false" ht="12.75" hidden="false" customHeight="false" outlineLevel="0" collapsed="false">
      <c r="A39" s="40" t="s">
        <v>35</v>
      </c>
      <c r="B39" s="10" t="s">
        <v>36</v>
      </c>
      <c r="C39" s="10"/>
      <c r="D39" s="10" t="n">
        <v>266.64</v>
      </c>
      <c r="E39" s="10"/>
      <c r="F39" s="41"/>
      <c r="G39" s="1"/>
    </row>
    <row r="40" customFormat="false" ht="12.75" hidden="false" customHeight="false" outlineLevel="0" collapsed="false">
      <c r="A40" s="40"/>
      <c r="B40" s="10" t="s">
        <v>37</v>
      </c>
      <c r="C40" s="10"/>
      <c r="D40" s="10" t="n">
        <v>43.5</v>
      </c>
      <c r="E40" s="10"/>
      <c r="F40" s="41"/>
      <c r="G40" s="1"/>
    </row>
    <row r="41" customFormat="false" ht="12.75" hidden="false" customHeight="false" outlineLevel="0" collapsed="false">
      <c r="A41" s="40"/>
      <c r="B41" s="10"/>
      <c r="C41" s="10"/>
      <c r="D41" s="10"/>
      <c r="E41" s="10"/>
      <c r="F41" s="41"/>
      <c r="G41" s="1"/>
    </row>
    <row r="42" customFormat="false" ht="12.75" hidden="false" customHeight="false" outlineLevel="0" collapsed="false">
      <c r="A42" s="40" t="s">
        <v>38</v>
      </c>
      <c r="B42" s="10" t="s">
        <v>39</v>
      </c>
      <c r="C42" s="10"/>
      <c r="D42" s="42" t="n">
        <v>0.89</v>
      </c>
      <c r="E42" s="10"/>
      <c r="F42" s="41"/>
      <c r="G42" s="1"/>
    </row>
    <row r="43" customFormat="false" ht="12.75" hidden="false" customHeight="false" outlineLevel="0" collapsed="false">
      <c r="A43" s="40"/>
      <c r="B43" s="10"/>
      <c r="C43" s="10"/>
      <c r="D43" s="10"/>
      <c r="E43" s="10"/>
      <c r="F43" s="41"/>
      <c r="G43" s="1"/>
    </row>
    <row r="44" customFormat="false" ht="12.75" hidden="false" customHeight="false" outlineLevel="0" collapsed="false">
      <c r="A44" s="40" t="s">
        <v>40</v>
      </c>
      <c r="B44" s="10" t="s">
        <v>41</v>
      </c>
      <c r="C44" s="10"/>
      <c r="D44" s="10" t="n">
        <v>1.24</v>
      </c>
      <c r="E44" s="10"/>
      <c r="F44" s="41"/>
      <c r="G44" s="1"/>
    </row>
    <row r="45" customFormat="false" ht="12.75" hidden="false" customHeight="false" outlineLevel="0" collapsed="false">
      <c r="A45" s="40"/>
      <c r="B45" s="10" t="s">
        <v>37</v>
      </c>
      <c r="C45" s="10"/>
      <c r="D45" s="10" t="n">
        <v>0.77</v>
      </c>
      <c r="E45" s="10"/>
      <c r="F45" s="41"/>
      <c r="G45" s="1"/>
    </row>
    <row r="46" customFormat="false" ht="12.75" hidden="false" customHeight="false" outlineLevel="0" collapsed="false">
      <c r="A46" s="40"/>
      <c r="B46" s="10"/>
      <c r="C46" s="10"/>
      <c r="D46" s="10"/>
      <c r="E46" s="10"/>
      <c r="F46" s="41"/>
      <c r="G46" s="1"/>
    </row>
    <row r="47" customFormat="false" ht="12.75" hidden="false" customHeight="false" outlineLevel="0" collapsed="false">
      <c r="A47" s="40" t="s">
        <v>42</v>
      </c>
      <c r="B47" s="10" t="s">
        <v>43</v>
      </c>
      <c r="C47" s="10"/>
      <c r="D47" s="43" t="n">
        <v>0.0022</v>
      </c>
      <c r="E47" s="10"/>
      <c r="F47" s="41"/>
      <c r="G47" s="1"/>
    </row>
    <row r="48" customFormat="false" ht="12.75" hidden="false" customHeight="false" outlineLevel="0" collapsed="false">
      <c r="A48" s="40"/>
      <c r="B48" s="10"/>
      <c r="C48" s="10"/>
      <c r="D48" s="10"/>
      <c r="E48" s="10"/>
      <c r="F48" s="41"/>
      <c r="G48" s="1"/>
    </row>
    <row r="49" customFormat="false" ht="12.75" hidden="false" customHeight="false" outlineLevel="0" collapsed="false">
      <c r="A49" s="40" t="s">
        <v>44</v>
      </c>
      <c r="B49" s="10" t="s">
        <v>45</v>
      </c>
      <c r="C49" s="10"/>
      <c r="D49" s="43" t="n">
        <v>0.0076</v>
      </c>
      <c r="E49" s="10"/>
      <c r="F49" s="41"/>
      <c r="G49" s="1"/>
    </row>
    <row r="50" customFormat="false" ht="12.75" hidden="false" customHeight="false" outlineLevel="0" collapsed="false">
      <c r="A50" s="40"/>
      <c r="B50" s="10"/>
      <c r="C50" s="10"/>
      <c r="D50" s="10"/>
      <c r="E50" s="10"/>
      <c r="F50" s="41"/>
      <c r="G50" s="1"/>
    </row>
    <row r="51" customFormat="false" ht="12.75" hidden="false" customHeight="false" outlineLevel="0" collapsed="false">
      <c r="A51" s="40" t="s">
        <v>46</v>
      </c>
      <c r="B51" s="10" t="s">
        <v>47</v>
      </c>
      <c r="C51" s="10"/>
      <c r="D51" s="10" t="s">
        <v>48</v>
      </c>
      <c r="E51" s="10"/>
      <c r="F51" s="41"/>
      <c r="G51" s="1"/>
    </row>
    <row r="52" customFormat="false" ht="12.75" hidden="false" customHeight="false" outlineLevel="0" collapsed="false">
      <c r="A52" s="40"/>
      <c r="B52" s="10"/>
      <c r="C52" s="10"/>
      <c r="D52" s="10"/>
      <c r="E52" s="10"/>
      <c r="F52" s="41"/>
      <c r="G52" s="1"/>
    </row>
    <row r="53" customFormat="false" ht="12.75" hidden="false" customHeight="false" outlineLevel="0" collapsed="false">
      <c r="A53" s="40" t="s">
        <v>49</v>
      </c>
      <c r="B53" s="10" t="s">
        <v>10</v>
      </c>
      <c r="C53" s="10"/>
      <c r="D53" s="10" t="n">
        <v>122.41</v>
      </c>
      <c r="E53" s="10"/>
      <c r="F53" s="41"/>
      <c r="G53" s="1"/>
    </row>
    <row r="54" customFormat="false" ht="12.75" hidden="false" customHeight="false" outlineLevel="0" collapsed="false">
      <c r="A54" s="40"/>
      <c r="B54" s="10" t="s">
        <v>50</v>
      </c>
      <c r="C54" s="10"/>
      <c r="D54" s="10" t="n">
        <v>99.84</v>
      </c>
      <c r="E54" s="10"/>
      <c r="F54" s="41"/>
      <c r="G54" s="1"/>
    </row>
    <row r="55" customFormat="false" ht="12.75" hidden="false" customHeight="false" outlineLevel="0" collapsed="false">
      <c r="A55" s="40"/>
      <c r="B55" s="10"/>
      <c r="C55" s="10"/>
      <c r="D55" s="10"/>
      <c r="E55" s="10"/>
      <c r="F55" s="41"/>
      <c r="G55" s="1"/>
    </row>
    <row r="56" customFormat="false" ht="13.5" hidden="false" customHeight="false" outlineLevel="0" collapsed="false">
      <c r="A56" s="44" t="s">
        <v>51</v>
      </c>
      <c r="B56" s="45" t="s">
        <v>52</v>
      </c>
      <c r="C56" s="45"/>
      <c r="D56" s="46" t="n">
        <v>0.1156</v>
      </c>
      <c r="E56" s="45"/>
      <c r="F56" s="21"/>
      <c r="G56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4" activeCellId="0" sqref="G4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2000-05-06T00:34:05Z</dcterms:created>
  <dc:creator>jdasovic</dc:creator>
  <dc:description/>
  <dc:language>en-US</dc:language>
  <cp:lastModifiedBy>jdasovic</cp:lastModifiedBy>
  <cp:revision>0</cp:revision>
  <dc:subject/>
  <dc:title/>
</cp:coreProperties>
</file>