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el Costs" sheetId="1" state="visible" r:id="rId3"/>
    <sheet name="Variable pro-forma" sheetId="2" state="visible" r:id="rId4"/>
    <sheet name="Sensitivity" sheetId="3" state="visible" r:id="rId5"/>
    <sheet name="pro-forma year 1-3" sheetId="4" state="visible" r:id="rId6"/>
  </sheets>
  <definedNames>
    <definedName function="false" hidden="false" localSheetId="3" name="_xlnm.Print_Area" vbProcedure="false">'pro-forma year 1-3'!$A$1:$I$55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<sst xmlns="http://schemas.openxmlformats.org/spreadsheetml/2006/main" count="121" uniqueCount="73">
  <si>
    <t xml:space="preserve">Customer fuel costs versus electricity costs</t>
  </si>
  <si>
    <t xml:space="preserve">Comparison based on 1 MW On-site Power Generation unit:</t>
  </si>
  <si>
    <t xml:space="preserve">Purchased Electricity ($/MWh):</t>
  </si>
  <si>
    <t xml:space="preserve">(Includes generation and distribution/transmission costs)</t>
  </si>
  <si>
    <t xml:space="preserve">Difference:</t>
  </si>
  <si>
    <t xml:space="preserve">Higher</t>
  </si>
  <si>
    <t xml:space="preserve">Diesel Produced Electricity ($/MWh):</t>
  </si>
  <si>
    <t xml:space="preserve">$/MWh</t>
  </si>
  <si>
    <t xml:space="preserve">     Fuel Consumption (gph) at full load</t>
  </si>
  <si>
    <t xml:space="preserve">(at 1000 kW)</t>
  </si>
  <si>
    <t xml:space="preserve">     Fuel Cost ($/gal)</t>
  </si>
  <si>
    <t xml:space="preserve">Notes:</t>
  </si>
  <si>
    <t xml:space="preserve">1.  Comparison includes fuel costs only, and does </t>
  </si>
  <si>
    <t xml:space="preserve">not include excess maintenance costs, wear and</t>
  </si>
  <si>
    <t xml:space="preserve">tear, or other miscellaneous costs associated with</t>
  </si>
  <si>
    <t xml:space="preserve">running an on-site power generator. (Marginal Costs)</t>
  </si>
  <si>
    <t xml:space="preserve">2. Comparison does not include the rebate </t>
  </si>
  <si>
    <t xml:space="preserve">associated with enrollment in this program.</t>
  </si>
  <si>
    <t xml:space="preserve">On-Site Power Generation Reclamation</t>
  </si>
  <si>
    <t xml:space="preserve">Pro Forma P &amp; L Statement: Year 1</t>
  </si>
  <si>
    <t xml:space="preserve">Sales Volumes</t>
  </si>
  <si>
    <t xml:space="preserve">Target Contracted Electrical Power (MW)</t>
  </si>
  <si>
    <t xml:space="preserve">MW</t>
  </si>
  <si>
    <t xml:space="preserve">Estimated Percentage of Target Volume</t>
  </si>
  <si>
    <t xml:space="preserve">Actual Contracted Electrical Power (MW)</t>
  </si>
  <si>
    <t xml:space="preserve">Sales</t>
  </si>
  <si>
    <t xml:space="preserve">Spot Market Sell-off Rates/Periods in given year:</t>
  </si>
  <si>
    <t xml:space="preserve">Hours above spot price:</t>
  </si>
  <si>
    <t xml:space="preserve">Spot price ($/MWh):</t>
  </si>
  <si>
    <t xml:space="preserve">(Hours)</t>
  </si>
  <si>
    <t xml:space="preserve">(Price)</t>
  </si>
  <si>
    <t xml:space="preserve">Total Revenue</t>
  </si>
  <si>
    <t xml:space="preserve">Cost of Sales</t>
  </si>
  <si>
    <t xml:space="preserve">Misc. Variable Costs:</t>
  </si>
  <si>
    <t xml:space="preserve">     Energy Monitor/Controls installation</t>
  </si>
  <si>
    <t xml:space="preserve">          Hardware per 1 MW:</t>
  </si>
  <si>
    <t xml:space="preserve">          Labor per 1 MW:</t>
  </si>
  <si>
    <t xml:space="preserve">(COS)</t>
  </si>
  <si>
    <t xml:space="preserve">     Power Gen vendor Rebate</t>
  </si>
  <si>
    <t xml:space="preserve">          Annual Rebate per 1 MW:</t>
  </si>
  <si>
    <t xml:space="preserve">     Customer Rebate</t>
  </si>
  <si>
    <t xml:space="preserve">Total COS</t>
  </si>
  <si>
    <t xml:space="preserve">Gross Profit</t>
  </si>
  <si>
    <t xml:space="preserve">Expenses</t>
  </si>
  <si>
    <t xml:space="preserve">Salary and Wages (Burdened)</t>
  </si>
  <si>
    <t xml:space="preserve">     Director</t>
  </si>
  <si>
    <t xml:space="preserve">     Inside Sales Support</t>
  </si>
  <si>
    <t xml:space="preserve">     Administrative Support</t>
  </si>
  <si>
    <t xml:space="preserve">Transportation</t>
  </si>
  <si>
    <t xml:space="preserve">     Company Car</t>
  </si>
  <si>
    <t xml:space="preserve">     Travel</t>
  </si>
  <si>
    <t xml:space="preserve">General Administration</t>
  </si>
  <si>
    <t xml:space="preserve">     IT Support/Software/Web</t>
  </si>
  <si>
    <t xml:space="preserve">     Advertising</t>
  </si>
  <si>
    <t xml:space="preserve">     Phones</t>
  </si>
  <si>
    <t xml:space="preserve">     PC's (hardware)</t>
  </si>
  <si>
    <t xml:space="preserve">     General Supplies</t>
  </si>
  <si>
    <t xml:space="preserve">     Facility/Support</t>
  </si>
  <si>
    <t xml:space="preserve">Operating Expenses</t>
  </si>
  <si>
    <t xml:space="preserve">PBIT</t>
  </si>
  <si>
    <t xml:space="preserve">Total Cost per MW-hr:</t>
  </si>
  <si>
    <t xml:space="preserve">Break Even Point (BEP) in MW at 100% est. costs:</t>
  </si>
  <si>
    <t xml:space="preserve">71 MW</t>
  </si>
  <si>
    <t xml:space="preserve">PBIT Sensitivity Analysis</t>
  </si>
  <si>
    <t xml:space="preserve">Spot Market Sell-off Rates / Periods</t>
  </si>
  <si>
    <t xml:space="preserve">Estimated Contracted Electrical Power (MW)</t>
  </si>
  <si>
    <t xml:space="preserve">Note: Based on % of target volume / spot rates.</t>
  </si>
  <si>
    <t xml:space="preserve">Pro Forma P &amp; L Statement</t>
  </si>
  <si>
    <t xml:space="preserve">Year 1</t>
  </si>
  <si>
    <t xml:space="preserve">Year 2</t>
  </si>
  <si>
    <t xml:space="preserve">Year 3</t>
  </si>
  <si>
    <t xml:space="preserve">Spot Market Sell-off Rates / Periods in given year:</t>
  </si>
  <si>
    <t xml:space="preserve">     Outside Sales Support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</si>
</sst>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%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0"/>
    </font>
    <font>
      <sz val="8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69FFFF"/>
        <bgColor rgb="FFCCFFFF"/>
      </patternFill>
    </fill>
    <fill>
      <patternFill patternType="solid">
        <fgColor rgb="FF3FB8CD"/>
        <bgColor rgb="FF00CCFF"/>
      </patternFill>
    </fill>
    <fill>
      <patternFill patternType="solid">
        <fgColor rgb="FFFF8080"/>
        <bgColor rgb="FFFF99CC"/>
      </patternFill>
    </fill>
    <fill>
      <patternFill patternType="solid">
        <fgColor rgb="FF008080"/>
        <bgColor rgb="FF008080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7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5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FB8CD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3</xdr:row>
          <xdr:rowOff>61920</xdr:rowOff>
        </xdr:from>
        <xdr:to>
          <xdr:col>3</xdr:col>
          <xdr:colOff>-228600</xdr:colOff>
          <xdr:row>5</xdr:row>
          <xdr:rowOff>72720</xdr:rowOff>
        </xdr:to>
        <xdr:sp>
          <xdr:nvSpPr>
            <xdr:cNvPr id="0" name="Spinner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10</xdr:row>
          <xdr:rowOff>56880</xdr:rowOff>
        </xdr:from>
        <xdr:to>
          <xdr:col>3</xdr:col>
          <xdr:colOff>-208800</xdr:colOff>
          <xdr:row>13</xdr:row>
          <xdr:rowOff>98640</xdr:rowOff>
        </xdr:to>
        <xdr:sp>
          <xdr:nvSpPr>
            <xdr:cNvPr id="0" name="Spinner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7</xdr:row>
          <xdr:rowOff>92880</xdr:rowOff>
        </xdr:from>
        <xdr:to>
          <xdr:col>3</xdr:col>
          <xdr:colOff>-218880</xdr:colOff>
          <xdr:row>9</xdr:row>
          <xdr:rowOff>86040</xdr:rowOff>
        </xdr:to>
        <xdr:sp>
          <xdr:nvSpPr>
            <xdr:cNvPr id="0" name="Spinner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50040</xdr:colOff>
          <xdr:row>3</xdr:row>
          <xdr:rowOff>31320</xdr:rowOff>
        </xdr:from>
        <xdr:to>
          <xdr:col>5</xdr:col>
          <xdr:colOff>-168840</xdr:colOff>
          <xdr:row>5</xdr:row>
          <xdr:rowOff>76320</xdr:rowOff>
        </xdr:to>
        <xdr:sp>
          <xdr:nvSpPr>
            <xdr:cNvPr id="0" name="Spinner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109800</xdr:colOff>
          <xdr:row>10</xdr:row>
          <xdr:rowOff>21600</xdr:rowOff>
        </xdr:from>
        <xdr:to>
          <xdr:col>5</xdr:col>
          <xdr:colOff>-119160</xdr:colOff>
          <xdr:row>12</xdr:row>
          <xdr:rowOff>164520</xdr:rowOff>
        </xdr:to>
        <xdr:sp>
          <xdr:nvSpPr>
            <xdr:cNvPr id="0" name="Spinner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109800</xdr:colOff>
          <xdr:row>10</xdr:row>
          <xdr:rowOff>32760</xdr:rowOff>
        </xdr:from>
        <xdr:to>
          <xdr:col>7</xdr:col>
          <xdr:colOff>-129240</xdr:colOff>
          <xdr:row>12</xdr:row>
          <xdr:rowOff>153360</xdr:rowOff>
        </xdr:to>
        <xdr:sp>
          <xdr:nvSpPr>
            <xdr:cNvPr id="0" name="Spinner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69840</xdr:colOff>
          <xdr:row>18</xdr:row>
          <xdr:rowOff>10800</xdr:rowOff>
        </xdr:from>
        <xdr:to>
          <xdr:col>5</xdr:col>
          <xdr:colOff>-159120</xdr:colOff>
          <xdr:row>20</xdr:row>
          <xdr:rowOff>131760</xdr:rowOff>
        </xdr:to>
        <xdr:sp>
          <xdr:nvSpPr>
            <xdr:cNvPr id="0" name="Spinner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50040</xdr:colOff>
          <xdr:row>3</xdr:row>
          <xdr:rowOff>31320</xdr:rowOff>
        </xdr:from>
        <xdr:to>
          <xdr:col>7</xdr:col>
          <xdr:colOff>-168840</xdr:colOff>
          <xdr:row>5</xdr:row>
          <xdr:rowOff>76320</xdr:rowOff>
        </xdr:to>
        <xdr:sp>
          <xdr:nvSpPr>
            <xdr:cNvPr id="0" name="Spinner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109800</xdr:colOff>
          <xdr:row>10</xdr:row>
          <xdr:rowOff>21600</xdr:rowOff>
        </xdr:from>
        <xdr:to>
          <xdr:col>7</xdr:col>
          <xdr:colOff>-118800</xdr:colOff>
          <xdr:row>12</xdr:row>
          <xdr:rowOff>164160</xdr:rowOff>
        </xdr:to>
        <xdr:sp>
          <xdr:nvSpPr>
            <xdr:cNvPr id="0" name="Spinner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109800</xdr:colOff>
          <xdr:row>10</xdr:row>
          <xdr:rowOff>32400</xdr:rowOff>
        </xdr:from>
        <xdr:to>
          <xdr:col>9</xdr:col>
          <xdr:colOff>-128880</xdr:colOff>
          <xdr:row>12</xdr:row>
          <xdr:rowOff>153360</xdr:rowOff>
        </xdr:to>
        <xdr:sp>
          <xdr:nvSpPr>
            <xdr:cNvPr id="0" name="Spinner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69840</xdr:colOff>
          <xdr:row>18</xdr:row>
          <xdr:rowOff>11160</xdr:rowOff>
        </xdr:from>
        <xdr:to>
          <xdr:col>7</xdr:col>
          <xdr:colOff>-158760</xdr:colOff>
          <xdr:row>20</xdr:row>
          <xdr:rowOff>131400</xdr:rowOff>
        </xdr:to>
        <xdr:sp>
          <xdr:nvSpPr>
            <xdr:cNvPr id="0" name="Spinner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2.7"/>
    <col collapsed="false" customWidth="true" hidden="false" outlineLevel="0" max="2" min="2" style="0" width="11.7"/>
    <col collapsed="false" customWidth="true" hidden="false" outlineLevel="0" max="4" min="4" style="0" width="10.71"/>
  </cols>
  <sheetData>
    <row r="1" customFormat="false" ht="17" hidden="false" customHeight="false" outlineLevel="0" collapsed="false">
      <c r="A1" s="1" t="s">
        <v>0</v>
      </c>
      <c r="B1" s="1"/>
      <c r="C1" s="1"/>
      <c r="D1" s="1"/>
    </row>
    <row r="3" customFormat="false" ht="14.65" hidden="false" customHeight="false" outlineLevel="0" collapsed="false">
      <c r="A3" s="2" t="s">
        <v>1</v>
      </c>
    </row>
    <row r="5" customFormat="false" ht="14.65" hidden="false" customHeight="false" outlineLevel="0" collapsed="false">
      <c r="A5" s="0" t="s">
        <v>2</v>
      </c>
      <c r="B5" s="3" t="n">
        <v>70</v>
      </c>
    </row>
    <row r="6" customFormat="false" ht="14.65" hidden="false" customHeight="false" outlineLevel="0" collapsed="false">
      <c r="A6" s="4" t="s">
        <v>3</v>
      </c>
      <c r="B6" s="5"/>
      <c r="D6" s="6" t="s">
        <v>4</v>
      </c>
      <c r="E6" s="6"/>
    </row>
    <row r="7" customFormat="false" ht="14.65" hidden="false" customHeight="false" outlineLevel="0" collapsed="false">
      <c r="D7" s="7" t="n">
        <f aca="false">(B8-B5)/B5</f>
        <v>0.2</v>
      </c>
      <c r="E7" s="8" t="s">
        <v>5</v>
      </c>
    </row>
    <row r="8" customFormat="false" ht="14.65" hidden="false" customHeight="false" outlineLevel="0" collapsed="false">
      <c r="A8" s="0" t="s">
        <v>6</v>
      </c>
      <c r="B8" s="9" t="n">
        <f aca="false">B9*B12</f>
        <v>84</v>
      </c>
      <c r="D8" s="10" t="n">
        <f aca="false">(B8-B5)</f>
        <v>14</v>
      </c>
      <c r="E8" s="11" t="s">
        <v>7</v>
      </c>
    </row>
    <row r="9" customFormat="false" ht="14.65" hidden="false" customHeight="false" outlineLevel="0" collapsed="false">
      <c r="A9" s="0" t="s">
        <v>8</v>
      </c>
      <c r="B9" s="12" t="n">
        <v>56</v>
      </c>
    </row>
    <row r="10" customFormat="false" ht="12.75" hidden="false" customHeight="true" outlineLevel="0" collapsed="false">
      <c r="A10" s="13" t="s">
        <v>9</v>
      </c>
      <c r="B10" s="14"/>
    </row>
    <row r="11" customFormat="false" ht="12.75" hidden="false" customHeight="true" outlineLevel="0" collapsed="false">
      <c r="A11" s="13"/>
      <c r="B11" s="14"/>
    </row>
    <row r="12" customFormat="false" ht="14.65" hidden="false" customHeight="false" outlineLevel="0" collapsed="false">
      <c r="A12" s="0" t="s">
        <v>10</v>
      </c>
      <c r="B12" s="15" t="n">
        <f aca="false">B13/100</f>
        <v>1.5</v>
      </c>
    </row>
    <row r="13" customFormat="false" ht="14.65" hidden="true" customHeight="false" outlineLevel="0" collapsed="false">
      <c r="B13" s="16" t="n">
        <v>150</v>
      </c>
    </row>
    <row r="15" customFormat="false" ht="14.65" hidden="false" customHeight="false" outlineLevel="0" collapsed="false">
      <c r="A15" s="0" t="s">
        <v>11</v>
      </c>
    </row>
    <row r="16" customFormat="false" ht="14.65" hidden="false" customHeight="false" outlineLevel="0" collapsed="false">
      <c r="A16" s="17" t="s">
        <v>12</v>
      </c>
      <c r="B16" s="17"/>
    </row>
    <row r="17" customFormat="false" ht="14.65" hidden="false" customHeight="false" outlineLevel="0" collapsed="false">
      <c r="A17" s="17" t="s">
        <v>13</v>
      </c>
      <c r="B17" s="17"/>
    </row>
    <row r="18" customFormat="false" ht="14.65" hidden="false" customHeight="false" outlineLevel="0" collapsed="false">
      <c r="A18" s="17" t="s">
        <v>14</v>
      </c>
      <c r="B18" s="17"/>
    </row>
    <row r="19" customFormat="false" ht="14.65" hidden="false" customHeight="false" outlineLevel="0" collapsed="false">
      <c r="A19" s="17" t="s">
        <v>15</v>
      </c>
      <c r="B19" s="17"/>
    </row>
    <row r="20" customFormat="false" ht="14.65" hidden="false" customHeight="false" outlineLevel="0" collapsed="false">
      <c r="A20" s="0" t="s">
        <v>16</v>
      </c>
    </row>
    <row r="21" customFormat="false" ht="14.65" hidden="false" customHeight="false" outlineLevel="0" collapsed="false">
      <c r="A21" s="0" t="s">
        <v>17</v>
      </c>
    </row>
  </sheetData>
  <mergeCells count="2">
    <mergeCell ref="A1:D1"/>
    <mergeCell ref="D6:E6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 C7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2" min="2" style="0" width="15.56"/>
    <col collapsed="false" customWidth="true" hidden="false" outlineLevel="0" max="3" min="3" style="0" width="11.7"/>
    <col collapsed="false" customWidth="true" hidden="false" outlineLevel="0" max="4" min="4" style="0" width="5.71"/>
    <col collapsed="false" customWidth="false" hidden="true" outlineLevel="0" max="6" min="6" style="0" width="9.06"/>
  </cols>
  <sheetData>
    <row r="1" customFormat="false" ht="17" hidden="false" customHeight="false" outlineLevel="0" collapsed="false">
      <c r="A1" s="18" t="s">
        <v>18</v>
      </c>
      <c r="B1" s="18"/>
      <c r="C1" s="18"/>
      <c r="D1" s="18"/>
      <c r="E1" s="18"/>
      <c r="F1" s="18"/>
      <c r="G1" s="18"/>
    </row>
    <row r="2" customFormat="false" ht="17" hidden="false" customHeight="false" outlineLevel="0" collapsed="false">
      <c r="A2" s="19" t="s">
        <v>19</v>
      </c>
      <c r="B2" s="19"/>
      <c r="C2" s="19"/>
      <c r="D2" s="19"/>
      <c r="E2" s="19"/>
      <c r="F2" s="19"/>
      <c r="G2" s="19"/>
    </row>
    <row r="3" customFormat="false" ht="7.5" hidden="false" customHeight="true" outlineLevel="0" collapsed="false">
      <c r="A3" s="20"/>
    </row>
    <row r="4" customFormat="false" ht="14.65" hidden="false" customHeight="false" outlineLevel="0" collapsed="false">
      <c r="A4" s="21" t="s">
        <v>20</v>
      </c>
      <c r="B4" s="22"/>
      <c r="C4" s="23" t="n">
        <f aca="false">F4/100</f>
        <v>1</v>
      </c>
      <c r="D4" s="23"/>
      <c r="F4" s="16" t="n">
        <v>100</v>
      </c>
    </row>
    <row r="5" customFormat="false" ht="14.65" hidden="false" customHeight="false" outlineLevel="0" collapsed="false">
      <c r="A5" s="0" t="s">
        <v>21</v>
      </c>
      <c r="C5" s="24" t="n">
        <v>100</v>
      </c>
      <c r="D5" s="25" t="s">
        <v>22</v>
      </c>
    </row>
    <row r="6" customFormat="false" ht="14.65" hidden="false" customHeight="false" outlineLevel="0" collapsed="false">
      <c r="A6" s="0" t="s">
        <v>23</v>
      </c>
      <c r="C6" s="26" t="n">
        <f aca="false">C4</f>
        <v>1</v>
      </c>
      <c r="D6" s="27"/>
    </row>
    <row r="7" customFormat="false" ht="14.65" hidden="false" customHeight="false" outlineLevel="0" collapsed="false">
      <c r="A7" s="0" t="s">
        <v>24</v>
      </c>
      <c r="C7" s="28" t="n">
        <f aca="false">C5*C6</f>
        <v>100</v>
      </c>
      <c r="D7" s="27" t="s">
        <v>22</v>
      </c>
    </row>
    <row r="8" customFormat="false" ht="14.65" hidden="false" customHeight="false" outlineLevel="0" collapsed="false">
      <c r="C8" s="28"/>
      <c r="D8" s="27"/>
    </row>
    <row r="9" customFormat="false" ht="14.65" hidden="false" customHeight="false" outlineLevel="0" collapsed="false">
      <c r="A9" s="21" t="s">
        <v>25</v>
      </c>
      <c r="B9" s="22"/>
      <c r="C9" s="29"/>
      <c r="D9" s="30"/>
    </row>
    <row r="10" customFormat="false" ht="14.65" hidden="false" customHeight="false" outlineLevel="0" collapsed="false">
      <c r="A10" s="0" t="s">
        <v>26</v>
      </c>
      <c r="D10" s="31"/>
      <c r="E10" s="32" t="n">
        <f aca="false">F10/100</f>
        <v>1</v>
      </c>
      <c r="F10" s="16" t="n">
        <v>100</v>
      </c>
      <c r="G10" s="33" t="n">
        <f aca="false">+F16/100</f>
        <v>1</v>
      </c>
    </row>
    <row r="11" customFormat="false" ht="14.65" hidden="false" customHeight="false" outlineLevel="0" collapsed="false">
      <c r="A11" s="34" t="s">
        <v>27</v>
      </c>
      <c r="B11" s="35" t="n">
        <f aca="false">50*E10</f>
        <v>50</v>
      </c>
      <c r="C11" s="36" t="n">
        <f aca="false">C7*B11*B12</f>
        <v>1000000</v>
      </c>
      <c r="D11" s="37" t="n">
        <f aca="false">C11/C16</f>
        <v>0.5</v>
      </c>
    </row>
    <row r="12" customFormat="false" ht="14.65" hidden="false" customHeight="false" outlineLevel="0" collapsed="false">
      <c r="A12" s="34" t="s">
        <v>28</v>
      </c>
      <c r="B12" s="38" t="n">
        <f aca="false">200*G10</f>
        <v>200</v>
      </c>
      <c r="C12" s="39"/>
      <c r="D12" s="27"/>
    </row>
    <row r="13" customFormat="false" ht="14.65" hidden="false" customHeight="false" outlineLevel="0" collapsed="false">
      <c r="A13" s="34"/>
      <c r="C13" s="39"/>
      <c r="D13" s="27"/>
    </row>
    <row r="14" customFormat="false" ht="14.65" hidden="false" customHeight="false" outlineLevel="0" collapsed="false">
      <c r="A14" s="34" t="s">
        <v>27</v>
      </c>
      <c r="B14" s="35" t="n">
        <f aca="false">100*E10</f>
        <v>100</v>
      </c>
      <c r="C14" s="36" t="n">
        <f aca="false">C7*B14*B15</f>
        <v>1000000</v>
      </c>
      <c r="D14" s="37" t="n">
        <f aca="false">C14/C16</f>
        <v>0.5</v>
      </c>
      <c r="E14" s="40" t="s">
        <v>29</v>
      </c>
      <c r="G14" s="40" t="s">
        <v>30</v>
      </c>
    </row>
    <row r="15" customFormat="false" ht="14.65" hidden="false" customHeight="false" outlineLevel="0" collapsed="false">
      <c r="A15" s="34" t="s">
        <v>28</v>
      </c>
      <c r="B15" s="38" t="n">
        <f aca="false">100*G10</f>
        <v>100</v>
      </c>
      <c r="C15" s="39"/>
      <c r="D15" s="27"/>
    </row>
    <row r="16" customFormat="false" ht="14.65" hidden="false" customHeight="false" outlineLevel="0" collapsed="false">
      <c r="A16" s="41" t="s">
        <v>31</v>
      </c>
      <c r="B16" s="41"/>
      <c r="C16" s="42" t="n">
        <f aca="false">SUM(C11:C15)</f>
        <v>2000000</v>
      </c>
      <c r="D16" s="43" t="n">
        <f aca="false">C16/$C$16</f>
        <v>1</v>
      </c>
      <c r="F16" s="16" t="n">
        <v>100</v>
      </c>
    </row>
    <row r="17" customFormat="false" ht="6.75" hidden="false" customHeight="true" outlineLevel="0" collapsed="false">
      <c r="C17" s="39"/>
      <c r="D17" s="44"/>
    </row>
    <row r="18" customFormat="false" ht="14.65" hidden="false" customHeight="false" outlineLevel="0" collapsed="false">
      <c r="A18" s="21" t="s">
        <v>32</v>
      </c>
      <c r="B18" s="22"/>
      <c r="C18" s="45"/>
      <c r="D18" s="46"/>
    </row>
    <row r="19" customFormat="false" ht="14.65" hidden="false" customHeight="false" outlineLevel="0" collapsed="false">
      <c r="A19" s="0" t="s">
        <v>33</v>
      </c>
      <c r="C19" s="32" t="n">
        <f aca="false">F19/100</f>
        <v>1</v>
      </c>
      <c r="D19" s="44"/>
      <c r="F19" s="16" t="n">
        <v>100</v>
      </c>
    </row>
    <row r="20" customFormat="false" ht="14.65" hidden="false" customHeight="false" outlineLevel="0" collapsed="false">
      <c r="A20" s="0" t="s">
        <v>34</v>
      </c>
      <c r="C20" s="39"/>
      <c r="D20" s="44"/>
    </row>
    <row r="21" customFormat="false" ht="14.65" hidden="false" customHeight="false" outlineLevel="0" collapsed="false">
      <c r="A21" s="0" t="s">
        <v>35</v>
      </c>
      <c r="B21" s="38" t="n">
        <f aca="false">1000*C19</f>
        <v>1000</v>
      </c>
      <c r="C21" s="36" t="n">
        <f aca="false">C7*B21</f>
        <v>100000</v>
      </c>
      <c r="D21" s="47" t="n">
        <f aca="false">C21/$C$16</f>
        <v>0.05</v>
      </c>
    </row>
    <row r="22" customFormat="false" ht="14.65" hidden="false" customHeight="false" outlineLevel="0" collapsed="false">
      <c r="A22" s="0" t="s">
        <v>36</v>
      </c>
      <c r="B22" s="38" t="n">
        <f aca="false">700*C19</f>
        <v>700</v>
      </c>
      <c r="C22" s="36" t="n">
        <f aca="false">C7*B22</f>
        <v>70000</v>
      </c>
      <c r="D22" s="47" t="n">
        <f aca="false">C22/$C$16</f>
        <v>0.035</v>
      </c>
      <c r="E22" s="40" t="s">
        <v>37</v>
      </c>
    </row>
    <row r="23" customFormat="false" ht="14.65" hidden="false" customHeight="false" outlineLevel="0" collapsed="false">
      <c r="A23" s="0" t="s">
        <v>38</v>
      </c>
      <c r="C23" s="39"/>
      <c r="D23" s="44"/>
    </row>
    <row r="24" customFormat="false" ht="14.65" hidden="false" customHeight="false" outlineLevel="0" collapsed="false">
      <c r="A24" s="0" t="s">
        <v>39</v>
      </c>
      <c r="B24" s="38" t="n">
        <f aca="false">1000*C19</f>
        <v>1000</v>
      </c>
      <c r="C24" s="36" t="n">
        <f aca="false">C7*B24</f>
        <v>100000</v>
      </c>
      <c r="D24" s="47" t="n">
        <f aca="false">C24/$C$16</f>
        <v>0.05</v>
      </c>
    </row>
    <row r="25" customFormat="false" ht="14.65" hidden="false" customHeight="false" outlineLevel="0" collapsed="false">
      <c r="A25" s="0" t="s">
        <v>40</v>
      </c>
      <c r="C25" s="39"/>
      <c r="D25" s="44"/>
    </row>
    <row r="26" customFormat="false" ht="14.65" hidden="false" customHeight="false" outlineLevel="0" collapsed="false">
      <c r="A26" s="0" t="s">
        <v>39</v>
      </c>
      <c r="B26" s="38" t="n">
        <f aca="false">3000*C19</f>
        <v>3000</v>
      </c>
      <c r="C26" s="36" t="n">
        <f aca="false">C7*B26</f>
        <v>300000</v>
      </c>
      <c r="D26" s="47" t="n">
        <f aca="false">C26/$C$16</f>
        <v>0.15</v>
      </c>
    </row>
    <row r="27" customFormat="false" ht="14.65" hidden="false" customHeight="false" outlineLevel="0" collapsed="false">
      <c r="A27" s="41" t="s">
        <v>41</v>
      </c>
      <c r="B27" s="41"/>
      <c r="C27" s="42" t="n">
        <f aca="false">SUM(C21:C26)</f>
        <v>570000</v>
      </c>
      <c r="D27" s="43" t="n">
        <f aca="false">C27/$C$16</f>
        <v>0.285</v>
      </c>
    </row>
    <row r="28" customFormat="false" ht="6" hidden="false" customHeight="true" outlineLevel="0" collapsed="false">
      <c r="A28" s="48"/>
      <c r="B28" s="48"/>
      <c r="C28" s="49"/>
      <c r="D28" s="50"/>
    </row>
    <row r="29" customFormat="false" ht="14.65" hidden="false" customHeight="false" outlineLevel="0" collapsed="false">
      <c r="A29" s="51" t="s">
        <v>42</v>
      </c>
      <c r="B29" s="51"/>
      <c r="C29" s="52" t="n">
        <f aca="false">C16-C27</f>
        <v>1430000</v>
      </c>
      <c r="D29" s="53" t="n">
        <f aca="false">C29/$C$16</f>
        <v>0.715</v>
      </c>
    </row>
    <row r="30" customFormat="false" ht="6" hidden="false" customHeight="true" outlineLevel="0" collapsed="false">
      <c r="A30" s="48"/>
      <c r="B30" s="48"/>
      <c r="C30" s="39"/>
      <c r="D30" s="50"/>
    </row>
    <row r="31" customFormat="false" ht="14.65" hidden="false" customHeight="false" outlineLevel="0" collapsed="false">
      <c r="A31" s="21" t="s">
        <v>43</v>
      </c>
      <c r="B31" s="22"/>
      <c r="C31" s="45"/>
      <c r="D31" s="46"/>
    </row>
    <row r="32" customFormat="false" ht="14.65" hidden="false" customHeight="false" outlineLevel="0" collapsed="false">
      <c r="A32" s="0" t="s">
        <v>44</v>
      </c>
      <c r="C32" s="39"/>
      <c r="D32" s="44"/>
    </row>
    <row r="33" customFormat="false" ht="14.65" hidden="false" customHeight="false" outlineLevel="0" collapsed="false">
      <c r="A33" s="0" t="s">
        <v>45</v>
      </c>
      <c r="C33" s="36" t="n">
        <v>300000</v>
      </c>
      <c r="D33" s="44"/>
    </row>
    <row r="34" customFormat="false" ht="14.65" hidden="false" customHeight="false" outlineLevel="0" collapsed="false">
      <c r="A34" s="0" t="s">
        <v>46</v>
      </c>
      <c r="C34" s="36" t="n">
        <v>200000</v>
      </c>
      <c r="D34" s="44"/>
    </row>
    <row r="35" customFormat="false" ht="14.65" hidden="false" customHeight="false" outlineLevel="0" collapsed="false">
      <c r="A35" s="0" t="s">
        <v>47</v>
      </c>
      <c r="C35" s="36" t="n">
        <v>100000</v>
      </c>
      <c r="D35" s="44"/>
    </row>
    <row r="36" customFormat="false" ht="14.65" hidden="false" customHeight="false" outlineLevel="0" collapsed="false">
      <c r="A36" s="48" t="s">
        <v>48</v>
      </c>
      <c r="B36" s="48"/>
      <c r="C36" s="49"/>
      <c r="D36" s="50"/>
    </row>
    <row r="37" customFormat="false" ht="14.65" hidden="false" customHeight="false" outlineLevel="0" collapsed="false">
      <c r="A37" s="0" t="s">
        <v>49</v>
      </c>
      <c r="C37" s="36" t="n">
        <v>10000</v>
      </c>
      <c r="D37" s="44"/>
    </row>
    <row r="38" customFormat="false" ht="14.65" hidden="false" customHeight="false" outlineLevel="0" collapsed="false">
      <c r="A38" s="0" t="s">
        <v>50</v>
      </c>
      <c r="C38" s="36" t="n">
        <v>100000</v>
      </c>
      <c r="D38" s="44"/>
    </row>
    <row r="39" customFormat="false" ht="14.65" hidden="false" customHeight="false" outlineLevel="0" collapsed="false">
      <c r="A39" s="0" t="s">
        <v>51</v>
      </c>
      <c r="C39" s="39"/>
      <c r="D39" s="44"/>
    </row>
    <row r="40" customFormat="false" ht="14.65" hidden="false" customHeight="false" outlineLevel="0" collapsed="false">
      <c r="A40" s="0" t="s">
        <v>52</v>
      </c>
      <c r="C40" s="36" t="n">
        <v>200000</v>
      </c>
      <c r="D40" s="44"/>
    </row>
    <row r="41" customFormat="false" ht="14.65" hidden="false" customHeight="false" outlineLevel="0" collapsed="false">
      <c r="A41" s="0" t="s">
        <v>53</v>
      </c>
      <c r="C41" s="36" t="n">
        <v>30000</v>
      </c>
      <c r="D41" s="44"/>
    </row>
    <row r="42" customFormat="false" ht="14.65" hidden="false" customHeight="false" outlineLevel="0" collapsed="false">
      <c r="A42" s="0" t="s">
        <v>54</v>
      </c>
      <c r="C42" s="36" t="n">
        <v>10000</v>
      </c>
      <c r="D42" s="44"/>
    </row>
    <row r="43" customFormat="false" ht="14.65" hidden="false" customHeight="false" outlineLevel="0" collapsed="false">
      <c r="A43" s="0" t="s">
        <v>55</v>
      </c>
      <c r="C43" s="36" t="n">
        <v>6000</v>
      </c>
      <c r="D43" s="44"/>
    </row>
    <row r="44" customFormat="false" ht="14.65" hidden="false" customHeight="false" outlineLevel="0" collapsed="false">
      <c r="A44" s="0" t="s">
        <v>56</v>
      </c>
      <c r="C44" s="36" t="n">
        <v>10000</v>
      </c>
      <c r="D44" s="44"/>
    </row>
    <row r="45" customFormat="false" ht="14.65" hidden="false" customHeight="false" outlineLevel="0" collapsed="false">
      <c r="A45" s="0" t="s">
        <v>57</v>
      </c>
      <c r="C45" s="36" t="n">
        <v>50000</v>
      </c>
      <c r="D45" s="44"/>
    </row>
    <row r="46" customFormat="false" ht="14.65" hidden="false" customHeight="false" outlineLevel="0" collapsed="false">
      <c r="A46" s="41" t="s">
        <v>58</v>
      </c>
      <c r="B46" s="41"/>
      <c r="C46" s="42" t="n">
        <f aca="false">SUM(C32:C45)</f>
        <v>1016000</v>
      </c>
      <c r="D46" s="43" t="n">
        <f aca="false">C46/$C$16</f>
        <v>0.508</v>
      </c>
    </row>
    <row r="47" customFormat="false" ht="7.5" hidden="false" customHeight="true" outlineLevel="0" collapsed="false">
      <c r="A47" s="54"/>
      <c r="B47" s="54"/>
      <c r="C47" s="55"/>
      <c r="D47" s="56"/>
    </row>
    <row r="48" customFormat="false" ht="14.65" hidden="false" customHeight="false" outlineLevel="0" collapsed="false">
      <c r="A48" s="57" t="s">
        <v>59</v>
      </c>
      <c r="B48" s="57"/>
      <c r="C48" s="58" t="n">
        <f aca="false">C29-C46</f>
        <v>414000</v>
      </c>
      <c r="D48" s="59" t="n">
        <f aca="false">C48/$C$16</f>
        <v>0.207</v>
      </c>
    </row>
    <row r="49" customFormat="false" ht="5.25" hidden="false" customHeight="true" outlineLevel="0" collapsed="false"/>
    <row r="50" customFormat="false" ht="14.65" hidden="false" customHeight="false" outlineLevel="0" collapsed="false">
      <c r="A50" s="60" t="s">
        <v>60</v>
      </c>
      <c r="B50" s="61"/>
      <c r="C50" s="62" t="n">
        <f aca="false">(C16-C48)/(C7*(B11+B14))</f>
        <v>105.733333333333</v>
      </c>
      <c r="D50" s="63"/>
    </row>
    <row r="51" customFormat="false" ht="5.25" hidden="false" customHeight="true" outlineLevel="0" collapsed="false"/>
    <row r="52" customFormat="false" ht="14.65" hidden="false" customHeight="false" outlineLevel="0" collapsed="false">
      <c r="A52" s="64" t="s">
        <v>61</v>
      </c>
      <c r="B52" s="65"/>
      <c r="C52" s="66" t="s">
        <v>62</v>
      </c>
      <c r="D52" s="66"/>
    </row>
  </sheetData>
  <mergeCells count="4">
    <mergeCell ref="A1:G1"/>
    <mergeCell ref="A2:G2"/>
    <mergeCell ref="C4:D4"/>
    <mergeCell ref="C52:D52"/>
  </mergeCells>
  <printOptions headings="false" gridLines="false" gridLinesSet="true" horizontalCentered="false" verticalCentered="false"/>
  <pageMargins left="1" right="1" top="0.7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 C7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0.71"/>
    <col collapsed="false" customWidth="true" hidden="false" outlineLevel="0" max="3" min="3" style="0" width="10.99"/>
    <col collapsed="false" customWidth="true" hidden="false" outlineLevel="0" max="4" min="4" style="0" width="11.13"/>
    <col collapsed="false" customWidth="true" hidden="false" outlineLevel="0" max="5" min="5" style="0" width="11.85"/>
    <col collapsed="false" customWidth="true" hidden="false" outlineLevel="0" max="6" min="6" style="0" width="12.14"/>
  </cols>
  <sheetData>
    <row r="1" customFormat="false" ht="17" hidden="false" customHeight="false" outlineLevel="0" collapsed="false">
      <c r="A1" s="1" t="s">
        <v>63</v>
      </c>
      <c r="B1" s="1"/>
      <c r="C1" s="1"/>
      <c r="D1" s="1"/>
      <c r="E1" s="1"/>
      <c r="F1" s="1"/>
    </row>
    <row r="2" customFormat="false" ht="17" hidden="false" customHeight="false" outlineLevel="0" collapsed="false"/>
    <row r="3" customFormat="false" ht="17" hidden="false" customHeight="false" outlineLevel="0" collapsed="false">
      <c r="A3" s="67"/>
      <c r="B3" s="68" t="s">
        <v>64</v>
      </c>
      <c r="C3" s="68"/>
      <c r="D3" s="68"/>
      <c r="E3" s="68"/>
      <c r="F3" s="68"/>
    </row>
    <row r="4" customFormat="false" ht="27" hidden="false" customHeight="true" outlineLevel="0" collapsed="false">
      <c r="A4" s="69" t="s">
        <v>65</v>
      </c>
      <c r="B4" s="70" t="n">
        <v>0.8</v>
      </c>
      <c r="C4" s="71" t="n">
        <v>0.9</v>
      </c>
      <c r="D4" s="71" t="n">
        <v>1</v>
      </c>
      <c r="E4" s="71" t="n">
        <v>1.1</v>
      </c>
      <c r="F4" s="72" t="n">
        <v>1.2</v>
      </c>
    </row>
    <row r="5" customFormat="false" ht="14.65" hidden="false" customHeight="false" outlineLevel="0" collapsed="false">
      <c r="A5" s="73" t="n">
        <v>0.8</v>
      </c>
      <c r="B5" s="74" t="n">
        <v>-448000</v>
      </c>
      <c r="C5" s="75" t="n">
        <v>-176000</v>
      </c>
      <c r="D5" s="76" t="n">
        <v>128000</v>
      </c>
      <c r="E5" s="76" t="n">
        <v>464000.000000001</v>
      </c>
      <c r="F5" s="77" t="n">
        <v>832000</v>
      </c>
    </row>
    <row r="6" customFormat="false" ht="14.65" hidden="false" customHeight="false" outlineLevel="0" collapsed="false">
      <c r="A6" s="78" t="n">
        <v>0.9</v>
      </c>
      <c r="B6" s="79" t="n">
        <v>-377000</v>
      </c>
      <c r="C6" s="80" t="n">
        <v>-71000</v>
      </c>
      <c r="D6" s="81" t="n">
        <v>271000</v>
      </c>
      <c r="E6" s="81" t="n">
        <v>649000</v>
      </c>
      <c r="F6" s="82" t="n">
        <v>1063000</v>
      </c>
    </row>
    <row r="7" customFormat="false" ht="14.65" hidden="false" customHeight="false" outlineLevel="0" collapsed="false">
      <c r="A7" s="78" t="n">
        <v>1</v>
      </c>
      <c r="B7" s="79" t="n">
        <v>-306000</v>
      </c>
      <c r="C7" s="81" t="n">
        <v>34000</v>
      </c>
      <c r="D7" s="83" t="n">
        <v>414000</v>
      </c>
      <c r="E7" s="81" t="n">
        <v>834000.000000001</v>
      </c>
      <c r="F7" s="82" t="n">
        <v>1294000</v>
      </c>
    </row>
    <row r="8" customFormat="false" ht="14.65" hidden="false" customHeight="false" outlineLevel="0" collapsed="false">
      <c r="A8" s="78" t="n">
        <v>1.1</v>
      </c>
      <c r="B8" s="79" t="n">
        <v>-235000</v>
      </c>
      <c r="C8" s="81" t="n">
        <v>139000</v>
      </c>
      <c r="D8" s="81" t="n">
        <v>557000</v>
      </c>
      <c r="E8" s="81" t="n">
        <v>1019000</v>
      </c>
      <c r="F8" s="82" t="n">
        <v>1525000</v>
      </c>
    </row>
    <row r="9" customFormat="false" ht="14.65" hidden="false" customHeight="false" outlineLevel="0" collapsed="false">
      <c r="A9" s="84" t="n">
        <v>1.2</v>
      </c>
      <c r="B9" s="85" t="n">
        <v>-164000</v>
      </c>
      <c r="C9" s="86" t="n">
        <v>244000</v>
      </c>
      <c r="D9" s="86" t="n">
        <v>700000</v>
      </c>
      <c r="E9" s="86" t="n">
        <v>1204000</v>
      </c>
      <c r="F9" s="87" t="n">
        <v>1756000</v>
      </c>
    </row>
    <row r="11" customFormat="false" ht="14.65" hidden="false" customHeight="false" outlineLevel="0" collapsed="false">
      <c r="A11" s="0" t="s">
        <v>66</v>
      </c>
    </row>
  </sheetData>
  <mergeCells count="2">
    <mergeCell ref="A1:F1"/>
    <mergeCell ref="B3:F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1" activeCellId="0" sqref="C11 C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2.28"/>
    <col collapsed="false" customWidth="true" hidden="false" outlineLevel="0" max="2" min="2" style="0" width="18.14"/>
    <col collapsed="false" customWidth="true" hidden="false" outlineLevel="0" max="3" min="3" style="0" width="13.41"/>
    <col collapsed="false" customWidth="true" hidden="false" outlineLevel="0" max="4" min="4" style="0" width="6.41"/>
    <col collapsed="false" customWidth="true" hidden="false" outlineLevel="0" max="5" min="5" style="0" width="13.41"/>
    <col collapsed="false" customWidth="true" hidden="false" outlineLevel="0" max="6" min="6" style="0" width="13.28"/>
    <col collapsed="false" customWidth="false" hidden="true" outlineLevel="0" max="8" min="8" style="0" width="9.06"/>
  </cols>
  <sheetData>
    <row r="1" customFormat="false" ht="17" hidden="false" customHeight="false" outlineLevel="0" collapsed="false">
      <c r="A1" s="18" t="s">
        <v>18</v>
      </c>
      <c r="B1" s="18"/>
      <c r="C1" s="18"/>
      <c r="D1" s="18"/>
      <c r="E1" s="18"/>
      <c r="F1" s="18"/>
      <c r="G1" s="18"/>
      <c r="H1" s="18"/>
      <c r="I1" s="18"/>
    </row>
    <row r="2" customFormat="false" ht="17" hidden="false" customHeight="false" outlineLevel="0" collapsed="false">
      <c r="A2" s="19" t="s">
        <v>67</v>
      </c>
      <c r="B2" s="19"/>
      <c r="C2" s="19"/>
      <c r="D2" s="19"/>
      <c r="E2" s="19"/>
      <c r="F2" s="19"/>
      <c r="G2" s="19"/>
      <c r="H2" s="19"/>
      <c r="I2" s="19"/>
    </row>
    <row r="3" customFormat="false" ht="20.25" hidden="false" customHeight="true" outlineLevel="0" collapsed="false">
      <c r="A3" s="88"/>
      <c r="B3" s="89"/>
      <c r="C3" s="90" t="s">
        <v>68</v>
      </c>
      <c r="D3" s="90"/>
      <c r="E3" s="90" t="s">
        <v>69</v>
      </c>
      <c r="F3" s="91" t="s">
        <v>70</v>
      </c>
      <c r="G3" s="89"/>
      <c r="H3" s="89"/>
    </row>
    <row r="4" customFormat="false" ht="14.65" hidden="false" customHeight="false" outlineLevel="0" collapsed="false">
      <c r="A4" s="21" t="s">
        <v>20</v>
      </c>
      <c r="B4" s="22"/>
      <c r="C4" s="92" t="n">
        <f aca="false">H4/100</f>
        <v>1</v>
      </c>
      <c r="D4" s="93"/>
      <c r="E4" s="94" t="n">
        <f aca="false">H4/100</f>
        <v>1</v>
      </c>
      <c r="F4" s="94" t="n">
        <f aca="false">H4/100</f>
        <v>1</v>
      </c>
      <c r="H4" s="16" t="n">
        <v>100</v>
      </c>
    </row>
    <row r="5" customFormat="false" ht="14.65" hidden="false" customHeight="false" outlineLevel="0" collapsed="false">
      <c r="A5" s="0" t="s">
        <v>21</v>
      </c>
      <c r="C5" s="95" t="n">
        <v>100</v>
      </c>
      <c r="D5" s="96"/>
      <c r="E5" s="97" t="n">
        <v>200</v>
      </c>
      <c r="F5" s="97" t="n">
        <v>300</v>
      </c>
    </row>
    <row r="6" customFormat="false" ht="14.65" hidden="false" customHeight="false" outlineLevel="0" collapsed="false">
      <c r="A6" s="0" t="s">
        <v>23</v>
      </c>
      <c r="C6" s="98" t="n">
        <f aca="false">C4</f>
        <v>1</v>
      </c>
      <c r="D6" s="44"/>
      <c r="E6" s="99" t="n">
        <f aca="false">C6</f>
        <v>1</v>
      </c>
      <c r="F6" s="99" t="n">
        <f aca="false">C6</f>
        <v>1</v>
      </c>
    </row>
    <row r="7" customFormat="false" ht="14.65" hidden="false" customHeight="false" outlineLevel="0" collapsed="false">
      <c r="A7" s="0" t="s">
        <v>24</v>
      </c>
      <c r="C7" s="100" t="n">
        <f aca="false">C5*C6</f>
        <v>100</v>
      </c>
      <c r="D7" s="44"/>
      <c r="E7" s="101" t="n">
        <f aca="false">E5*E6</f>
        <v>200</v>
      </c>
      <c r="F7" s="101" t="n">
        <f aca="false">F5*F6</f>
        <v>300</v>
      </c>
    </row>
    <row r="8" customFormat="false" ht="14.65" hidden="false" customHeight="false" outlineLevel="0" collapsed="false">
      <c r="C8" s="28"/>
      <c r="D8" s="27"/>
      <c r="E8" s="102"/>
      <c r="F8" s="102"/>
    </row>
    <row r="9" customFormat="false" ht="14.65" hidden="false" customHeight="false" outlineLevel="0" collapsed="false">
      <c r="A9" s="21" t="s">
        <v>25</v>
      </c>
      <c r="B9" s="22"/>
      <c r="C9" s="29"/>
      <c r="D9" s="30"/>
      <c r="E9" s="103"/>
      <c r="F9" s="103"/>
    </row>
    <row r="10" customFormat="false" ht="14.65" hidden="false" customHeight="false" outlineLevel="0" collapsed="false">
      <c r="A10" s="0" t="s">
        <v>71</v>
      </c>
      <c r="C10" s="28"/>
      <c r="D10" s="31"/>
      <c r="E10" s="102"/>
      <c r="F10" s="102"/>
      <c r="G10" s="32" t="n">
        <f aca="false">H10/100</f>
        <v>1</v>
      </c>
      <c r="H10" s="16" t="n">
        <v>100</v>
      </c>
      <c r="I10" s="33" t="n">
        <f aca="false">+H16/100</f>
        <v>1</v>
      </c>
    </row>
    <row r="11" customFormat="false" ht="14.65" hidden="false" customHeight="false" outlineLevel="0" collapsed="false">
      <c r="A11" s="34" t="s">
        <v>27</v>
      </c>
      <c r="B11" s="35" t="n">
        <f aca="false">50*G10</f>
        <v>50</v>
      </c>
      <c r="C11" s="36" t="n">
        <f aca="false">C7*$B$11*$B$12</f>
        <v>1000000</v>
      </c>
      <c r="D11" s="37" t="n">
        <f aca="false">C11/C16</f>
        <v>0.5</v>
      </c>
      <c r="E11" s="104" t="n">
        <f aca="false">E7*$B$11*$B$12</f>
        <v>2000000</v>
      </c>
      <c r="F11" s="104" t="n">
        <f aca="false">F7*$B$11*$B$12</f>
        <v>3000000</v>
      </c>
    </row>
    <row r="12" customFormat="false" ht="14.65" hidden="false" customHeight="false" outlineLevel="0" collapsed="false">
      <c r="A12" s="34" t="s">
        <v>28</v>
      </c>
      <c r="B12" s="38" t="n">
        <f aca="false">200*I10</f>
        <v>200</v>
      </c>
      <c r="C12" s="39"/>
      <c r="D12" s="27"/>
      <c r="E12" s="105"/>
      <c r="F12" s="105"/>
    </row>
    <row r="13" customFormat="false" ht="14.65" hidden="false" customHeight="false" outlineLevel="0" collapsed="false">
      <c r="A13" s="34"/>
      <c r="C13" s="39"/>
      <c r="D13" s="27"/>
      <c r="E13" s="105"/>
      <c r="F13" s="105"/>
    </row>
    <row r="14" customFormat="false" ht="14.65" hidden="false" customHeight="false" outlineLevel="0" collapsed="false">
      <c r="A14" s="34" t="s">
        <v>27</v>
      </c>
      <c r="B14" s="35" t="n">
        <f aca="false">100*G10</f>
        <v>100</v>
      </c>
      <c r="C14" s="36" t="n">
        <f aca="false">C7*$B$14*$B$15</f>
        <v>1000000</v>
      </c>
      <c r="D14" s="37" t="n">
        <f aca="false">C14/C16</f>
        <v>0.5</v>
      </c>
      <c r="E14" s="104" t="n">
        <f aca="false">E7*$B$14*$B$15</f>
        <v>2000000</v>
      </c>
      <c r="F14" s="104" t="n">
        <f aca="false">F7*$B$14*$B$15</f>
        <v>3000000</v>
      </c>
      <c r="G14" s="40" t="s">
        <v>29</v>
      </c>
      <c r="I14" s="40" t="s">
        <v>30</v>
      </c>
    </row>
    <row r="15" customFormat="false" ht="14.65" hidden="false" customHeight="false" outlineLevel="0" collapsed="false">
      <c r="A15" s="34" t="s">
        <v>28</v>
      </c>
      <c r="B15" s="38" t="n">
        <f aca="false">100*I10</f>
        <v>100</v>
      </c>
      <c r="C15" s="39"/>
      <c r="D15" s="27"/>
      <c r="E15" s="105"/>
      <c r="F15" s="105"/>
    </row>
    <row r="16" customFormat="false" ht="14.65" hidden="false" customHeight="false" outlineLevel="0" collapsed="false">
      <c r="A16" s="41" t="s">
        <v>31</v>
      </c>
      <c r="B16" s="41"/>
      <c r="C16" s="42" t="n">
        <f aca="false">SUM(C11:C15)</f>
        <v>2000000</v>
      </c>
      <c r="D16" s="43" t="n">
        <f aca="false">C16/$C$16</f>
        <v>1</v>
      </c>
      <c r="E16" s="106" t="n">
        <f aca="false">SUM(E11:E15)</f>
        <v>4000000</v>
      </c>
      <c r="F16" s="106" t="n">
        <f aca="false">SUM(F11:F15)</f>
        <v>6000000</v>
      </c>
      <c r="H16" s="16" t="n">
        <v>100</v>
      </c>
    </row>
    <row r="17" customFormat="false" ht="6.75" hidden="false" customHeight="true" outlineLevel="0" collapsed="false">
      <c r="C17" s="39"/>
      <c r="D17" s="44"/>
      <c r="E17" s="105"/>
      <c r="F17" s="105"/>
    </row>
    <row r="18" customFormat="false" ht="14.65" hidden="false" customHeight="false" outlineLevel="0" collapsed="false">
      <c r="A18" s="21" t="s">
        <v>32</v>
      </c>
      <c r="B18" s="22"/>
      <c r="C18" s="45"/>
      <c r="D18" s="46"/>
      <c r="E18" s="107"/>
      <c r="F18" s="107"/>
    </row>
    <row r="19" customFormat="false" ht="14.65" hidden="false" customHeight="false" outlineLevel="0" collapsed="false">
      <c r="A19" s="0" t="s">
        <v>33</v>
      </c>
      <c r="B19" s="33" t="n">
        <f aca="false">H19/100</f>
        <v>1</v>
      </c>
      <c r="C19" s="28"/>
      <c r="D19" s="31"/>
      <c r="E19" s="108"/>
      <c r="F19" s="108"/>
      <c r="H19" s="16" t="n">
        <v>100</v>
      </c>
    </row>
    <row r="20" customFormat="false" ht="14.65" hidden="false" customHeight="false" outlineLevel="0" collapsed="false">
      <c r="A20" s="0" t="s">
        <v>34</v>
      </c>
      <c r="C20" s="39"/>
      <c r="D20" s="44"/>
      <c r="E20" s="105"/>
      <c r="F20" s="105"/>
    </row>
    <row r="21" customFormat="false" ht="14.65" hidden="false" customHeight="false" outlineLevel="0" collapsed="false">
      <c r="A21" s="0" t="s">
        <v>35</v>
      </c>
      <c r="B21" s="38" t="n">
        <f aca="false">1000*B19</f>
        <v>1000</v>
      </c>
      <c r="C21" s="36" t="n">
        <f aca="false">C7*$B$21</f>
        <v>100000</v>
      </c>
      <c r="D21" s="47" t="n">
        <f aca="false">C21/$C$16</f>
        <v>0.05</v>
      </c>
      <c r="E21" s="104" t="n">
        <f aca="false">E7*$B$21</f>
        <v>200000</v>
      </c>
      <c r="F21" s="104" t="n">
        <f aca="false">F7*$B$21</f>
        <v>300000</v>
      </c>
    </row>
    <row r="22" customFormat="false" ht="14.65" hidden="false" customHeight="false" outlineLevel="0" collapsed="false">
      <c r="A22" s="0" t="s">
        <v>36</v>
      </c>
      <c r="B22" s="38" t="n">
        <f aca="false">700*B19</f>
        <v>700</v>
      </c>
      <c r="C22" s="36" t="n">
        <f aca="false">C7*$B$22</f>
        <v>70000</v>
      </c>
      <c r="D22" s="47" t="n">
        <f aca="false">C22/$C$16</f>
        <v>0.035</v>
      </c>
      <c r="E22" s="104" t="n">
        <f aca="false">E7*$B$22</f>
        <v>140000</v>
      </c>
      <c r="F22" s="104" t="n">
        <f aca="false">F7*$B$22</f>
        <v>210000</v>
      </c>
      <c r="G22" s="40" t="s">
        <v>37</v>
      </c>
    </row>
    <row r="23" customFormat="false" ht="14.65" hidden="false" customHeight="false" outlineLevel="0" collapsed="false">
      <c r="A23" s="0" t="s">
        <v>38</v>
      </c>
      <c r="C23" s="39"/>
      <c r="D23" s="44"/>
      <c r="E23" s="105"/>
      <c r="F23" s="105"/>
    </row>
    <row r="24" customFormat="false" ht="14.65" hidden="false" customHeight="false" outlineLevel="0" collapsed="false">
      <c r="A24" s="0" t="s">
        <v>39</v>
      </c>
      <c r="B24" s="38" t="n">
        <f aca="false">1000*B19</f>
        <v>1000</v>
      </c>
      <c r="C24" s="36" t="n">
        <f aca="false">C7*$B$24</f>
        <v>100000</v>
      </c>
      <c r="D24" s="47" t="n">
        <f aca="false">C24/$C$16</f>
        <v>0.05</v>
      </c>
      <c r="E24" s="104" t="n">
        <f aca="false">E7*$B$24</f>
        <v>200000</v>
      </c>
      <c r="F24" s="104" t="n">
        <f aca="false">F7*$B$24</f>
        <v>300000</v>
      </c>
    </row>
    <row r="25" customFormat="false" ht="14.65" hidden="false" customHeight="false" outlineLevel="0" collapsed="false">
      <c r="A25" s="0" t="s">
        <v>40</v>
      </c>
      <c r="C25" s="39"/>
      <c r="D25" s="44"/>
      <c r="E25" s="105"/>
      <c r="F25" s="105"/>
    </row>
    <row r="26" customFormat="false" ht="14.65" hidden="false" customHeight="false" outlineLevel="0" collapsed="false">
      <c r="A26" s="0" t="s">
        <v>39</v>
      </c>
      <c r="B26" s="38" t="n">
        <f aca="false">3000*B19</f>
        <v>3000</v>
      </c>
      <c r="C26" s="36" t="n">
        <f aca="false">C7*$B$26</f>
        <v>300000</v>
      </c>
      <c r="D26" s="47" t="n">
        <f aca="false">C26/$C$16</f>
        <v>0.15</v>
      </c>
      <c r="E26" s="104" t="n">
        <f aca="false">E7*$B$26</f>
        <v>600000</v>
      </c>
      <c r="F26" s="104" t="n">
        <f aca="false">F7*$B$26</f>
        <v>900000</v>
      </c>
    </row>
    <row r="27" customFormat="false" ht="14.65" hidden="false" customHeight="false" outlineLevel="0" collapsed="false">
      <c r="A27" s="41" t="s">
        <v>41</v>
      </c>
      <c r="B27" s="41"/>
      <c r="C27" s="42" t="n">
        <f aca="false">SUM(C21:C26)</f>
        <v>570000</v>
      </c>
      <c r="D27" s="43" t="n">
        <f aca="false">C27/$C$16</f>
        <v>0.285</v>
      </c>
      <c r="E27" s="106" t="n">
        <f aca="false">SUM(E21:E26)</f>
        <v>1140000</v>
      </c>
      <c r="F27" s="106" t="n">
        <f aca="false">SUM(F21:F26)</f>
        <v>1710000</v>
      </c>
    </row>
    <row r="28" customFormat="false" ht="6" hidden="false" customHeight="true" outlineLevel="0" collapsed="false">
      <c r="A28" s="48"/>
      <c r="B28" s="48"/>
      <c r="C28" s="49"/>
      <c r="D28" s="50"/>
      <c r="E28" s="109"/>
      <c r="F28" s="109"/>
    </row>
    <row r="29" customFormat="false" ht="14.65" hidden="false" customHeight="false" outlineLevel="0" collapsed="false">
      <c r="A29" s="51" t="s">
        <v>42</v>
      </c>
      <c r="B29" s="51"/>
      <c r="C29" s="52" t="n">
        <f aca="false">C16-C27</f>
        <v>1430000</v>
      </c>
      <c r="D29" s="53" t="n">
        <f aca="false">C29/$C$16</f>
        <v>0.715</v>
      </c>
      <c r="E29" s="110" t="n">
        <f aca="false">E16-E27</f>
        <v>2860000</v>
      </c>
      <c r="F29" s="110" t="n">
        <f aca="false">F16-F27</f>
        <v>4290000</v>
      </c>
    </row>
    <row r="30" customFormat="false" ht="6" hidden="false" customHeight="true" outlineLevel="0" collapsed="false">
      <c r="A30" s="48"/>
      <c r="B30" s="48"/>
      <c r="C30" s="39"/>
      <c r="D30" s="50"/>
      <c r="E30" s="105"/>
      <c r="F30" s="111"/>
    </row>
    <row r="31" customFormat="false" ht="14.65" hidden="false" customHeight="false" outlineLevel="0" collapsed="false">
      <c r="A31" s="21" t="s">
        <v>43</v>
      </c>
      <c r="B31" s="22"/>
      <c r="C31" s="45"/>
      <c r="D31" s="46"/>
      <c r="E31" s="107"/>
      <c r="F31" s="107"/>
    </row>
    <row r="32" customFormat="false" ht="14.65" hidden="false" customHeight="false" outlineLevel="0" collapsed="false">
      <c r="A32" s="0" t="s">
        <v>44</v>
      </c>
      <c r="C32" s="39"/>
      <c r="D32" s="44"/>
      <c r="E32" s="105"/>
      <c r="F32" s="105"/>
    </row>
    <row r="33" customFormat="false" ht="14.65" hidden="false" customHeight="false" outlineLevel="0" collapsed="false">
      <c r="A33" s="0" t="s">
        <v>45</v>
      </c>
      <c r="C33" s="36" t="n">
        <v>300000</v>
      </c>
      <c r="D33" s="44"/>
      <c r="E33" s="104" t="n">
        <v>350000</v>
      </c>
      <c r="F33" s="104" t="n">
        <v>400000</v>
      </c>
    </row>
    <row r="34" customFormat="false" ht="14.65" hidden="false" customHeight="false" outlineLevel="0" collapsed="false">
      <c r="A34" s="0" t="s">
        <v>72</v>
      </c>
      <c r="C34" s="36" t="n">
        <v>0</v>
      </c>
      <c r="D34" s="44"/>
      <c r="E34" s="104" t="n">
        <v>200000</v>
      </c>
      <c r="F34" s="104" t="n">
        <v>400000</v>
      </c>
    </row>
    <row r="35" customFormat="false" ht="14.65" hidden="false" customHeight="false" outlineLevel="0" collapsed="false">
      <c r="A35" s="0" t="s">
        <v>46</v>
      </c>
      <c r="C35" s="36" t="n">
        <v>200000</v>
      </c>
      <c r="D35" s="44"/>
      <c r="E35" s="104" t="n">
        <v>200000</v>
      </c>
      <c r="F35" s="104" t="n">
        <v>300000</v>
      </c>
    </row>
    <row r="36" customFormat="false" ht="14.65" hidden="false" customHeight="false" outlineLevel="0" collapsed="false">
      <c r="A36" s="0" t="s">
        <v>47</v>
      </c>
      <c r="C36" s="36" t="n">
        <v>100000</v>
      </c>
      <c r="D36" s="44"/>
      <c r="E36" s="104" t="n">
        <v>100000</v>
      </c>
      <c r="F36" s="104" t="n">
        <v>100000</v>
      </c>
    </row>
    <row r="37" customFormat="false" ht="14.65" hidden="false" customHeight="false" outlineLevel="0" collapsed="false">
      <c r="A37" s="48" t="s">
        <v>48</v>
      </c>
      <c r="B37" s="48"/>
      <c r="C37" s="49"/>
      <c r="D37" s="50"/>
      <c r="E37" s="109"/>
      <c r="F37" s="109"/>
    </row>
    <row r="38" customFormat="false" ht="14.65" hidden="false" customHeight="false" outlineLevel="0" collapsed="false">
      <c r="A38" s="0" t="s">
        <v>49</v>
      </c>
      <c r="C38" s="36" t="n">
        <v>10000</v>
      </c>
      <c r="D38" s="44"/>
      <c r="E38" s="104" t="n">
        <v>20000</v>
      </c>
      <c r="F38" s="104" t="n">
        <v>30000</v>
      </c>
    </row>
    <row r="39" customFormat="false" ht="14.65" hidden="false" customHeight="false" outlineLevel="0" collapsed="false">
      <c r="A39" s="0" t="s">
        <v>50</v>
      </c>
      <c r="C39" s="36" t="n">
        <v>100000</v>
      </c>
      <c r="D39" s="44"/>
      <c r="E39" s="104" t="n">
        <v>150000</v>
      </c>
      <c r="F39" s="104" t="n">
        <v>200000</v>
      </c>
    </row>
    <row r="40" customFormat="false" ht="14.65" hidden="false" customHeight="false" outlineLevel="0" collapsed="false">
      <c r="A40" s="0" t="s">
        <v>51</v>
      </c>
      <c r="C40" s="39"/>
      <c r="D40" s="44"/>
      <c r="E40" s="105"/>
      <c r="F40" s="105"/>
    </row>
    <row r="41" customFormat="false" ht="14.65" hidden="false" customHeight="false" outlineLevel="0" collapsed="false">
      <c r="A41" s="0" t="s">
        <v>52</v>
      </c>
      <c r="C41" s="36" t="n">
        <v>200000</v>
      </c>
      <c r="D41" s="44"/>
      <c r="E41" s="104" t="n">
        <v>100000</v>
      </c>
      <c r="F41" s="104" t="n">
        <v>100000</v>
      </c>
    </row>
    <row r="42" customFormat="false" ht="14.65" hidden="false" customHeight="false" outlineLevel="0" collapsed="false">
      <c r="A42" s="0" t="s">
        <v>53</v>
      </c>
      <c r="C42" s="36" t="n">
        <v>30000</v>
      </c>
      <c r="D42" s="44"/>
      <c r="E42" s="104" t="n">
        <v>30000</v>
      </c>
      <c r="F42" s="104" t="n">
        <v>30000</v>
      </c>
    </row>
    <row r="43" customFormat="false" ht="14.65" hidden="false" customHeight="false" outlineLevel="0" collapsed="false">
      <c r="A43" s="0" t="s">
        <v>54</v>
      </c>
      <c r="C43" s="36" t="n">
        <v>10000</v>
      </c>
      <c r="D43" s="44"/>
      <c r="E43" s="104" t="n">
        <v>20000</v>
      </c>
      <c r="F43" s="104" t="n">
        <v>25000</v>
      </c>
    </row>
    <row r="44" customFormat="false" ht="14.65" hidden="false" customHeight="false" outlineLevel="0" collapsed="false">
      <c r="A44" s="0" t="s">
        <v>55</v>
      </c>
      <c r="C44" s="36" t="n">
        <v>6000</v>
      </c>
      <c r="D44" s="44"/>
      <c r="E44" s="104" t="n">
        <v>9000</v>
      </c>
      <c r="F44" s="104" t="n">
        <v>12000</v>
      </c>
    </row>
    <row r="45" customFormat="false" ht="14.65" hidden="false" customHeight="false" outlineLevel="0" collapsed="false">
      <c r="A45" s="0" t="s">
        <v>56</v>
      </c>
      <c r="C45" s="36" t="n">
        <v>10000</v>
      </c>
      <c r="D45" s="44"/>
      <c r="E45" s="104" t="n">
        <v>15000</v>
      </c>
      <c r="F45" s="104" t="n">
        <v>20000</v>
      </c>
    </row>
    <row r="46" customFormat="false" ht="14.65" hidden="false" customHeight="false" outlineLevel="0" collapsed="false">
      <c r="A46" s="0" t="s">
        <v>57</v>
      </c>
      <c r="C46" s="36" t="n">
        <v>50000</v>
      </c>
      <c r="D46" s="44"/>
      <c r="E46" s="104" t="n">
        <v>60000</v>
      </c>
      <c r="F46" s="104" t="n">
        <v>70000</v>
      </c>
    </row>
    <row r="47" customFormat="false" ht="14.65" hidden="false" customHeight="false" outlineLevel="0" collapsed="false">
      <c r="A47" s="41" t="s">
        <v>58</v>
      </c>
      <c r="B47" s="41"/>
      <c r="C47" s="42" t="n">
        <f aca="false">SUM(C32:C46)</f>
        <v>1016000</v>
      </c>
      <c r="D47" s="43" t="n">
        <f aca="false">C47/$C$16</f>
        <v>0.508</v>
      </c>
      <c r="E47" s="106" t="n">
        <f aca="false">SUM(E32:E46)</f>
        <v>1254000</v>
      </c>
      <c r="F47" s="106" t="n">
        <f aca="false">SUM(F32:F46)</f>
        <v>1687000</v>
      </c>
    </row>
    <row r="48" customFormat="false" ht="7.5" hidden="false" customHeight="true" outlineLevel="0" collapsed="false">
      <c r="A48" s="54"/>
      <c r="B48" s="54"/>
      <c r="C48" s="55"/>
      <c r="D48" s="56"/>
      <c r="E48" s="112"/>
      <c r="F48" s="112"/>
    </row>
    <row r="49" customFormat="false" ht="14.65" hidden="false" customHeight="false" outlineLevel="0" collapsed="false">
      <c r="A49" s="57" t="s">
        <v>59</v>
      </c>
      <c r="B49" s="57"/>
      <c r="C49" s="58" t="n">
        <f aca="false">C29-C47</f>
        <v>414000</v>
      </c>
      <c r="D49" s="59" t="n">
        <f aca="false">C49/$C$16</f>
        <v>0.207</v>
      </c>
      <c r="E49" s="113" t="n">
        <f aca="false">E29-E47</f>
        <v>1606000</v>
      </c>
      <c r="F49" s="113" t="n">
        <f aca="false">F29-F47</f>
        <v>2603000</v>
      </c>
      <c r="J49" s="14"/>
    </row>
    <row r="50" customFormat="false" ht="5.25" hidden="false" customHeight="true" outlineLevel="0" collapsed="false"/>
    <row r="51" customFormat="false" ht="14.65" hidden="false" customHeight="false" outlineLevel="0" collapsed="false">
      <c r="A51" s="60" t="s">
        <v>60</v>
      </c>
      <c r="B51" s="61"/>
      <c r="C51" s="62" t="n">
        <f aca="false">(C16-C49)/(C7*($B$11+$B$14))</f>
        <v>105.733333333333</v>
      </c>
      <c r="D51" s="63"/>
      <c r="E51" s="62" t="n">
        <f aca="false">(E16-E49)/(E7*($B$11+$B$14))</f>
        <v>79.8</v>
      </c>
      <c r="F51" s="114" t="n">
        <f aca="false">(F16-F49)/(F7*($B$11+$B$14))</f>
        <v>75.4888888888889</v>
      </c>
    </row>
    <row r="52" customFormat="false" ht="5.25" hidden="false" customHeight="true" outlineLevel="0" collapsed="false"/>
    <row r="53" customFormat="false" ht="14.65" hidden="false" customHeight="false" outlineLevel="0" collapsed="false">
      <c r="A53" s="64" t="s">
        <v>61</v>
      </c>
      <c r="B53" s="65"/>
      <c r="C53" s="115" t="n">
        <v>71</v>
      </c>
      <c r="D53" s="115"/>
      <c r="E53" s="116" t="n">
        <v>88</v>
      </c>
      <c r="F53" s="116" t="n">
        <v>118</v>
      </c>
    </row>
  </sheetData>
  <mergeCells count="4">
    <mergeCell ref="A1:I1"/>
    <mergeCell ref="A2:I2"/>
    <mergeCell ref="C3:D3"/>
    <mergeCell ref="C53:D53"/>
  </mergeCells>
  <printOptions headings="false" gridLines="false" gridLinesSet="true" horizontalCentered="false" verticalCentered="false"/>
  <pageMargins left="0.25" right="0.25" top="0.7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