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&amp;Products" sheetId="1" state="visible" r:id="rId3"/>
    <sheet name="Crude&amp;Products Cash" sheetId="2" state="visible" r:id="rId4"/>
    <sheet name="NatGas" sheetId="3" state="visible" r:id="rId5"/>
    <sheet name="Crude Curve Chart" sheetId="4" state="visible" r:id="rId6"/>
    <sheet name="MMBTU Chart" sheetId="5" state="visible" r:id="rId7"/>
    <sheet name="Products Curve Chart" sheetId="6" state="visible" r:id="rId8"/>
    <sheet name="Crude&amp;Products 091901" sheetId="7" state="visible" r:id="rId9"/>
    <sheet name="Crude&amp;Products 091801" sheetId="8" state="visible" r:id="rId10"/>
    <sheet name="Crude&amp;Products 091701" sheetId="9" state="visible" r:id="rId11"/>
    <sheet name="Crude&amp;Products 091401" sheetId="10" state="visible" r:id="rId12"/>
  </sheets>
  <definedNames>
    <definedName function="false" hidden="false" localSheetId="0" name="_xlnm.Print_Area" vbProcedure="false">'Crude&amp;Products'!$B$3:$Q$82</definedName>
    <definedName function="false" hidden="false" localSheetId="9" name="_xlnm.Print_Area" vbProcedure="false">'Crude&amp;Products 091401'!$A$3:$O$81</definedName>
    <definedName function="false" hidden="false" localSheetId="8" name="_xlnm.Print_Area" vbProcedure="false">'Crude&amp;Products 091701'!$A$3:$O$81</definedName>
    <definedName function="false" hidden="false" localSheetId="7" name="_xlnm.Print_Area" vbProcedure="false">'Crude&amp;Products 091801'!$A$3:$O$82</definedName>
    <definedName function="false" hidden="false" localSheetId="6" name="_xlnm.Print_Area" vbProcedure="false">'Crude&amp;Products 091901'!$A$3:$O$82</definedName>
    <definedName function="false" hidden="false" name="Excel_BuiltIn_Print_Area" vbProcedure="false">'Crude&amp;Products'!$A$1:$AB$26</definedName>
    <definedName function="false" hidden="false" name="Position1" vbProcedure="false">'Crude&amp;Products'!$B$13</definedName>
    <definedName function="false" hidden="false" localSheetId="6" name="Position1" vbProcedure="false">'Crude&amp;Products 091901'!$B$14</definedName>
    <definedName function="false" hidden="false" localSheetId="7" name="Position1" vbProcedure="false">'Crude&amp;Products 091801'!$B$14</definedName>
    <definedName function="false" hidden="false" localSheetId="8" name="Position1" vbProcedure="false">'Crude&amp;Products 091701'!$B$14</definedName>
    <definedName function="false" hidden="false" localSheetId="9" name="Position1" vbProcedure="false">'Crude&amp;Products 091401'!$B$14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<sst xmlns="http://schemas.openxmlformats.org/spreadsheetml/2006/main" count="834" uniqueCount="205">
  <si>
    <t xml:space="preserve">Real Time Price Look</t>
  </si>
  <si>
    <t xml:space="preserve">Crude and Products Curves &amp; Spreads</t>
  </si>
  <si>
    <t xml:space="preserve">Source: Reuters Kobra</t>
  </si>
  <si>
    <t xml:space="preserve">NYMEX</t>
  </si>
  <si>
    <t xml:space="preserve">ENE Product Curves</t>
  </si>
  <si>
    <t xml:space="preserve">WTI</t>
  </si>
  <si>
    <t xml:space="preserve">SC/Brent</t>
  </si>
  <si>
    <t xml:space="preserve">HU</t>
  </si>
  <si>
    <t xml:space="preserve">HO</t>
  </si>
  <si>
    <t xml:space="preserve">Propane</t>
  </si>
  <si>
    <t xml:space="preserve">Coal</t>
  </si>
  <si>
    <t xml:space="preserve">Nat Gas</t>
  </si>
  <si>
    <t xml:space="preserve">#2 NYH</t>
  </si>
  <si>
    <t xml:space="preserve">#2 GC</t>
  </si>
  <si>
    <t xml:space="preserve">Jet #54 GC</t>
  </si>
  <si>
    <t xml:space="preserve">#6 1% NYH</t>
  </si>
  <si>
    <t xml:space="preserve">#6 3% GC</t>
  </si>
  <si>
    <t xml:space="preserve">Note: WTI &amp; Brent is in $/BBL.    HU, HO and Propane is in c/gal.    Coal is in $/MT           Nat Gas $/mmbtu</t>
  </si>
  <si>
    <t xml:space="preserve">Crude (NYMEX:CL) Calendar/Spread Quotes ($/BBL):</t>
  </si>
  <si>
    <t xml:space="preserve">MMBTU Curves</t>
  </si>
  <si>
    <t xml:space="preserve">Calendar</t>
  </si>
  <si>
    <t xml:space="preserve">Timespreads</t>
  </si>
  <si>
    <t xml:space="preserve">HO Contr. Crack</t>
  </si>
  <si>
    <t xml:space="preserve">HO Cal Crack</t>
  </si>
  <si>
    <t xml:space="preserve">HU Contr. Crack</t>
  </si>
  <si>
    <t xml:space="preserve">HU Cal Crack</t>
  </si>
  <si>
    <t xml:space="preserve">TZ6</t>
  </si>
  <si>
    <t xml:space="preserve">Nat Gas Nymex</t>
  </si>
  <si>
    <t xml:space="preserve">TZ6 Basis</t>
  </si>
  <si>
    <t xml:space="preserve">Cal Nov01</t>
  </si>
  <si>
    <t xml:space="preserve">CL Nov-Dec</t>
  </si>
  <si>
    <t xml:space="preserve">Nov01 Crack</t>
  </si>
  <si>
    <t xml:space="preserve">Cal Nov01 Crack</t>
  </si>
  <si>
    <t xml:space="preserve">Cal Dec01</t>
  </si>
  <si>
    <t xml:space="preserve">CL Dec-Jan</t>
  </si>
  <si>
    <t xml:space="preserve">Dec01 Crack</t>
  </si>
  <si>
    <t xml:space="preserve">Cal Dec01 Crack</t>
  </si>
  <si>
    <t xml:space="preserve">Cal Jan02</t>
  </si>
  <si>
    <t xml:space="preserve">CL Jan-Feb</t>
  </si>
  <si>
    <t xml:space="preserve">Jan02 Crack</t>
  </si>
  <si>
    <t xml:space="preserve">Cal Jan02 Crack</t>
  </si>
  <si>
    <t xml:space="preserve">Cal Feb02</t>
  </si>
  <si>
    <t xml:space="preserve">CL Feb-Mar</t>
  </si>
  <si>
    <t xml:space="preserve">Feb02 Crack</t>
  </si>
  <si>
    <t xml:space="preserve">Cal Feb02 Crack</t>
  </si>
  <si>
    <t xml:space="preserve">Cal Mar02</t>
  </si>
  <si>
    <t xml:space="preserve">CL Mar-Apr</t>
  </si>
  <si>
    <t xml:space="preserve">Mar02 Crack</t>
  </si>
  <si>
    <t xml:space="preserve">Cal Mar02 Crack</t>
  </si>
  <si>
    <t xml:space="preserve">Cal Apr02</t>
  </si>
  <si>
    <t xml:space="preserve">CL Apr-May</t>
  </si>
  <si>
    <t xml:space="preserve">Apr02 Crack</t>
  </si>
  <si>
    <t xml:space="preserve">Cal Apr02 Crack</t>
  </si>
  <si>
    <t xml:space="preserve">Cal May 02</t>
  </si>
  <si>
    <t xml:space="preserve">CL May-Jun</t>
  </si>
  <si>
    <t xml:space="preserve">May02 Crack</t>
  </si>
  <si>
    <t xml:space="preserve">Cal May02 Crack</t>
  </si>
  <si>
    <t xml:space="preserve">Cal Jun 02</t>
  </si>
  <si>
    <t xml:space="preserve">CL Jun-Jul</t>
  </si>
  <si>
    <t xml:space="preserve">Jun02 Crack</t>
  </si>
  <si>
    <t xml:space="preserve">Cal Jun02 Crack</t>
  </si>
  <si>
    <t xml:space="preserve">Cal Q1-02</t>
  </si>
  <si>
    <t xml:space="preserve">Dec-Red-Dec</t>
  </si>
  <si>
    <t xml:space="preserve">Q102 HO Crack</t>
  </si>
  <si>
    <t xml:space="preserve">Cal Q102 HO Crack</t>
  </si>
  <si>
    <t xml:space="preserve">Q102 HU Crack</t>
  </si>
  <si>
    <t xml:space="preserve">Cal Q102 HU Crack</t>
  </si>
  <si>
    <t xml:space="preserve">Cal Q2-02</t>
  </si>
  <si>
    <t xml:space="preserve">Jan-Red-Jan</t>
  </si>
  <si>
    <t xml:space="preserve">Q202 HO Crack</t>
  </si>
  <si>
    <t xml:space="preserve">Cal Q202 HO Crack</t>
  </si>
  <si>
    <t xml:space="preserve">Q202 HU Crack</t>
  </si>
  <si>
    <t xml:space="preserve">Cal Q202 HU Crack</t>
  </si>
  <si>
    <t xml:space="preserve">Cal Q3-02</t>
  </si>
  <si>
    <t xml:space="preserve">Feb-Red-Feb</t>
  </si>
  <si>
    <t xml:space="preserve">Q302 HO Crack</t>
  </si>
  <si>
    <t xml:space="preserve">Cal Q302 HO Crack</t>
  </si>
  <si>
    <t xml:space="preserve">Q302 HU Crack</t>
  </si>
  <si>
    <t xml:space="preserve">CalQ4-02</t>
  </si>
  <si>
    <t xml:space="preserve">Mar-Red-Mar</t>
  </si>
  <si>
    <t xml:space="preserve">Q402 HO Crack</t>
  </si>
  <si>
    <t xml:space="preserve">Cal Q402 HO Crack</t>
  </si>
  <si>
    <t xml:space="preserve">Apr-Red-Apr</t>
  </si>
  <si>
    <t xml:space="preserve">Cal 02</t>
  </si>
  <si>
    <t xml:space="preserve">Cal 02 HO Crack</t>
  </si>
  <si>
    <t xml:space="preserve">NYMEX Cal Cracks</t>
  </si>
  <si>
    <t xml:space="preserve">5:3:2</t>
  </si>
  <si>
    <t xml:space="preserve">3:2:1</t>
  </si>
  <si>
    <t xml:space="preserve">2:1:1</t>
  </si>
  <si>
    <t xml:space="preserve">IPE Brent/WTI Contr.</t>
  </si>
  <si>
    <t xml:space="preserve">IPE Brent/WTI Cal</t>
  </si>
  <si>
    <t xml:space="preserve">SC/WTI Cal</t>
  </si>
  <si>
    <t xml:space="preserve">SC/WTI Contr.</t>
  </si>
  <si>
    <t xml:space="preserve">Nov01 Contr.</t>
  </si>
  <si>
    <t xml:space="preserve">Dec01 Contr.</t>
  </si>
  <si>
    <t xml:space="preserve">Jan02 Contr.</t>
  </si>
  <si>
    <t xml:space="preserve">Feb02 Contr.</t>
  </si>
  <si>
    <t xml:space="preserve">Mar02 Contr.</t>
  </si>
  <si>
    <t xml:space="preserve">Apr02 Contr.</t>
  </si>
  <si>
    <t xml:space="preserve">May02 Contr.</t>
  </si>
  <si>
    <t xml:space="preserve">Jun02 Contr.</t>
  </si>
  <si>
    <t xml:space="preserve">Cal Q102</t>
  </si>
  <si>
    <t xml:space="preserve">Contr. Q102</t>
  </si>
  <si>
    <t xml:space="preserve">Contr. Q202</t>
  </si>
  <si>
    <t xml:space="preserve">IPE</t>
  </si>
  <si>
    <t xml:space="preserve">Brent</t>
  </si>
  <si>
    <t xml:space="preserve">Gasoil</t>
  </si>
  <si>
    <t xml:space="preserve">Brent/Gasoil</t>
  </si>
  <si>
    <t xml:space="preserve">Brent Cal</t>
  </si>
  <si>
    <t xml:space="preserve">GC Ht Crcks</t>
  </si>
  <si>
    <t xml:space="preserve">HO/GC Spread</t>
  </si>
  <si>
    <t xml:space="preserve">HO/GC Crack</t>
  </si>
  <si>
    <t xml:space="preserve">Cal Oct01</t>
  </si>
  <si>
    <t xml:space="preserve">Cal Q4-01</t>
  </si>
  <si>
    <t xml:space="preserve">Q401</t>
  </si>
  <si>
    <t xml:space="preserve">Q102</t>
  </si>
  <si>
    <t xml:space="preserve">Q202</t>
  </si>
  <si>
    <t xml:space="preserve">Q302</t>
  </si>
  <si>
    <t xml:space="preserve">Q402</t>
  </si>
  <si>
    <t xml:space="preserve">Crudes</t>
  </si>
  <si>
    <t xml:space="preserve">Products</t>
  </si>
  <si>
    <t xml:space="preserve">Hi</t>
  </si>
  <si>
    <t xml:space="preserve">Lo</t>
  </si>
  <si>
    <t xml:space="preserve">Mid</t>
  </si>
  <si>
    <t xml:space="preserve">Basis</t>
  </si>
  <si>
    <t xml:space="preserve">Location</t>
  </si>
  <si>
    <t xml:space="preserve">Spread WTI</t>
  </si>
  <si>
    <t xml:space="preserve">Screen</t>
  </si>
  <si>
    <t xml:space="preserve"> +/- Screen</t>
  </si>
  <si>
    <t xml:space="preserve">CIF Pipe</t>
  </si>
  <si>
    <t xml:space="preserve">FOB Cargo</t>
  </si>
  <si>
    <t xml:space="preserve">CIF Cargo</t>
  </si>
  <si>
    <t xml:space="preserve">Dated Brent</t>
  </si>
  <si>
    <t xml:space="preserve">NYC</t>
  </si>
  <si>
    <t xml:space="preserve">Chicago </t>
  </si>
  <si>
    <t xml:space="preserve">NatGas</t>
  </si>
  <si>
    <t xml:space="preserve">He Hub</t>
  </si>
  <si>
    <t xml:space="preserve">NICOR</t>
  </si>
  <si>
    <t xml:space="preserve">HSC</t>
  </si>
  <si>
    <t xml:space="preserve">SoCal</t>
  </si>
  <si>
    <t xml:space="preserve">Malin</t>
  </si>
  <si>
    <t xml:space="preserve">Note: WTI &amp; Brent is in $/BBL.    HU, HO and Propane is in c/gal.    Coal is in $/MT</t>
  </si>
  <si>
    <t xml:space="preserve">Crude (NYMEX:CL) Calendar Quotes ($/BBL):</t>
  </si>
  <si>
    <t xml:space="preserve">Heat Q4-01</t>
  </si>
  <si>
    <t xml:space="preserve">Brt/WTI Q401</t>
  </si>
  <si>
    <t xml:space="preserve">Brt/WTI Oct01</t>
  </si>
  <si>
    <t xml:space="preserve">SC Nov01</t>
  </si>
  <si>
    <t xml:space="preserve">SC/Brt Nov01</t>
  </si>
  <si>
    <t xml:space="preserve">Heat Q1-02</t>
  </si>
  <si>
    <t xml:space="preserve">Brt(/WTI Q102</t>
  </si>
  <si>
    <t xml:space="preserve">Brt/WTI Nov01</t>
  </si>
  <si>
    <t xml:space="preserve">SC Dec01</t>
  </si>
  <si>
    <t xml:space="preserve">SC/Brt Dec01</t>
  </si>
  <si>
    <t xml:space="preserve">Heat Q2-02</t>
  </si>
  <si>
    <t xml:space="preserve">Brt/WTI Q202</t>
  </si>
  <si>
    <t xml:space="preserve">Brt/WTI Dec01</t>
  </si>
  <si>
    <t xml:space="preserve">SC Jan02</t>
  </si>
  <si>
    <t xml:space="preserve">SC/Brt Jan02</t>
  </si>
  <si>
    <t xml:space="preserve">Heat Q3-02</t>
  </si>
  <si>
    <t xml:space="preserve">Brt/WTI Q302</t>
  </si>
  <si>
    <t xml:space="preserve">Brt/WTI Jan02</t>
  </si>
  <si>
    <t xml:space="preserve">SC Feb02</t>
  </si>
  <si>
    <t xml:space="preserve">SC/Brt Feb02</t>
  </si>
  <si>
    <t xml:space="preserve">Heat Q4-02</t>
  </si>
  <si>
    <t xml:space="preserve">Brt/WTI Q402</t>
  </si>
  <si>
    <t xml:space="preserve">Brt/WTI Feb02</t>
  </si>
  <si>
    <t xml:space="preserve">SC Mar02</t>
  </si>
  <si>
    <t xml:space="preserve">SC/Brt Mar02</t>
  </si>
  <si>
    <t xml:space="preserve">Brt/WTI Mar02</t>
  </si>
  <si>
    <t xml:space="preserve">SC Apr02</t>
  </si>
  <si>
    <t xml:space="preserve">SC/Brt Apr02</t>
  </si>
  <si>
    <t xml:space="preserve">Heat Cal02</t>
  </si>
  <si>
    <t xml:space="preserve">Brt/WTI Cal02</t>
  </si>
  <si>
    <t xml:space="preserve">Brt/WTI Apr02</t>
  </si>
  <si>
    <t xml:space="preserve">SC May02</t>
  </si>
  <si>
    <t xml:space="preserve">SC/Brt Q102</t>
  </si>
  <si>
    <t xml:space="preserve">Gas Q4-01</t>
  </si>
  <si>
    <t xml:space="preserve">SC/WTI Q401</t>
  </si>
  <si>
    <t xml:space="preserve">SC/WTI Nov01</t>
  </si>
  <si>
    <t xml:space="preserve">SC CalQ401</t>
  </si>
  <si>
    <t xml:space="preserve">SC/Brt Q202</t>
  </si>
  <si>
    <t xml:space="preserve">Gas Q1-02</t>
  </si>
  <si>
    <t xml:space="preserve">SC/WTI Q102</t>
  </si>
  <si>
    <t xml:space="preserve">SC/WTI Dec01</t>
  </si>
  <si>
    <t xml:space="preserve">SC CalQ102</t>
  </si>
  <si>
    <t xml:space="preserve">Gas Q2-02</t>
  </si>
  <si>
    <t xml:space="preserve">SC/WTI Q202</t>
  </si>
  <si>
    <t xml:space="preserve">SC/WTI Jan02</t>
  </si>
  <si>
    <t xml:space="preserve">SC CalQ202</t>
  </si>
  <si>
    <t xml:space="preserve">Gas Q3-02</t>
  </si>
  <si>
    <t xml:space="preserve">SC/WTI Q302</t>
  </si>
  <si>
    <t xml:space="preserve">SC/WTI Feb02</t>
  </si>
  <si>
    <t xml:space="preserve">SC CalQ302</t>
  </si>
  <si>
    <t xml:space="preserve">Gas Q4-02</t>
  </si>
  <si>
    <t xml:space="preserve">SC/WTI Q402</t>
  </si>
  <si>
    <t xml:space="preserve">SC/WTI Mar02</t>
  </si>
  <si>
    <t xml:space="preserve">SC CalQ402</t>
  </si>
  <si>
    <t xml:space="preserve">SC/WTI Apr02</t>
  </si>
  <si>
    <t xml:space="preserve">Gas Cal02</t>
  </si>
  <si>
    <t xml:space="preserve">SC/WTI Cal02</t>
  </si>
  <si>
    <t xml:space="preserve">SC/WTI May02</t>
  </si>
  <si>
    <t xml:space="preserve">NYMEX Cracks</t>
  </si>
  <si>
    <t xml:space="preserve">HU Crack</t>
  </si>
  <si>
    <t xml:space="preserve">HO Crack</t>
  </si>
  <si>
    <t xml:space="preserve">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</si>
</sst>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0.000"/>
    <numFmt numFmtId="167" formatCode="_(\$* #,##0.00_);_(\$* \(#,##0.00\);_(\$* \-??_);_(@_)"/>
    <numFmt numFmtId="168" formatCode="0.00"/>
    <numFmt numFmtId="169" formatCode="[$-409]m/d/yyyy"/>
    <numFmt numFmtId="170" formatCode="[$-409]mmm\-yy"/>
    <numFmt numFmtId="171" formatCode="_(\$* #,##0.0000_);_(\$* \(#,##0.0000\);_(\$* \-??_);_(@_)"/>
    <numFmt numFmtId="172" formatCode="@"/>
    <numFmt numFmtId="173" formatCode="[$-409]h:mm:ss"/>
    <numFmt numFmtId="174" formatCode="0"/>
    <numFmt numFmtId="175" formatCode="_(\$* #,##0.0_);_(\$* \(#,##0.0\);_(\$* \-??_);_(@_)"/>
    <numFmt numFmtId="176" formatCode="_(\$* #,##0.0_);_(\$* \(#,##0.0\);_(\$* \-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color rgb="FFFFFFFF"/>
      <name val="Arial"/>
      <family val="2"/>
    </font>
    <font>
      <b val="true"/>
      <sz val="2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2"/>
      <color rgb="FF000000"/>
      <name val="Arial"/>
      <family val="2"/>
    </font>
    <font>
      <sz val="9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008000"/>
        <bgColor rgb="FF008080"/>
      </patternFill>
    </fill>
    <fill>
      <patternFill patternType="solid">
        <fgColor rgb="FF993300"/>
        <bgColor rgb="FF993366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  <fill>
      <patternFill patternType="solid">
        <fgColor rgb="FF800080"/>
        <bgColor rgb="FF800080"/>
      </patternFill>
    </fill>
    <fill>
      <patternFill patternType="solid">
        <fgColor rgb="FF003366"/>
        <bgColor rgb="FF333399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7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7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7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6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9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4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Crude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'Crude&amp;Products'!$C$7</c:f>
              <c:strCache>
                <c:ptCount val="1"/>
                <c:pt idx="0">
                  <c:v>WTI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diamond"/>
            <c:size val="7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'Crude&amp;Products'!$B$8:$B$23</c:f>
              <c:strCache>
                <c:ptCount val="16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  <c:pt idx="9">
                  <c:v>Aug-02</c:v>
                </c:pt>
                <c:pt idx="10">
                  <c:v>Sep-02</c:v>
                </c:pt>
                <c:pt idx="11">
                  <c:v>Oct-02</c:v>
                </c:pt>
                <c:pt idx="12">
                  <c:v>Nov-02</c:v>
                </c:pt>
                <c:pt idx="13">
                  <c:v>Dec-02</c:v>
                </c:pt>
                <c:pt idx="14">
                  <c:v>Jan-03</c:v>
                </c:pt>
                <c:pt idx="15">
                  <c:v>Feb-03</c:v>
                </c:pt>
              </c:strCache>
            </c:strRef>
          </c:cat>
          <c:val>
            <c:numRef>
              <c:f>'Crude&amp;Products'!$C$8:$C$17</c:f>
              <c:numCache>
                <c:formatCode>_(\$* #,##0.00_);_(\$* \(#,##0.00\);_(\$* \-??_);_(@_)</c:formatCode>
                <c:ptCount val="10"/>
                <c:pt idx="1">
                  <c:v>21.15</c:v>
                </c:pt>
                <c:pt idx="2">
                  <c:v>21.3</c:v>
                </c:pt>
                <c:pt idx="3">
                  <c:v>21.54</c:v>
                </c:pt>
                <c:pt idx="4">
                  <c:v>21.65</c:v>
                </c:pt>
                <c:pt idx="5">
                  <c:v>21.55</c:v>
                </c:pt>
                <c:pt idx="6">
                  <c:v>21.5</c:v>
                </c:pt>
                <c:pt idx="7">
                  <c:v>21.64</c:v>
                </c:pt>
                <c:pt idx="8">
                  <c:v>21.7</c:v>
                </c:pt>
                <c:pt idx="9">
                  <c:v>21.58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"NYMEX Brent"</c:f>
              <c:strCache>
                <c:ptCount val="1"/>
                <c:pt idx="0">
                  <c:v>NYMEX Brent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'Crude&amp;Products'!$B$8:$B$23</c:f>
              <c:strCache>
                <c:ptCount val="16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  <c:pt idx="9">
                  <c:v>Aug-02</c:v>
                </c:pt>
                <c:pt idx="10">
                  <c:v>Sep-02</c:v>
                </c:pt>
                <c:pt idx="11">
                  <c:v>Oct-02</c:v>
                </c:pt>
                <c:pt idx="12">
                  <c:v>Nov-02</c:v>
                </c:pt>
                <c:pt idx="13">
                  <c:v>Dec-02</c:v>
                </c:pt>
                <c:pt idx="14">
                  <c:v>Jan-03</c:v>
                </c:pt>
                <c:pt idx="15">
                  <c:v>Feb-03</c:v>
                </c:pt>
              </c:strCache>
            </c:strRef>
          </c:cat>
          <c:val>
            <c:numRef>
              <c:f>'Crude&amp;Products'!$D$8:$D$17</c:f>
              <c:numCache>
                <c:formatCode>_(\$* #,##0.00_);_(\$* \(#,##0.00\);_(\$* \-??_);_(@_)</c:formatCode>
                <c:ptCount val="10"/>
                <c:pt idx="1">
                  <c:v>20.2</c:v>
                </c:pt>
                <c:pt idx="2">
                  <c:v>20.99</c:v>
                </c:pt>
                <c:pt idx="3">
                  <c:v>21.04</c:v>
                </c:pt>
                <c:pt idx="4">
                  <c:v>21.03</c:v>
                </c:pt>
                <c:pt idx="5">
                  <c:v>21.02</c:v>
                </c:pt>
                <c:pt idx="6">
                  <c:v>21</c:v>
                </c:pt>
                <c:pt idx="7">
                  <c:v>20.98</c:v>
                </c:pt>
                <c:pt idx="8">
                  <c:v>20.96</c:v>
                </c:pt>
                <c:pt idx="9">
                  <c:v>20.94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"IPE Brent"</c:f>
              <c:strCache>
                <c:ptCount val="1"/>
                <c:pt idx="0">
                  <c:v>IPE Brent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'Crude&amp;Products'!$B$8:$B$23</c:f>
              <c:strCache>
                <c:ptCount val="16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  <c:pt idx="9">
                  <c:v>Aug-02</c:v>
                </c:pt>
                <c:pt idx="10">
                  <c:v>Sep-02</c:v>
                </c:pt>
                <c:pt idx="11">
                  <c:v>Oct-02</c:v>
                </c:pt>
                <c:pt idx="12">
                  <c:v>Nov-02</c:v>
                </c:pt>
                <c:pt idx="13">
                  <c:v>Dec-02</c:v>
                </c:pt>
                <c:pt idx="14">
                  <c:v>Jan-03</c:v>
                </c:pt>
                <c:pt idx="15">
                  <c:v>Feb-03</c:v>
                </c:pt>
              </c:strCache>
            </c:strRef>
          </c:cat>
          <c:val>
            <c:numRef>
              <c:f>'Crude&amp;Products'!$C$68:$C$77</c:f>
              <c:numCache>
                <c:formatCode>_(\$* #,##0.00_);_(\$* \(#,##0.00\);_(\$* \-??_);_(@_)</c:formatCode>
                <c:ptCount val="10"/>
                <c:pt idx="2">
                  <c:v>20.25</c:v>
                </c:pt>
                <c:pt idx="3">
                  <c:v>20.32</c:v>
                </c:pt>
                <c:pt idx="4">
                  <c:v>20.45</c:v>
                </c:pt>
                <c:pt idx="5">
                  <c:v>20.5</c:v>
                </c:pt>
                <c:pt idx="6">
                  <c:v>20.5</c:v>
                </c:pt>
                <c:pt idx="7">
                  <c:v>20.55</c:v>
                </c:pt>
                <c:pt idx="8">
                  <c:v>20.53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29757"/>
        <c:axId val="71929630"/>
      </c:lineChart>
      <c:catAx>
        <c:axId val="8829757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29630"/>
        <c:crossesAt val="0"/>
        <c:auto val="1"/>
        <c:lblAlgn val="ctr"/>
        <c:lblOffset val="100"/>
        <c:noMultiLvlLbl val="0"/>
      </c:catAx>
      <c:valAx>
        <c:axId val="71929630"/>
        <c:scaling>
          <c:orientation val="minMax"/>
          <c:max val="28"/>
          <c:min val="18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.0_);_(\$* \(#,##0.0\);_(\$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9757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MMBTU Forward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956202998628"/>
          <c:y val="0.0963488171758001"/>
          <c:w val="0.940831480868373"/>
          <c:h val="0.843482870585117"/>
        </c:manualLayout>
      </c:layout>
      <c:lineChart>
        <c:grouping val="standard"/>
        <c:varyColors val="0"/>
        <c:ser>
          <c:idx val="0"/>
          <c:order val="0"/>
          <c:tx>
            <c:strRef>
              <c:f>'Crude&amp;Products'!$P$29</c:f>
              <c:strCache>
                <c:ptCount val="1"/>
                <c:pt idx="0">
                  <c:v>#2 NYH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008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'Crude&amp;Products'!$O$30:$O$38</c:f>
              <c:strCache>
                <c:ptCount val="9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</c:strCache>
            </c:strRef>
          </c:cat>
          <c:val>
            <c:numRef>
              <c:f>'Crude&amp;Products'!$P$30:$P$38</c:f>
              <c:numCache>
                <c:formatCode>_(\$* #,##0.00_);_(\$* \(#,##0.00\);_(\$* \-??_);_(@_)</c:formatCode>
                <c:ptCount val="9"/>
                <c:pt idx="0">
                  <c:v>4.55982832618026</c:v>
                </c:pt>
                <c:pt idx="1">
                  <c:v>4.61167381974249</c:v>
                </c:pt>
                <c:pt idx="2">
                  <c:v>4.6549356223176</c:v>
                </c:pt>
                <c:pt idx="3">
                  <c:v>4.62969957081545</c:v>
                </c:pt>
                <c:pt idx="4">
                  <c:v>4.52515021459228</c:v>
                </c:pt>
                <c:pt idx="5">
                  <c:v>4.43502145922747</c:v>
                </c:pt>
                <c:pt idx="6">
                  <c:v>4.34849785407725</c:v>
                </c:pt>
                <c:pt idx="7">
                  <c:v>4.32326180257511</c:v>
                </c:pt>
                <c:pt idx="8">
                  <c:v>4.34849785407725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'Crude&amp;Products'!$Q$29</c:f>
              <c:strCache>
                <c:ptCount val="1"/>
                <c:pt idx="0">
                  <c:v>#2 GC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Pt>
            <c:idx val="1"/>
            <c:marker>
              <c:symbol val="square"/>
              <c:size val="5"/>
              <c:spPr>
                <a:solidFill>
                  <a:srgbClr val="ff00ff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'Crude&amp;Products'!$O$30:$O$38</c:f>
              <c:strCache>
                <c:ptCount val="9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</c:strCache>
            </c:strRef>
          </c:cat>
          <c:val>
            <c:numRef>
              <c:f>'Crude&amp;Products'!$Q$30:$Q$38</c:f>
              <c:numCache>
                <c:formatCode>_(\$* #,##0.00_);_(\$* \(#,##0.00\);_(\$* \-??_);_(@_)</c:formatCode>
                <c:ptCount val="9"/>
                <c:pt idx="0">
                  <c:v>4.36652360515021</c:v>
                </c:pt>
                <c:pt idx="1">
                  <c:v>4.33047210300429</c:v>
                </c:pt>
                <c:pt idx="2">
                  <c:v>4.41699570815451</c:v>
                </c:pt>
                <c:pt idx="3">
                  <c:v>4.31244635193133</c:v>
                </c:pt>
                <c:pt idx="4">
                  <c:v>4.22231759656652</c:v>
                </c:pt>
                <c:pt idx="5">
                  <c:v>4.17905579399142</c:v>
                </c:pt>
                <c:pt idx="6">
                  <c:v>4.15381974248927</c:v>
                </c:pt>
                <c:pt idx="7">
                  <c:v>4.17905579399142</c:v>
                </c:pt>
                <c:pt idx="8">
                  <c:v>4.21150214592275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'Crude&amp;Products'!$R$29</c:f>
              <c:strCache>
                <c:ptCount val="1"/>
                <c:pt idx="0">
                  <c:v>#6 1% NYH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triangle"/>
            <c:size val="5"/>
            <c:spPr>
              <a:solidFill>
                <a:srgbClr val="008000"/>
              </a:solidFill>
            </c:spPr>
          </c:marker>
          <c:dPt>
            <c:idx val="0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1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2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3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4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5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6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Pt>
            <c:idx val="7"/>
            <c:marker>
              <c:symbol val="triangle"/>
              <c:size val="5"/>
              <c:spPr>
                <a:solidFill>
                  <a:srgbClr val="008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'Crude&amp;Products'!$O$30:$O$38</c:f>
              <c:strCache>
                <c:ptCount val="9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</c:strCache>
            </c:strRef>
          </c:cat>
          <c:val>
            <c:numRef>
              <c:f>'Crude&amp;Products'!$R$30:$R$38</c:f>
              <c:numCache>
                <c:formatCode>_(\$* #,##0.00_);_(\$* \(#,##0.00\);_(\$* \-??_);_(@_)</c:formatCode>
                <c:ptCount val="9"/>
                <c:pt idx="0">
                  <c:v>2.80247697681804</c:v>
                </c:pt>
                <c:pt idx="1">
                  <c:v>2.8739282311845</c:v>
                </c:pt>
                <c:pt idx="2">
                  <c:v>2.92950142902509</c:v>
                </c:pt>
                <c:pt idx="3">
                  <c:v>2.89774531597333</c:v>
                </c:pt>
                <c:pt idx="4">
                  <c:v>2.86598920292156</c:v>
                </c:pt>
                <c:pt idx="5">
                  <c:v>2.8342330898698</c:v>
                </c:pt>
                <c:pt idx="6">
                  <c:v>2.81041600508098</c:v>
                </c:pt>
                <c:pt idx="7">
                  <c:v>2.7945379485551</c:v>
                </c:pt>
                <c:pt idx="8">
                  <c:v>2.8342330898698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'Crude&amp;Products'!$S$29</c:f>
              <c:strCache>
                <c:ptCount val="1"/>
                <c:pt idx="0">
                  <c:v>#6 3% GC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'Crude&amp;Products'!$O$30:$O$38</c:f>
              <c:strCache>
                <c:ptCount val="9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</c:strCache>
            </c:strRef>
          </c:cat>
          <c:val>
            <c:numRef>
              <c:f>'Crude&amp;Products'!$S$30:$S$38</c:f>
              <c:numCache>
                <c:formatCode>_(\$* #,##0.00_);_(\$* \(#,##0.00\);_(\$* \-??_);_(@_)</c:formatCode>
                <c:ptCount val="9"/>
                <c:pt idx="0">
                  <c:v>2.35639479530308</c:v>
                </c:pt>
                <c:pt idx="1">
                  <c:v>2.37226277372263</c:v>
                </c:pt>
                <c:pt idx="2">
                  <c:v>2.39606474135195</c:v>
                </c:pt>
                <c:pt idx="3">
                  <c:v>2.4119327197715</c:v>
                </c:pt>
                <c:pt idx="4">
                  <c:v>2.42780069819105</c:v>
                </c:pt>
                <c:pt idx="5">
                  <c:v>2.4436686766106</c:v>
                </c:pt>
                <c:pt idx="6">
                  <c:v>2.45953665503015</c:v>
                </c:pt>
                <c:pt idx="7">
                  <c:v>2.4754046334497</c:v>
                </c:pt>
                <c:pt idx="8">
                  <c:v>2.48333862265947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'Crude&amp;Products'!$T$29</c:f>
              <c:strCache>
                <c:ptCount val="1"/>
                <c:pt idx="0">
                  <c:v>TZ6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Pt>
            <c:idx val="1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2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3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5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6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7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8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'Crude&amp;Products'!$O$30:$O$38</c:f>
              <c:strCache>
                <c:ptCount val="9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</c:strCache>
            </c:strRef>
          </c:cat>
          <c:val>
            <c:numRef>
              <c:f>'Crude&amp;Products'!$T$30:$T$38</c:f>
              <c:numCache>
                <c:formatCode>_(\$* #,##0.00_);_(\$* \(#,##0.00\);_(\$* \-??_);_(@_)</c:formatCode>
                <c:ptCount val="9"/>
                <c:pt idx="0">
                  <c:v>3.448</c:v>
                </c:pt>
                <c:pt idx="1">
                  <c:v>4.323</c:v>
                </c:pt>
                <c:pt idx="2">
                  <c:v>5.675</c:v>
                </c:pt>
                <c:pt idx="3">
                  <c:v>5.543</c:v>
                </c:pt>
                <c:pt idx="4">
                  <c:v>4.005</c:v>
                </c:pt>
                <c:pt idx="5">
                  <c:v>3.525</c:v>
                </c:pt>
                <c:pt idx="6">
                  <c:v>3.515</c:v>
                </c:pt>
                <c:pt idx="7">
                  <c:v>3.535</c:v>
                </c:pt>
                <c:pt idx="8">
                  <c:v>3.64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'Crude&amp;Products'!$U$29</c:f>
              <c:strCache>
                <c:ptCount val="1"/>
                <c:pt idx="0">
                  <c:v>Nat Gas Nymex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Pt>
            <c:idx val="0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1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2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3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4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5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6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7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Pt>
            <c:idx val="8"/>
            <c:marker>
              <c:symbol val="circle"/>
              <c:size val="5"/>
              <c:spPr>
                <a:solidFill>
                  <a:srgbClr val="800000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'Crude&amp;Products'!$O$30:$O$38</c:f>
              <c:strCache>
                <c:ptCount val="9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  <c:pt idx="8">
                  <c:v>Jul-02</c:v>
                </c:pt>
              </c:strCache>
            </c:strRef>
          </c:cat>
          <c:val>
            <c:numRef>
              <c:f>'Crude&amp;Products'!$U$30:$U$38</c:f>
              <c:numCache>
                <c:formatCode>_(\$* #,##0.00_);_(\$* \(#,##0.00\);_(\$* \-??_);_(@_)</c:formatCode>
                <c:ptCount val="9"/>
                <c:pt idx="0">
                  <c:v>2.938</c:v>
                </c:pt>
                <c:pt idx="1">
                  <c:v>3.103</c:v>
                </c:pt>
                <c:pt idx="2">
                  <c:v>3.25</c:v>
                </c:pt>
                <c:pt idx="3">
                  <c:v>3.248</c:v>
                </c:pt>
                <c:pt idx="4">
                  <c:v>3.195</c:v>
                </c:pt>
                <c:pt idx="5">
                  <c:v>3.095</c:v>
                </c:pt>
                <c:pt idx="6">
                  <c:v>3.125</c:v>
                </c:pt>
                <c:pt idx="7">
                  <c:v>3.165</c:v>
                </c:pt>
                <c:pt idx="8">
                  <c:v>3.2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420060"/>
        <c:axId val="61934017"/>
      </c:lineChart>
      <c:catAx>
        <c:axId val="4742006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34017"/>
        <c:crossesAt val="0"/>
        <c:auto val="1"/>
        <c:lblAlgn val="ctr"/>
        <c:lblOffset val="100"/>
        <c:noMultiLvlLbl val="0"/>
      </c:catAx>
      <c:valAx>
        <c:axId val="61934017"/>
        <c:scaling>
          <c:orientation val="minMax"/>
          <c:max val="6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.0_);_(\$* \(#,##0.0\);_(\$* \-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2006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469422503902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Products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'Crude&amp;Products'!$E$7</c:f>
              <c:strCache>
                <c:ptCount val="1"/>
                <c:pt idx="0">
                  <c:v>HU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'Crude&amp;Products'!$B$8:$B$15</c:f>
              <c:strCache>
                <c:ptCount val="8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</c:strCache>
            </c:strRef>
          </c:cat>
          <c:val>
            <c:numRef>
              <c:f>'Crude&amp;Products'!$E$8:$E$15</c:f>
              <c:numCache>
                <c:formatCode>0.000</c:formatCode>
                <c:ptCount val="8"/>
                <c:pt idx="0">
                  <c:v>55.6</c:v>
                </c:pt>
                <c:pt idx="1">
                  <c:v>56.15</c:v>
                </c:pt>
                <c:pt idx="2">
                  <c:v>57.2</c:v>
                </c:pt>
                <c:pt idx="3">
                  <c:v>58.5</c:v>
                </c:pt>
                <c:pt idx="4">
                  <c:v>59.45</c:v>
                </c:pt>
                <c:pt idx="5">
                  <c:v>66.5</c:v>
                </c:pt>
                <c:pt idx="6">
                  <c:v>65.2</c:v>
                </c:pt>
                <c:pt idx="7">
                  <c:v>66.95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'Crude&amp;Products'!$F$7</c:f>
              <c:strCache>
                <c:ptCount val="1"/>
                <c:pt idx="0">
                  <c:v>HO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'Crude&amp;Products'!$B$8:$B$15</c:f>
              <c:strCache>
                <c:ptCount val="8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</c:strCache>
            </c:strRef>
          </c:cat>
          <c:val>
            <c:numRef>
              <c:f>'Crude&amp;Products'!$F$8:$F$15</c:f>
              <c:numCache>
                <c:formatCode>0.000</c:formatCode>
                <c:ptCount val="8"/>
                <c:pt idx="0">
                  <c:v>60</c:v>
                </c:pt>
                <c:pt idx="1">
                  <c:v>61.2</c:v>
                </c:pt>
                <c:pt idx="2">
                  <c:v>61.9</c:v>
                </c:pt>
                <c:pt idx="3">
                  <c:v>61.9</c:v>
                </c:pt>
                <c:pt idx="4">
                  <c:v>60.6</c:v>
                </c:pt>
                <c:pt idx="5">
                  <c:v>59.55</c:v>
                </c:pt>
                <c:pt idx="6">
                  <c:v>59.15</c:v>
                </c:pt>
                <c:pt idx="7">
                  <c:v>58.9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'Crude&amp;Products'!$M$7</c:f>
              <c:strCache>
                <c:ptCount val="1"/>
                <c:pt idx="0">
                  <c:v>#2 NYH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'Crude&amp;Products'!$B$8:$B$15</c:f>
              <c:strCache>
                <c:ptCount val="8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</c:strCache>
            </c:strRef>
          </c:cat>
          <c:val>
            <c:numRef>
              <c:f>'Crude&amp;Products'!$M$8:$M$16</c:f>
              <c:numCache>
                <c:formatCode>0.000</c:formatCode>
                <c:ptCount val="9"/>
                <c:pt idx="0">
                  <c:v>63.2404761904762</c:v>
                </c:pt>
                <c:pt idx="1">
                  <c:v>63.9595238095238</c:v>
                </c:pt>
                <c:pt idx="2">
                  <c:v>64.5595238095238</c:v>
                </c:pt>
                <c:pt idx="3">
                  <c:v>64.2095238095238</c:v>
                </c:pt>
                <c:pt idx="4">
                  <c:v>62.7595238095238</c:v>
                </c:pt>
                <c:pt idx="5">
                  <c:v>61.5095238095238</c:v>
                </c:pt>
                <c:pt idx="6">
                  <c:v>60.3095238095238</c:v>
                </c:pt>
                <c:pt idx="7">
                  <c:v>59.9595238095238</c:v>
                </c:pt>
                <c:pt idx="8">
                  <c:v>60.3095238095238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'Crude&amp;Products'!$N$7</c:f>
              <c:strCache>
                <c:ptCount val="1"/>
                <c:pt idx="0">
                  <c:v>#2 GC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x"/>
            <c:size val="7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'Crude&amp;Products'!$B$8:$B$15</c:f>
              <c:strCache>
                <c:ptCount val="8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</c:strCache>
            </c:strRef>
          </c:cat>
          <c:val>
            <c:numRef>
              <c:f>'Crude&amp;Products'!$N$8:$N$16</c:f>
              <c:numCache>
                <c:formatCode>0.000</c:formatCode>
                <c:ptCount val="9"/>
                <c:pt idx="0">
                  <c:v>60.5595238095238</c:v>
                </c:pt>
                <c:pt idx="1">
                  <c:v>60.0595238095238</c:v>
                </c:pt>
                <c:pt idx="2">
                  <c:v>61.2595238095238</c:v>
                </c:pt>
                <c:pt idx="3">
                  <c:v>59.8095238095238</c:v>
                </c:pt>
                <c:pt idx="4">
                  <c:v>58.5595238095238</c:v>
                </c:pt>
                <c:pt idx="5">
                  <c:v>57.9595238095238</c:v>
                </c:pt>
                <c:pt idx="6">
                  <c:v>57.6095238095238</c:v>
                </c:pt>
                <c:pt idx="7">
                  <c:v>57.9595238095238</c:v>
                </c:pt>
                <c:pt idx="8">
                  <c:v>58.4095238095238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'Crude&amp;Products'!$O$7</c:f>
              <c:strCache>
                <c:ptCount val="1"/>
                <c:pt idx="0">
                  <c:v>Jet #54 GC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square"/>
            <c:size val="7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'Crude&amp;Products'!$B$8:$B$15</c:f>
              <c:strCache>
                <c:ptCount val="8"/>
                <c:pt idx="0">
                  <c:v>Nov-01</c:v>
                </c:pt>
                <c:pt idx="1">
                  <c:v>Dec-01</c:v>
                </c:pt>
                <c:pt idx="2">
                  <c:v>Jan-02</c:v>
                </c:pt>
                <c:pt idx="3">
                  <c:v>Feb-02</c:v>
                </c:pt>
                <c:pt idx="4">
                  <c:v>Mar-02</c:v>
                </c:pt>
                <c:pt idx="5">
                  <c:v>Apr-02</c:v>
                </c:pt>
                <c:pt idx="6">
                  <c:v>May-02</c:v>
                </c:pt>
                <c:pt idx="7">
                  <c:v>Jun-02</c:v>
                </c:pt>
              </c:strCache>
            </c:strRef>
          </c:cat>
          <c:val>
            <c:numRef>
              <c:f>'Crude&amp;Products'!$O$8:$O$16</c:f>
              <c:numCache>
                <c:formatCode>0.000</c:formatCode>
                <c:ptCount val="9"/>
                <c:pt idx="0">
                  <c:v>62.7095238095238</c:v>
                </c:pt>
                <c:pt idx="1">
                  <c:v>63.3095238095238</c:v>
                </c:pt>
                <c:pt idx="2">
                  <c:v>64.9595238095238</c:v>
                </c:pt>
                <c:pt idx="3">
                  <c:v>63.5095238095238</c:v>
                </c:pt>
                <c:pt idx="4">
                  <c:v>62.2595238095238</c:v>
                </c:pt>
                <c:pt idx="5">
                  <c:v>61.2095238095238</c:v>
                </c:pt>
                <c:pt idx="6">
                  <c:v>60.8595238095238</c:v>
                </c:pt>
                <c:pt idx="7">
                  <c:v>61.2095238095238</c:v>
                </c:pt>
                <c:pt idx="8">
                  <c:v>62.4095238095238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760253"/>
        <c:axId val="96897920"/>
      </c:lineChart>
      <c:catAx>
        <c:axId val="3476025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97920"/>
        <c:crossesAt val="0"/>
        <c:auto val="1"/>
        <c:lblAlgn val="ctr"/>
        <c:lblOffset val="100"/>
        <c:noMultiLvlLbl val="0"/>
      </c:catAx>
      <c:valAx>
        <c:axId val="96897920"/>
        <c:scaling>
          <c:orientation val="minMax"/>
          <c:max val="70"/>
          <c:min val="56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c/gal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60253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5.28"/>
    <col collapsed="false" customWidth="true" hidden="false" outlineLevel="0" max="4" min="4" style="0" width="14.14"/>
    <col collapsed="false" customWidth="true" hidden="false" outlineLevel="0" max="5" min="5" style="0" width="13.7"/>
    <col collapsed="false" customWidth="true" hidden="false" outlineLevel="0" max="6" min="6" style="0" width="16.13"/>
    <col collapsed="false" customWidth="true" hidden="false" outlineLevel="0" max="7" min="7" style="0" width="15.41"/>
    <col collapsed="false" customWidth="true" hidden="false" outlineLevel="0" max="8" min="8" style="0" width="19.41"/>
    <col collapsed="false" customWidth="true" hidden="false" outlineLevel="0" max="9" min="9" style="0" width="14.99"/>
    <col collapsed="false" customWidth="true" hidden="false" outlineLevel="0" max="10" min="10" style="0" width="17.99"/>
    <col collapsed="false" customWidth="true" hidden="false" outlineLevel="0" max="11" min="11" style="0" width="15.28"/>
    <col collapsed="false" customWidth="true" hidden="false" outlineLevel="0" max="12" min="12" style="0" width="18.85"/>
    <col collapsed="false" customWidth="true" hidden="false" outlineLevel="0" max="13" min="13" style="0" width="13.99"/>
    <col collapsed="false" customWidth="true" hidden="false" outlineLevel="0" max="14" min="14" style="0" width="15.85"/>
    <col collapsed="false" customWidth="true" hidden="false" outlineLevel="0" max="15" min="15" style="0" width="13.99"/>
    <col collapsed="false" customWidth="true" hidden="false" outlineLevel="0" max="16" min="16" style="0" width="15.13"/>
    <col collapsed="false" customWidth="true" hidden="false" outlineLevel="0" max="17" min="17" style="0" width="17.14"/>
    <col collapsed="false" customWidth="true" hidden="false" outlineLevel="0" max="18" min="18" style="0" width="15.28"/>
    <col collapsed="false" customWidth="true" hidden="false" outlineLevel="0" max="19" min="19" style="0" width="11.85"/>
    <col collapsed="false" customWidth="true" hidden="false" outlineLevel="0" max="20" min="20" style="0" width="11.99"/>
    <col collapsed="false" customWidth="true" hidden="false" outlineLevel="0" max="21" min="21" style="0" width="16.56"/>
    <col collapsed="false" customWidth="true" hidden="false" outlineLevel="0" max="22" min="22" style="0" width="11.56"/>
    <col collapsed="false" customWidth="true" hidden="false" outlineLevel="0" max="23" min="23" style="0" width="11.7"/>
    <col collapsed="false" customWidth="true" hidden="false" outlineLevel="0" max="24" min="24" style="0" width="9.28"/>
    <col collapsed="false" customWidth="true" hidden="false" outlineLevel="0" max="25" min="25" style="0" width="11.7"/>
    <col collapsed="false" customWidth="true" hidden="false" outlineLevel="0" max="26" min="26" style="0" width="12.14"/>
    <col collapsed="false" customWidth="true" hidden="false" outlineLevel="0" max="27" min="27" style="0" width="11.7"/>
    <col collapsed="false" customWidth="true" hidden="false" outlineLevel="0" max="28" min="28" style="0" width="12.14"/>
    <col collapsed="false" customWidth="true" hidden="false" outlineLevel="0" max="29" min="29" style="0" width="2.99"/>
  </cols>
  <sheetData>
    <row r="1" customFormat="false" ht="18" hidden="false" customHeight="false" outlineLevel="0" collapsed="false">
      <c r="A1" s="1"/>
      <c r="B1" s="2" t="s">
        <v>0</v>
      </c>
      <c r="C1" s="1"/>
      <c r="D1" s="1"/>
      <c r="E1" s="3" t="n">
        <v>100</v>
      </c>
      <c r="F1" s="3" t="n">
        <v>100</v>
      </c>
      <c r="G1" s="3" t="n">
        <v>100</v>
      </c>
      <c r="H1" s="4" t="n">
        <v>100</v>
      </c>
      <c r="I1" s="1"/>
      <c r="J1" s="1"/>
      <c r="L1" s="5" t="n">
        <v>100</v>
      </c>
      <c r="M1" s="1"/>
      <c r="N1" s="6"/>
      <c r="P1" s="7"/>
      <c r="Q1" s="1"/>
      <c r="R1" s="1"/>
      <c r="T1" s="1"/>
      <c r="U1" s="1"/>
      <c r="V1" s="1"/>
      <c r="X1" s="1"/>
      <c r="Y1" s="1"/>
      <c r="Z1" s="1"/>
      <c r="AA1" s="1"/>
    </row>
    <row r="2" customFormat="false" ht="13.5" hidden="false" customHeight="false" outlineLevel="0" collapsed="false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customFormat="false" ht="26.25" hidden="false" customHeight="false" outlineLevel="0" collapsed="false">
      <c r="A3" s="1"/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9"/>
      <c r="R3" s="9"/>
      <c r="S3" s="9"/>
      <c r="T3" s="9"/>
      <c r="U3" s="1"/>
      <c r="V3" s="1"/>
      <c r="W3" s="1"/>
      <c r="X3" s="1"/>
      <c r="Y3" s="1"/>
      <c r="Z3" s="1"/>
      <c r="AA3" s="1"/>
      <c r="AB3" s="1"/>
    </row>
    <row r="4" customFormat="false" ht="12.75" hidden="false" customHeight="false" outlineLevel="0" collapsed="false">
      <c r="A4" s="1"/>
      <c r="B4" s="10" t="s">
        <v>2</v>
      </c>
      <c r="C4" s="1"/>
      <c r="D4" s="11" t="n">
        <f aca="true">TODAY()</f>
        <v>45926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customFormat="false" ht="12.75" hidden="false" customHeight="false" outlineLevel="0" collapsed="false">
      <c r="A5" s="1"/>
      <c r="B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2"/>
      <c r="U5" s="1"/>
      <c r="V5" s="1"/>
      <c r="W5" s="12"/>
      <c r="X5" s="1"/>
      <c r="Y5" s="13"/>
      <c r="Z5" s="1"/>
      <c r="AA5" s="1"/>
      <c r="AB5" s="1"/>
      <c r="AC5" s="1"/>
    </row>
    <row r="6" customFormat="false" ht="15" hidden="false" customHeight="false" outlineLevel="0" collapsed="false">
      <c r="A6" s="1"/>
      <c r="B6" s="14"/>
      <c r="C6" s="15" t="s">
        <v>3</v>
      </c>
      <c r="D6" s="15"/>
      <c r="E6" s="15"/>
      <c r="F6" s="15"/>
      <c r="G6" s="15"/>
      <c r="H6" s="15"/>
      <c r="I6" s="15"/>
      <c r="J6" s="16"/>
      <c r="K6" s="1"/>
      <c r="L6" s="17"/>
      <c r="M6" s="18" t="s">
        <v>4</v>
      </c>
      <c r="N6" s="18"/>
      <c r="O6" s="18"/>
      <c r="P6" s="18"/>
      <c r="Q6" s="18"/>
      <c r="R6" s="1"/>
      <c r="S6" s="1"/>
      <c r="T6" s="1"/>
      <c r="U6" s="1"/>
      <c r="V6" s="1"/>
      <c r="Y6" s="1"/>
      <c r="AC6" s="1"/>
      <c r="AD6" s="1"/>
    </row>
    <row r="7" customFormat="false" ht="12.75" hidden="false" customHeight="false" outlineLevel="0" collapsed="false">
      <c r="A7" s="1"/>
      <c r="B7" s="19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1"/>
      <c r="K7" s="1"/>
      <c r="L7" s="22"/>
      <c r="M7" s="20" t="s">
        <v>12</v>
      </c>
      <c r="N7" s="20" t="s">
        <v>13</v>
      </c>
      <c r="O7" s="20" t="s">
        <v>14</v>
      </c>
      <c r="P7" s="20" t="s">
        <v>15</v>
      </c>
      <c r="Q7" s="21" t="s">
        <v>16</v>
      </c>
      <c r="R7" s="1"/>
      <c r="S7" s="1"/>
      <c r="T7" s="1"/>
      <c r="U7" s="1"/>
      <c r="V7" s="1"/>
      <c r="Y7" s="1"/>
      <c r="AC7" s="1"/>
      <c r="AD7" s="23"/>
      <c r="AE7" s="24"/>
      <c r="AF7" s="24"/>
    </row>
    <row r="8" customFormat="false" ht="12.75" hidden="false" customHeight="false" outlineLevel="0" collapsed="false">
      <c r="A8" s="1"/>
      <c r="B8" s="25" t="n">
        <v>37196</v>
      </c>
      <c r="C8" s="26" t="str">
        <f aca="false">DDE("REUTER","IDN","CLX1,PRIM ACT 1,1")</f>
        <v>#N/A N/A</v>
      </c>
      <c r="D8" s="27" t="str">
        <f aca="false">DDE("REUTER","IDN","SCX1,PRIM ACT 1,1")</f>
        <v>#N/A N/A</v>
      </c>
      <c r="E8" s="28" t="n">
        <f aca="false">DDE("REUTER","IDN","HUX1,PRIM ACT 1,1")/100</f>
        <v>55.6</v>
      </c>
      <c r="F8" s="28" t="n">
        <f aca="false">DDE("REUTER","IDN","HOX1,PRIM ACT 1,1")/100</f>
        <v>60</v>
      </c>
      <c r="G8" s="28" t="n">
        <f aca="false">(DDE("REUTER","IDN","PNX1,PRIM ACT 1,1"))/100</f>
        <v>38.35</v>
      </c>
      <c r="H8" s="28" t="str">
        <f aca="false">DDE("REUTER","IDN","QLX1,PRIM ACT 1,1")</f>
        <v>#N/A N/A</v>
      </c>
      <c r="I8" s="29" t="n">
        <f aca="false">DDE("REUTER","IDN","NGX1,PRIM ACT 1,1")</f>
        <v>3.202</v>
      </c>
      <c r="J8" s="30" t="n">
        <v>37196</v>
      </c>
      <c r="K8" s="1"/>
      <c r="L8" s="25" t="n">
        <v>37196</v>
      </c>
      <c r="M8" s="5" t="n">
        <v>63.2404761904762</v>
      </c>
      <c r="N8" s="5" t="n">
        <v>60.5595238095238</v>
      </c>
      <c r="O8" s="5" t="n">
        <v>62.7095238095238</v>
      </c>
      <c r="P8" s="31" t="n">
        <v>17.65</v>
      </c>
      <c r="Q8" s="32" t="n">
        <v>14.85</v>
      </c>
      <c r="R8" s="1"/>
      <c r="S8" s="1"/>
      <c r="T8" s="12"/>
      <c r="U8" s="1"/>
      <c r="V8" s="12"/>
      <c r="Y8" s="1"/>
      <c r="AC8" s="1"/>
      <c r="AD8" s="23"/>
      <c r="AE8" s="24"/>
      <c r="AF8" s="24"/>
    </row>
    <row r="9" customFormat="false" ht="12.75" hidden="false" customHeight="false" outlineLevel="0" collapsed="false">
      <c r="A9" s="1"/>
      <c r="B9" s="25" t="n">
        <v>37226</v>
      </c>
      <c r="C9" s="33" t="n">
        <f aca="false">DDE("REUTER","IDN","CLZ1,PRIM ACT 1,1")</f>
        <v>21.15</v>
      </c>
      <c r="D9" s="34" t="n">
        <f aca="false">DDE("REUTER","IDN","SCZ1,PRIM ACT 1,1")</f>
        <v>20.2</v>
      </c>
      <c r="E9" s="35" t="n">
        <f aca="false">DDE("REUTER","IDN","HUZ1,PRIM ACT 1,1")/100</f>
        <v>56.15</v>
      </c>
      <c r="F9" s="35" t="n">
        <f aca="false">DDE("REUTER","IDN","HOZ1,PRIM ACT 1,1")/100</f>
        <v>61.2</v>
      </c>
      <c r="G9" s="35" t="n">
        <f aca="false">(DDE("REUTER","IDN","PNZ1,PRIM ACT 1,1"))/100</f>
        <v>38.75</v>
      </c>
      <c r="H9" s="35" t="n">
        <f aca="false">DDE("REUTER","IDN","QLZ1,PRIM ACT 1,1")</f>
        <v>33.25</v>
      </c>
      <c r="I9" s="36" t="n">
        <f aca="false">DDE("REUTER","IDN","NGZ1,PRIM ACT 1,1")</f>
        <v>3.18</v>
      </c>
      <c r="J9" s="30" t="n">
        <v>37226</v>
      </c>
      <c r="K9" s="1"/>
      <c r="L9" s="25" t="n">
        <v>37226</v>
      </c>
      <c r="M9" s="5" t="n">
        <v>63.9595238095238</v>
      </c>
      <c r="N9" s="5" t="n">
        <v>60.0595238095238</v>
      </c>
      <c r="O9" s="5" t="n">
        <v>63.3095238095238</v>
      </c>
      <c r="P9" s="31" t="n">
        <v>18.1</v>
      </c>
      <c r="Q9" s="32" t="n">
        <v>14.95</v>
      </c>
      <c r="R9" s="1"/>
      <c r="S9" s="1"/>
      <c r="T9" s="12"/>
      <c r="U9" s="1"/>
      <c r="V9" s="12"/>
      <c r="Y9" s="1"/>
      <c r="AC9" s="1"/>
      <c r="AD9" s="23"/>
      <c r="AE9" s="24"/>
      <c r="AF9" s="24"/>
    </row>
    <row r="10" customFormat="false" ht="12.75" hidden="false" customHeight="false" outlineLevel="0" collapsed="false">
      <c r="A10" s="1"/>
      <c r="B10" s="25" t="n">
        <v>37257</v>
      </c>
      <c r="C10" s="33" t="n">
        <f aca="false">DDE("REUTER","IDN","CLF2,PRIM ACT 1,1")</f>
        <v>21.3</v>
      </c>
      <c r="D10" s="34" t="n">
        <f aca="false">DDE("REUTER","IDN","SCF2,PRIM ACT 1,1")</f>
        <v>20.99</v>
      </c>
      <c r="E10" s="35" t="n">
        <f aca="false">DDE("REUTER","IDN","HUF2,PRIM ACT 1,1")/100</f>
        <v>57.2</v>
      </c>
      <c r="F10" s="35" t="n">
        <f aca="false">DDE("REUTER","IDN","HOF2,PRIM ACT 1,1")/100</f>
        <v>61.9</v>
      </c>
      <c r="G10" s="35" t="n">
        <f aca="false">(DDE("REUTER","IDN","PNF2,PRIM ACT 1,1"))/100</f>
        <v>39</v>
      </c>
      <c r="H10" s="35" t="n">
        <f aca="false">DDE("REUTER","IDN","QLF2,PRIM ACT 1,1")</f>
        <v>33.25</v>
      </c>
      <c r="I10" s="36" t="n">
        <f aca="false">DDE("REUTER","IDN","NGF2,PRIM ACT 1,1")</f>
        <v>3.33</v>
      </c>
      <c r="J10" s="30" t="n">
        <v>37257</v>
      </c>
      <c r="K10" s="1"/>
      <c r="L10" s="25" t="n">
        <v>37257</v>
      </c>
      <c r="M10" s="5" t="n">
        <v>64.5595238095238</v>
      </c>
      <c r="N10" s="5" t="n">
        <v>61.2595238095238</v>
      </c>
      <c r="O10" s="5" t="n">
        <v>64.9595238095238</v>
      </c>
      <c r="P10" s="31" t="n">
        <v>18.45</v>
      </c>
      <c r="Q10" s="32" t="n">
        <v>15.1</v>
      </c>
      <c r="R10" s="1"/>
      <c r="S10" s="1"/>
      <c r="T10" s="12"/>
      <c r="U10" s="1"/>
      <c r="V10" s="12"/>
      <c r="Y10" s="1"/>
      <c r="AC10" s="1"/>
      <c r="AD10" s="23"/>
      <c r="AE10" s="24"/>
      <c r="AF10" s="24"/>
    </row>
    <row r="11" customFormat="false" ht="12.75" hidden="false" customHeight="false" outlineLevel="0" collapsed="false">
      <c r="A11" s="1"/>
      <c r="B11" s="25" t="n">
        <v>37288</v>
      </c>
      <c r="C11" s="33" t="n">
        <f aca="false">DDE("REUTER","IDN","CLG2,PRIM ACT 1,1")</f>
        <v>21.54</v>
      </c>
      <c r="D11" s="34" t="n">
        <f aca="false">DDE("REUTER","IDN","SCG2,PRIM ACT 1,1")</f>
        <v>21.04</v>
      </c>
      <c r="E11" s="35" t="n">
        <f aca="false">DDE("REUTER","IDN","HUG2,PRIM ACT 1,1")/100</f>
        <v>58.5</v>
      </c>
      <c r="F11" s="35" t="n">
        <f aca="false">DDE("REUTER","IDN","HOG2,PRIM ACT 1,1")/100</f>
        <v>61.9</v>
      </c>
      <c r="G11" s="35" t="n">
        <f aca="false">(DDE("REUTER","IDN","PNG2,PRIM ACT 1,1"))/100</f>
        <v>38.25</v>
      </c>
      <c r="H11" s="35" t="n">
        <f aca="false">DDE("REUTER","IDN","QLG2,PRIM ACT 1,1")</f>
        <v>33.25</v>
      </c>
      <c r="I11" s="36" t="n">
        <f aca="false">DDE("REUTER","IDN","NGG2,PRIM ACT 1,1")</f>
        <v>3.325</v>
      </c>
      <c r="J11" s="30" t="n">
        <v>37288</v>
      </c>
      <c r="K11" s="1"/>
      <c r="L11" s="25" t="n">
        <v>37288</v>
      </c>
      <c r="M11" s="5" t="n">
        <v>64.2095238095238</v>
      </c>
      <c r="N11" s="5" t="n">
        <v>59.8095238095238</v>
      </c>
      <c r="O11" s="5" t="n">
        <v>63.5095238095238</v>
      </c>
      <c r="P11" s="31" t="n">
        <v>18.25</v>
      </c>
      <c r="Q11" s="32" t="n">
        <v>15.2</v>
      </c>
      <c r="R11" s="1"/>
      <c r="S11" s="1"/>
      <c r="T11" s="12"/>
      <c r="U11" s="1"/>
      <c r="V11" s="12"/>
      <c r="Y11" s="1"/>
      <c r="AC11" s="1"/>
      <c r="AD11" s="23"/>
      <c r="AE11" s="24"/>
      <c r="AF11" s="24"/>
    </row>
    <row r="12" customFormat="false" ht="12.75" hidden="false" customHeight="false" outlineLevel="0" collapsed="false">
      <c r="A12" s="1"/>
      <c r="B12" s="25" t="n">
        <v>37316</v>
      </c>
      <c r="C12" s="33" t="n">
        <f aca="false">DDE("REUTER","IDN","CLH2,PRIM ACT 1,1")</f>
        <v>21.65</v>
      </c>
      <c r="D12" s="34" t="n">
        <f aca="false">DDE("REUTER","IDN","SCH2,PRIM ACT 1,1")</f>
        <v>21.03</v>
      </c>
      <c r="E12" s="35" t="n">
        <f aca="false">DDE("REUTER","IDN","HUH2,PRIM ACT 1,1")/100</f>
        <v>59.45</v>
      </c>
      <c r="F12" s="35" t="n">
        <f aca="false">DDE("REUTER","IDN","HOH2,PRIM ACT 1,1")/100</f>
        <v>60.6</v>
      </c>
      <c r="G12" s="35" t="n">
        <f aca="false">(DDE("REUTER","IDN","PNH2,PRIM ACT 1,1"))/100</f>
        <v>36.75</v>
      </c>
      <c r="H12" s="35" t="n">
        <f aca="false">DDE("REUTER","IDN","QLH2,PRIM ACT 1,1")</f>
        <v>33.25</v>
      </c>
      <c r="I12" s="36" t="n">
        <f aca="false">DDE("REUTER","IDN","NGH2,PRIM ACT 1,1")</f>
        <v>3.27</v>
      </c>
      <c r="J12" s="30" t="n">
        <v>37316</v>
      </c>
      <c r="K12" s="1"/>
      <c r="L12" s="25" t="n">
        <v>37316</v>
      </c>
      <c r="M12" s="5" t="n">
        <v>62.7595238095238</v>
      </c>
      <c r="N12" s="5" t="n">
        <v>58.5595238095238</v>
      </c>
      <c r="O12" s="5" t="n">
        <v>62.2595238095238</v>
      </c>
      <c r="P12" s="31" t="n">
        <v>18.05</v>
      </c>
      <c r="Q12" s="32" t="n">
        <v>15.3</v>
      </c>
      <c r="R12" s="1"/>
      <c r="S12" s="1"/>
      <c r="T12" s="12"/>
      <c r="U12" s="1"/>
      <c r="V12" s="12"/>
      <c r="Y12" s="1"/>
      <c r="AC12" s="1"/>
      <c r="AD12" s="23"/>
      <c r="AE12" s="24"/>
      <c r="AF12" s="24"/>
    </row>
    <row r="13" customFormat="false" ht="12.75" hidden="false" customHeight="false" outlineLevel="0" collapsed="false">
      <c r="A13" s="1"/>
      <c r="B13" s="25" t="n">
        <v>37347</v>
      </c>
      <c r="C13" s="33" t="n">
        <f aca="false">DDE("REUTER","IDN","CLJ2,PRIM ACT 1,1")</f>
        <v>21.55</v>
      </c>
      <c r="D13" s="34" t="n">
        <f aca="false">DDE("REUTER","IDN","SCJ2,PRIM ACT 1,1")</f>
        <v>21.02</v>
      </c>
      <c r="E13" s="35" t="n">
        <f aca="false">DDE("REUTER","IDN","HUJ2,PRIM ACT 1,1")/100</f>
        <v>66.5</v>
      </c>
      <c r="F13" s="35" t="n">
        <f aca="false">DDE("REUTER","IDN","HOJ2,PRIM ACT 1,1")/100</f>
        <v>59.55</v>
      </c>
      <c r="G13" s="35" t="n">
        <f aca="false">(DDE("REUTER","IDN","PNJ2,PRIM ACT 1,1"))/100</f>
        <v>36.25</v>
      </c>
      <c r="H13" s="35" t="n">
        <f aca="false">DDE("REUTER","IDN","QLJ2,PRIM ACT 1,1")</f>
        <v>33</v>
      </c>
      <c r="I13" s="36" t="n">
        <f aca="false">DDE("REUTER","IDN","NGJ2,PRIM ACT 1,1")</f>
        <v>3.18</v>
      </c>
      <c r="J13" s="30" t="n">
        <v>37347</v>
      </c>
      <c r="K13" s="1"/>
      <c r="L13" s="25" t="n">
        <v>37347</v>
      </c>
      <c r="M13" s="5" t="n">
        <v>61.5095238095238</v>
      </c>
      <c r="N13" s="5" t="n">
        <v>57.9595238095238</v>
      </c>
      <c r="O13" s="5" t="n">
        <v>61.2095238095238</v>
      </c>
      <c r="P13" s="31" t="n">
        <v>17.85</v>
      </c>
      <c r="Q13" s="32" t="n">
        <v>15.4</v>
      </c>
      <c r="R13" s="1"/>
      <c r="S13" s="1"/>
      <c r="T13" s="12"/>
      <c r="U13" s="1"/>
      <c r="V13" s="12"/>
      <c r="Y13" s="1"/>
      <c r="AC13" s="1"/>
      <c r="AD13" s="23"/>
      <c r="AE13" s="24"/>
      <c r="AF13" s="24"/>
    </row>
    <row r="14" customFormat="false" ht="12.75" hidden="false" customHeight="false" outlineLevel="0" collapsed="false">
      <c r="A14" s="1"/>
      <c r="B14" s="25" t="n">
        <v>37377</v>
      </c>
      <c r="C14" s="33" t="n">
        <f aca="false">DDE("REUTER","IDN","CLK2,PRIM ACT 1,1")</f>
        <v>21.5</v>
      </c>
      <c r="D14" s="34" t="n">
        <f aca="false">DDE("REUTER","IDN","SCK2,PRIM ACT 1,1")</f>
        <v>21</v>
      </c>
      <c r="E14" s="35" t="n">
        <f aca="false">DDE("REUTER","IDN","HUK2,PRIM ACT 1,1")/100</f>
        <v>65.2</v>
      </c>
      <c r="F14" s="35" t="n">
        <f aca="false">DDE("REUTER","IDN","HOK2,PRIM ACT 1,1")/100</f>
        <v>59.15</v>
      </c>
      <c r="G14" s="35" t="n">
        <f aca="false">(DDE("REUTER","IDN","PNK2,PRIM ACT 1,1"))/100</f>
        <v>36.25</v>
      </c>
      <c r="H14" s="35" t="n">
        <f aca="false">DDE("REUTER","IDN","QLK2,PRIM ACT 1,1")</f>
        <v>33</v>
      </c>
      <c r="I14" s="36" t="n">
        <f aca="false">DDE("REUTER","IDN","NGK2,PRIM ACT 1,1")</f>
        <v>3.205</v>
      </c>
      <c r="J14" s="30" t="n">
        <v>37377</v>
      </c>
      <c r="K14" s="1"/>
      <c r="L14" s="25" t="n">
        <v>37377</v>
      </c>
      <c r="M14" s="5" t="n">
        <v>60.3095238095238</v>
      </c>
      <c r="N14" s="5" t="n">
        <v>57.6095238095238</v>
      </c>
      <c r="O14" s="5" t="n">
        <v>60.8595238095238</v>
      </c>
      <c r="P14" s="31" t="n">
        <v>17.7</v>
      </c>
      <c r="Q14" s="32" t="n">
        <v>15.5</v>
      </c>
      <c r="R14" s="1"/>
      <c r="S14" s="1"/>
      <c r="T14" s="12"/>
      <c r="U14" s="1"/>
      <c r="V14" s="12"/>
      <c r="Y14" s="1"/>
      <c r="AC14" s="1"/>
      <c r="AD14" s="23"/>
      <c r="AE14" s="24"/>
      <c r="AF14" s="24"/>
    </row>
    <row r="15" customFormat="false" ht="12.75" hidden="false" customHeight="false" outlineLevel="0" collapsed="false">
      <c r="A15" s="1"/>
      <c r="B15" s="25" t="n">
        <v>37408</v>
      </c>
      <c r="C15" s="33" t="n">
        <f aca="false">DDE("REUTER","IDN","CLM2,PRIM ACT 1,1")</f>
        <v>21.64</v>
      </c>
      <c r="D15" s="34" t="n">
        <f aca="false">DDE("REUTER","IDN","SCM2,PRIM ACT 1,1")</f>
        <v>20.98</v>
      </c>
      <c r="E15" s="35" t="n">
        <f aca="false">DDE("REUTER","IDN","HUM2,PRIM ACT 1,1")/100</f>
        <v>66.95</v>
      </c>
      <c r="F15" s="35" t="n">
        <f aca="false">DDE("REUTER","IDN","HOM2,PRIM ACT 1,1")/100</f>
        <v>58.9</v>
      </c>
      <c r="G15" s="35" t="n">
        <f aca="false">(DDE("REUTER","IDN","PNM2,PRIM ACT 1,1"))/100</f>
        <v>36.25</v>
      </c>
      <c r="H15" s="35" t="n">
        <f aca="false">DDE("REUTER","IDN","QLM2,PRIM ACT 1,1")</f>
        <v>33</v>
      </c>
      <c r="I15" s="36" t="n">
        <f aca="false">DDE("REUTER","IDN","NGM2,PRIM ACT 1,1")</f>
        <v>3.24</v>
      </c>
      <c r="J15" s="30" t="n">
        <v>37408</v>
      </c>
      <c r="K15" s="1"/>
      <c r="L15" s="25" t="n">
        <v>37408</v>
      </c>
      <c r="M15" s="5" t="n">
        <v>59.9595238095238</v>
      </c>
      <c r="N15" s="5" t="n">
        <v>57.9595238095238</v>
      </c>
      <c r="O15" s="5" t="n">
        <v>61.2095238095238</v>
      </c>
      <c r="P15" s="31" t="n">
        <v>17.6</v>
      </c>
      <c r="Q15" s="32" t="n">
        <v>15.6</v>
      </c>
      <c r="R15" s="1"/>
      <c r="S15" s="1"/>
      <c r="T15" s="12"/>
      <c r="U15" s="1"/>
      <c r="V15" s="12"/>
      <c r="Y15" s="1"/>
      <c r="AC15" s="1"/>
      <c r="AD15" s="23"/>
      <c r="AE15" s="24"/>
      <c r="AF15" s="24"/>
    </row>
    <row r="16" customFormat="false" ht="12.75" hidden="false" customHeight="false" outlineLevel="0" collapsed="false">
      <c r="A16" s="1"/>
      <c r="B16" s="25" t="n">
        <v>37438</v>
      </c>
      <c r="C16" s="33" t="n">
        <f aca="false">DDE("REUTER","IDN","CLN2,PRIM ACT 1,1")</f>
        <v>21.7</v>
      </c>
      <c r="D16" s="34" t="n">
        <f aca="false">DDE("REUTER","IDN","SCN2,PRIM ACT 1,1")</f>
        <v>20.96</v>
      </c>
      <c r="E16" s="35" t="n">
        <f aca="false">DDE("REUTER","IDN","HUN2,PRIM ACT 1,1")/100</f>
        <v>66.45</v>
      </c>
      <c r="F16" s="35" t="n">
        <f aca="false">DDE("REUTER","IDN","HON2,PRIM ACT 1,1")/100</f>
        <v>59.35</v>
      </c>
      <c r="G16" s="35" t="n">
        <f aca="false">(DDE("REUTER","IDN","PNN2,PRIM ACT 1,1"))/100</f>
        <v>36.25</v>
      </c>
      <c r="H16" s="35" t="n">
        <f aca="false">DDE("REUTER","IDN","QLN2,PRIM ACT 1,1")</f>
        <v>33</v>
      </c>
      <c r="I16" s="36" t="n">
        <f aca="false">DDE("REUTER","IDN","NGN2,PRIM ACT 1,1")</f>
        <v>3.285</v>
      </c>
      <c r="J16" s="30" t="n">
        <v>37438</v>
      </c>
      <c r="K16" s="1"/>
      <c r="L16" s="25" t="n">
        <v>37438</v>
      </c>
      <c r="M16" s="5" t="n">
        <v>60.3095238095238</v>
      </c>
      <c r="N16" s="5" t="n">
        <v>58.4095238095238</v>
      </c>
      <c r="O16" s="5" t="n">
        <v>62.4095238095238</v>
      </c>
      <c r="P16" s="31" t="n">
        <v>17.85</v>
      </c>
      <c r="Q16" s="32" t="n">
        <v>15.65</v>
      </c>
      <c r="R16" s="1"/>
      <c r="S16" s="1"/>
      <c r="T16" s="12"/>
      <c r="U16" s="1"/>
      <c r="V16" s="12"/>
      <c r="Y16" s="1"/>
      <c r="AC16" s="1"/>
      <c r="AD16" s="23"/>
      <c r="AE16" s="24"/>
      <c r="AF16" s="24"/>
    </row>
    <row r="17" customFormat="false" ht="12.75" hidden="false" customHeight="false" outlineLevel="0" collapsed="false">
      <c r="A17" s="1"/>
      <c r="B17" s="25" t="n">
        <v>37469</v>
      </c>
      <c r="C17" s="33" t="n">
        <f aca="false">DDE("REUTER","IDN","CLQ2,PRIM ACT 1,1")</f>
        <v>21.58</v>
      </c>
      <c r="D17" s="34" t="n">
        <f aca="false">DDE("REUTER","IDN","SCQ2,PRIM ACT 1,1")</f>
        <v>20.94</v>
      </c>
      <c r="E17" s="35" t="n">
        <f aca="false">DDE("REUTER","IDN","HUQ2,PRIM ACT 1,1")/100</f>
        <v>65.46</v>
      </c>
      <c r="F17" s="35" t="n">
        <f aca="false">DDE("REUTER","IDN","HOQ2,PRIM ACT 1,1")/100</f>
        <v>59.25</v>
      </c>
      <c r="G17" s="35"/>
      <c r="H17" s="35" t="n">
        <f aca="false">DDE("REUTER","IDN","QLQ2,PRIM ACT 1,1")</f>
        <v>33</v>
      </c>
      <c r="I17" s="36" t="n">
        <f aca="false">DDE("REUTER","IDN","NGQ2,PRIM ACT 1,1")</f>
        <v>3.325</v>
      </c>
      <c r="J17" s="30" t="n">
        <v>37469</v>
      </c>
      <c r="K17" s="1"/>
      <c r="L17" s="25" t="n">
        <v>37469</v>
      </c>
      <c r="M17" s="5" t="n">
        <v>60.8595238095238</v>
      </c>
      <c r="N17" s="5" t="n">
        <v>59.1595238095238</v>
      </c>
      <c r="O17" s="5" t="n">
        <v>63.1595238095238</v>
      </c>
      <c r="P17" s="31" t="n">
        <v>17.885</v>
      </c>
      <c r="Q17" s="32" t="n">
        <v>15.335</v>
      </c>
      <c r="R17" s="1"/>
      <c r="S17" s="1"/>
      <c r="T17" s="12"/>
      <c r="U17" s="1"/>
      <c r="V17" s="12"/>
      <c r="Y17" s="1"/>
      <c r="AC17" s="1"/>
      <c r="AD17" s="23"/>
      <c r="AE17" s="24"/>
      <c r="AF17" s="24"/>
    </row>
    <row r="18" customFormat="false" ht="12.75" hidden="false" customHeight="false" outlineLevel="0" collapsed="false">
      <c r="A18" s="1"/>
      <c r="B18" s="25" t="n">
        <v>37500</v>
      </c>
      <c r="C18" s="33" t="n">
        <f aca="false">DDE("REUTER","IDN","CLU2,PRIM ACT 1,1")</f>
        <v>21.45</v>
      </c>
      <c r="D18" s="34" t="n">
        <f aca="false">DDE("REUTER","IDN","SCU2,PRIM ACT 1,1")</f>
        <v>20.92</v>
      </c>
      <c r="E18" s="35" t="n">
        <f aca="false">DDE("REUTER","IDN","HUU2,PRIM ACT 1,1")/100</f>
        <v>64.16</v>
      </c>
      <c r="F18" s="35" t="n">
        <f aca="false">DDE("REUTER","IDN","HOU2,PRIM ACT 1,1")/100</f>
        <v>60.7</v>
      </c>
      <c r="G18" s="35"/>
      <c r="H18" s="35" t="n">
        <f aca="false">DDE("REUTER","IDN","QLU2,PRIM ACT 1,1")</f>
        <v>33</v>
      </c>
      <c r="I18" s="36" t="n">
        <f aca="false">DDE("REUTER","IDN","NGU2,PRIM ACT 1,1")</f>
        <v>3.325</v>
      </c>
      <c r="J18" s="30" t="n">
        <v>37500</v>
      </c>
      <c r="K18" s="1"/>
      <c r="L18" s="25" t="n">
        <v>37500</v>
      </c>
      <c r="M18" s="5" t="n">
        <v>61.6095238095238</v>
      </c>
      <c r="N18" s="5" t="n">
        <v>59.9095238095238</v>
      </c>
      <c r="O18" s="5" t="n">
        <v>63.9095238095238</v>
      </c>
      <c r="P18" s="31" t="n">
        <v>17.82</v>
      </c>
      <c r="Q18" s="32" t="n">
        <v>15.27</v>
      </c>
      <c r="R18" s="1"/>
      <c r="S18" s="1"/>
      <c r="T18" s="12"/>
      <c r="U18" s="1"/>
      <c r="V18" s="12"/>
      <c r="Y18" s="1"/>
      <c r="AC18" s="1"/>
      <c r="AD18" s="23"/>
      <c r="AE18" s="23"/>
      <c r="AF18" s="24"/>
      <c r="AG18" s="24"/>
    </row>
    <row r="19" customFormat="false" ht="12.75" hidden="false" customHeight="false" outlineLevel="0" collapsed="false">
      <c r="A19" s="1"/>
      <c r="B19" s="25" t="n">
        <v>37530</v>
      </c>
      <c r="C19" s="33" t="n">
        <f aca="false">DDE("REUTER","IDN","CLV2,PRIM ACT 1,1")</f>
        <v>21.84</v>
      </c>
      <c r="D19" s="34" t="n">
        <f aca="false">DDE("REUTER","IDN","SCV2,PRIM ACT 1,1")</f>
        <v>20.9</v>
      </c>
      <c r="E19" s="35"/>
      <c r="F19" s="35" t="n">
        <f aca="false">DDE("REUTER","IDN","HOV2,PRIM ACT 1,1")/100</f>
        <v>61</v>
      </c>
      <c r="G19" s="35"/>
      <c r="H19" s="35"/>
      <c r="I19" s="36" t="n">
        <f aca="false">DDE("REUTER","IDN","NGV2,PRIM ACT 1,1")</f>
        <v>3.355</v>
      </c>
      <c r="J19" s="30" t="n">
        <v>37530</v>
      </c>
      <c r="K19" s="1"/>
      <c r="L19" s="25" t="n">
        <v>37530</v>
      </c>
      <c r="M19" s="5" t="n">
        <v>62.3595238095238</v>
      </c>
      <c r="N19" s="5" t="n">
        <v>59.4595238095238</v>
      </c>
      <c r="O19" s="5" t="n">
        <v>64.2095238095238</v>
      </c>
      <c r="P19" s="31" t="n">
        <v>17.749</v>
      </c>
      <c r="Q19" s="32" t="n">
        <v>15.199</v>
      </c>
      <c r="R19" s="1"/>
      <c r="S19" s="1"/>
      <c r="T19" s="12"/>
      <c r="U19" s="1"/>
      <c r="V19" s="12"/>
      <c r="Y19" s="1"/>
      <c r="AC19" s="1"/>
      <c r="AD19" s="23"/>
      <c r="AE19" s="23"/>
      <c r="AF19" s="24"/>
      <c r="AG19" s="24"/>
    </row>
    <row r="20" customFormat="false" ht="12.75" hidden="false" customHeight="false" outlineLevel="0" collapsed="false">
      <c r="A20" s="1"/>
      <c r="B20" s="25" t="n">
        <v>37561</v>
      </c>
      <c r="C20" s="33" t="n">
        <f aca="false">DDE("REUTER","IDN","CLX2,PRIM ACT 1,1")</f>
        <v>21.78</v>
      </c>
      <c r="D20" s="34" t="n">
        <f aca="false">DDE("REUTER","IDN","SCX2,PRIM ACT 1,1")</f>
        <v>20.87</v>
      </c>
      <c r="E20" s="35"/>
      <c r="F20" s="35" t="n">
        <f aca="false">DDE("REUTER","IDN","HOX2,PRIM ACT 1,1")/100</f>
        <v>61.7</v>
      </c>
      <c r="G20" s="35"/>
      <c r="H20" s="35"/>
      <c r="I20" s="36" t="n">
        <f aca="false">DDE("REUTER","IDN","NGX2,PRIM ACT 1,1")</f>
        <v>3.525</v>
      </c>
      <c r="J20" s="30" t="n">
        <v>37561</v>
      </c>
      <c r="K20" s="1"/>
      <c r="L20" s="25" t="n">
        <v>37561</v>
      </c>
      <c r="M20" s="5" t="n">
        <v>63.1095238095238</v>
      </c>
      <c r="N20" s="5" t="n">
        <v>60.1595238095238</v>
      </c>
      <c r="O20" s="5" t="n">
        <v>64.9095238095238</v>
      </c>
      <c r="P20" s="31" t="n">
        <v>17.68</v>
      </c>
      <c r="Q20" s="32" t="n">
        <v>15.13</v>
      </c>
      <c r="R20" s="1"/>
      <c r="S20" s="1"/>
      <c r="T20" s="12"/>
      <c r="U20" s="1"/>
      <c r="V20" s="12"/>
      <c r="Y20" s="1"/>
      <c r="AC20" s="1"/>
      <c r="AD20" s="23"/>
      <c r="AE20" s="23"/>
      <c r="AF20" s="24"/>
      <c r="AG20" s="24"/>
    </row>
    <row r="21" customFormat="false" ht="12.75" hidden="false" customHeight="false" outlineLevel="0" collapsed="false">
      <c r="A21" s="1"/>
      <c r="B21" s="25" t="n">
        <v>37591</v>
      </c>
      <c r="C21" s="33" t="n">
        <f aca="false">DDE("REUTER","IDN","CLZ2,PRIM ACT 1,1")</f>
        <v>21.41</v>
      </c>
      <c r="D21" s="34" t="n">
        <f aca="false">DDE("REUTER","IDN","SCZ2,PRIM ACT 1,1")</f>
        <v>20.84</v>
      </c>
      <c r="E21" s="35"/>
      <c r="F21" s="35" t="n">
        <f aca="false">DDE("REUTER","IDN","HOZ2,PRIM ACT 1,1")/100</f>
        <v>62.5</v>
      </c>
      <c r="G21" s="35"/>
      <c r="H21" s="35"/>
      <c r="I21" s="36" t="n">
        <f aca="false">DDE("REUTER","IDN","NGZ2,PRIM ACT 1,1")</f>
        <v>3.725</v>
      </c>
      <c r="J21" s="30" t="n">
        <v>37591</v>
      </c>
      <c r="K21" s="1"/>
      <c r="L21" s="25" t="n">
        <v>37591</v>
      </c>
      <c r="M21" s="5" t="n">
        <v>63.8095238095238</v>
      </c>
      <c r="N21" s="5" t="n">
        <v>60.5595238095238</v>
      </c>
      <c r="O21" s="5" t="n">
        <v>65.3095238095238</v>
      </c>
      <c r="P21" s="31" t="n">
        <v>17.622</v>
      </c>
      <c r="Q21" s="32" t="n">
        <v>15.072</v>
      </c>
      <c r="R21" s="1"/>
      <c r="S21" s="1"/>
      <c r="T21" s="12"/>
      <c r="U21" s="1"/>
      <c r="V21" s="12"/>
      <c r="Y21" s="1"/>
      <c r="AC21" s="1"/>
      <c r="AD21" s="23"/>
      <c r="AE21" s="23"/>
      <c r="AF21" s="24"/>
      <c r="AG21" s="24"/>
    </row>
    <row r="22" customFormat="false" ht="12.75" hidden="false" customHeight="false" outlineLevel="0" collapsed="false">
      <c r="A22" s="1"/>
      <c r="B22" s="25" t="n">
        <v>37622</v>
      </c>
      <c r="C22" s="33" t="n">
        <f aca="false">DDE("REUTER","IDN","CLF3,PRIM ACT 1,1")</f>
        <v>21.3</v>
      </c>
      <c r="D22" s="37"/>
      <c r="E22" s="35"/>
      <c r="F22" s="35" t="n">
        <f aca="false">DDE("REUTER","IDN","HOF3,PRIM ACT 1,1")/100</f>
        <v>62.5</v>
      </c>
      <c r="G22" s="35"/>
      <c r="H22" s="35"/>
      <c r="I22" s="36" t="n">
        <f aca="false">DDE("REUTER","IDN","NGF3,PRIM ACT 1,1")</f>
        <v>3.815</v>
      </c>
      <c r="J22" s="30" t="n">
        <v>37622</v>
      </c>
      <c r="K22" s="1"/>
      <c r="L22" s="25" t="n">
        <v>37622</v>
      </c>
      <c r="M22" s="5" t="n">
        <v>64.2095238095238</v>
      </c>
      <c r="N22" s="5" t="n">
        <v>60.7095238095238</v>
      </c>
      <c r="O22" s="5" t="n">
        <v>66.8095238095238</v>
      </c>
      <c r="P22" s="31" t="n">
        <v>17.704</v>
      </c>
      <c r="Q22" s="32" t="n">
        <v>15.354</v>
      </c>
      <c r="R22" s="1"/>
      <c r="S22" s="1"/>
      <c r="T22" s="12"/>
      <c r="U22" s="1"/>
      <c r="V22" s="12"/>
      <c r="Y22" s="1"/>
      <c r="AC22" s="1"/>
      <c r="AD22" s="23"/>
      <c r="AE22" s="23"/>
      <c r="AF22" s="24"/>
      <c r="AG22" s="24"/>
    </row>
    <row r="23" customFormat="false" ht="12.75" hidden="false" customHeight="false" outlineLevel="0" collapsed="false">
      <c r="A23" s="1"/>
      <c r="B23" s="25" t="n">
        <v>37653</v>
      </c>
      <c r="C23" s="33" t="n">
        <f aca="false">DDE("REUTER","IDN","CLG3,PRIM ACT 1,1")</f>
        <v>21.3</v>
      </c>
      <c r="D23" s="37"/>
      <c r="E23" s="35"/>
      <c r="F23" s="35" t="n">
        <f aca="false">DDE("REUTER","IDN","HOG3,PRIM ACT 1,1")/100</f>
        <v>62.5</v>
      </c>
      <c r="G23" s="35"/>
      <c r="H23" s="35"/>
      <c r="I23" s="36" t="n">
        <f aca="false">DDE("REUTER","IDN","NGG3,PRIM ACT 1,1")</f>
        <v>3.73</v>
      </c>
      <c r="J23" s="30" t="n">
        <v>37653</v>
      </c>
      <c r="K23" s="1"/>
      <c r="L23" s="25" t="n">
        <v>37653</v>
      </c>
      <c r="M23" s="5" t="n">
        <v>63.8095238095238</v>
      </c>
      <c r="N23" s="5" t="n">
        <v>59.1095238095238</v>
      </c>
      <c r="O23" s="5" t="n">
        <v>65.2095238095238</v>
      </c>
      <c r="P23" s="31" t="n">
        <v>17.654</v>
      </c>
      <c r="Q23" s="32" t="n">
        <v>15.304</v>
      </c>
      <c r="R23" s="1"/>
      <c r="S23" s="1"/>
      <c r="T23" s="12"/>
      <c r="U23" s="1"/>
      <c r="V23" s="12"/>
      <c r="Y23" s="1"/>
      <c r="AC23" s="1"/>
      <c r="AD23" s="23"/>
      <c r="AE23" s="23"/>
      <c r="AF23" s="24"/>
      <c r="AG23" s="24"/>
    </row>
    <row r="24" customFormat="false" ht="12.75" hidden="false" customHeight="false" outlineLevel="0" collapsed="false">
      <c r="A24" s="1"/>
      <c r="B24" s="25" t="n">
        <v>37681</v>
      </c>
      <c r="C24" s="33" t="n">
        <f aca="false">DDE("REUTER","IDN","CLH3,PRIM ACT 1,1")</f>
        <v>21.54</v>
      </c>
      <c r="D24" s="37"/>
      <c r="E24" s="35"/>
      <c r="F24" s="35" t="n">
        <f aca="false">DDE("REUTER","IDN","HOH3,PRIM ACT 1,1")/100</f>
        <v>61.1</v>
      </c>
      <c r="G24" s="35"/>
      <c r="H24" s="35"/>
      <c r="I24" s="36" t="n">
        <f aca="false">DDE("REUTER","IDN","NGH3,PRIM ACT 1,1")</f>
        <v>3.635</v>
      </c>
      <c r="J24" s="30" t="n">
        <v>37681</v>
      </c>
      <c r="K24" s="1"/>
      <c r="L24" s="25" t="n">
        <v>37681</v>
      </c>
      <c r="M24" s="5" t="n">
        <v>62.2095238095238</v>
      </c>
      <c r="N24" s="5" t="n">
        <v>57.6095238095238</v>
      </c>
      <c r="O24" s="5" t="n">
        <v>63.7095238095238</v>
      </c>
      <c r="P24" s="31" t="n">
        <v>17.591</v>
      </c>
      <c r="Q24" s="32" t="n">
        <v>15.241</v>
      </c>
      <c r="R24" s="1"/>
      <c r="S24" s="1"/>
      <c r="T24" s="12"/>
      <c r="U24" s="1"/>
      <c r="V24" s="12"/>
      <c r="Y24" s="1"/>
      <c r="AC24" s="1"/>
      <c r="AD24" s="23"/>
      <c r="AE24" s="23"/>
      <c r="AF24" s="24"/>
      <c r="AG24" s="24"/>
    </row>
    <row r="25" customFormat="false" ht="12.75" hidden="false" customHeight="false" outlineLevel="0" collapsed="false">
      <c r="A25" s="1"/>
      <c r="B25" s="38" t="n">
        <v>37712</v>
      </c>
      <c r="C25" s="39" t="n">
        <f aca="false">DDE("REUTER","IDN","CLJ3,PRIM ACT 1,1")</f>
        <v>21.48</v>
      </c>
      <c r="D25" s="40"/>
      <c r="E25" s="41"/>
      <c r="F25" s="41" t="n">
        <f aca="false">DDE("REUTER","IDN","HOJ3,PRIM ACT 1,1")/100</f>
        <v>60</v>
      </c>
      <c r="G25" s="41"/>
      <c r="H25" s="41"/>
      <c r="I25" s="42" t="n">
        <f aca="false">DDE("REUTER","IDN","NGJ3,PRIM ACT 1,1")</f>
        <v>3.51</v>
      </c>
      <c r="J25" s="43" t="n">
        <v>37712</v>
      </c>
      <c r="K25" s="1"/>
      <c r="L25" s="38" t="n">
        <v>36984</v>
      </c>
      <c r="M25" s="5" t="n">
        <v>60.7095238095238</v>
      </c>
      <c r="N25" s="5" t="n">
        <v>56.35</v>
      </c>
      <c r="O25" s="5" t="n">
        <v>61.8</v>
      </c>
      <c r="P25" s="44" t="n">
        <v>17.54</v>
      </c>
      <c r="Q25" s="45" t="n">
        <v>15.19</v>
      </c>
      <c r="R25" s="1"/>
      <c r="S25" s="1"/>
      <c r="T25" s="12"/>
      <c r="U25" s="1"/>
      <c r="V25" s="12"/>
      <c r="Y25" s="1"/>
      <c r="AC25" s="1"/>
      <c r="AD25" s="23"/>
      <c r="AE25" s="23"/>
      <c r="AF25" s="24"/>
      <c r="AG25" s="24"/>
    </row>
    <row r="26" customFormat="false" ht="12.75" hidden="false" customHeight="false" outlineLevel="0" collapsed="false">
      <c r="A26" s="1"/>
      <c r="B26" s="46"/>
      <c r="C26" s="1" t="s">
        <v>17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D26" s="23"/>
      <c r="AE26" s="23"/>
      <c r="AF26" s="24"/>
    </row>
    <row r="27" customFormat="false" ht="12.75" hidden="false" customHeight="false" outlineLevel="0" collapsed="false">
      <c r="A27" s="1"/>
      <c r="B27" s="4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5" hidden="false" customHeight="false" outlineLevel="0" collapsed="false">
      <c r="A28" s="1"/>
      <c r="B28" s="47"/>
      <c r="C28" s="48" t="s">
        <v>18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O28" s="17"/>
      <c r="P28" s="18" t="s">
        <v>19</v>
      </c>
      <c r="Q28" s="18"/>
      <c r="R28" s="18"/>
      <c r="S28" s="18"/>
      <c r="T28" s="18"/>
      <c r="U28" s="18"/>
      <c r="V28" s="1"/>
      <c r="Z28" s="1"/>
      <c r="AA28" s="1"/>
      <c r="AB28" s="1"/>
      <c r="AC28" s="1"/>
      <c r="AD28" s="1"/>
      <c r="AE28" s="1"/>
      <c r="AF28" s="1"/>
      <c r="AG28" s="1"/>
    </row>
    <row r="29" customFormat="false" ht="12.75" hidden="false" customHeight="false" outlineLevel="0" collapsed="false">
      <c r="A29" s="1"/>
      <c r="B29" s="49"/>
      <c r="C29" s="50" t="s">
        <v>20</v>
      </c>
      <c r="D29" s="50"/>
      <c r="E29" s="50" t="s">
        <v>21</v>
      </c>
      <c r="F29" s="50"/>
      <c r="G29" s="50" t="s">
        <v>22</v>
      </c>
      <c r="H29" s="50"/>
      <c r="I29" s="50" t="s">
        <v>23</v>
      </c>
      <c r="J29" s="51"/>
      <c r="K29" s="50" t="s">
        <v>24</v>
      </c>
      <c r="L29" s="50"/>
      <c r="M29" s="52" t="s">
        <v>25</v>
      </c>
      <c r="O29" s="22"/>
      <c r="P29" s="20" t="s">
        <v>12</v>
      </c>
      <c r="Q29" s="20" t="s">
        <v>13</v>
      </c>
      <c r="R29" s="20" t="s">
        <v>15</v>
      </c>
      <c r="S29" s="21" t="s">
        <v>16</v>
      </c>
      <c r="T29" s="20" t="s">
        <v>26</v>
      </c>
      <c r="U29" s="21" t="s">
        <v>27</v>
      </c>
      <c r="V29" s="1"/>
      <c r="Z29" s="53" t="s">
        <v>28</v>
      </c>
      <c r="AA29" s="1"/>
      <c r="AB29" s="1"/>
      <c r="AC29" s="1"/>
      <c r="AD29" s="1"/>
      <c r="AE29" s="1"/>
      <c r="AF29" s="1"/>
      <c r="AG29" s="1"/>
    </row>
    <row r="30" customFormat="false" ht="12.75" hidden="false" customHeight="false" outlineLevel="0" collapsed="false">
      <c r="A30" s="1"/>
      <c r="B30" s="25" t="s">
        <v>29</v>
      </c>
      <c r="C30" s="54" t="n">
        <f aca="false">(C9*(2/3))+(C10*(1/3))</f>
        <v>21.2</v>
      </c>
      <c r="D30" s="51" t="s">
        <v>30</v>
      </c>
      <c r="E30" s="54" t="e">
        <f aca="false">C8-C9</f>
        <v>#VALUE!</v>
      </c>
      <c r="F30" s="51" t="s">
        <v>31</v>
      </c>
      <c r="G30" s="55" t="e">
        <f aca="false">((F8*42)/100)-C8</f>
        <v>#VALUE!</v>
      </c>
      <c r="H30" s="51" t="s">
        <v>32</v>
      </c>
      <c r="I30" s="55" t="n">
        <f aca="false">((F9*42)/100)-C30</f>
        <v>4.50400000000001</v>
      </c>
      <c r="J30" s="51" t="s">
        <v>31</v>
      </c>
      <c r="K30" s="55" t="e">
        <f aca="false">((E8*42)/100)-C8</f>
        <v>#VALUE!</v>
      </c>
      <c r="L30" s="51" t="s">
        <v>32</v>
      </c>
      <c r="M30" s="56" t="n">
        <f aca="false">((E9*42)/100)-C30</f>
        <v>2.383</v>
      </c>
      <c r="O30" s="25" t="n">
        <v>37196</v>
      </c>
      <c r="P30" s="57" t="n">
        <f aca="false">((M8*42)/100)/5.825</f>
        <v>4.55982832618026</v>
      </c>
      <c r="Q30" s="57" t="n">
        <f aca="false">((N8*42)/100)/5.825</f>
        <v>4.36652360515021</v>
      </c>
      <c r="R30" s="57" t="n">
        <f aca="false">P8/6.298</f>
        <v>2.80247697681804</v>
      </c>
      <c r="S30" s="57" t="n">
        <f aca="false">Q8/6.302</f>
        <v>2.35639479530308</v>
      </c>
      <c r="T30" s="58" t="n">
        <f aca="false">U30+Z30</f>
        <v>3.448</v>
      </c>
      <c r="U30" s="59" t="n">
        <v>2.938</v>
      </c>
      <c r="V30" s="1"/>
      <c r="Z30" s="23" t="n">
        <v>0.51</v>
      </c>
      <c r="AA30" s="1"/>
      <c r="AB30" s="1"/>
      <c r="AC30" s="1"/>
      <c r="AD30" s="1"/>
      <c r="AE30" s="1"/>
      <c r="AF30" s="1"/>
      <c r="AG30" s="1"/>
    </row>
    <row r="31" customFormat="false" ht="12.75" hidden="false" customHeight="false" outlineLevel="0" collapsed="false">
      <c r="A31" s="1"/>
      <c r="B31" s="25" t="s">
        <v>33</v>
      </c>
      <c r="C31" s="54" t="n">
        <f aca="false">(C10*(2/3))+(C11*(1/3))</f>
        <v>21.38</v>
      </c>
      <c r="D31" s="51" t="s">
        <v>34</v>
      </c>
      <c r="E31" s="54" t="n">
        <f aca="false">C9-C10</f>
        <v>-0.150000000000002</v>
      </c>
      <c r="F31" s="51" t="s">
        <v>35</v>
      </c>
      <c r="G31" s="55" t="n">
        <f aca="false">((F9*42)/100)-C9</f>
        <v>4.554</v>
      </c>
      <c r="H31" s="51" t="s">
        <v>36</v>
      </c>
      <c r="I31" s="55" t="n">
        <f aca="false">((F10*42)/100)-C31</f>
        <v>4.618</v>
      </c>
      <c r="J31" s="51" t="s">
        <v>35</v>
      </c>
      <c r="K31" s="55" t="n">
        <f aca="false">((E9*42)/100)-C9</f>
        <v>2.433</v>
      </c>
      <c r="L31" s="51" t="s">
        <v>36</v>
      </c>
      <c r="M31" s="56" t="n">
        <f aca="false">((E10*42)/100)-C31</f>
        <v>2.644</v>
      </c>
      <c r="O31" s="25" t="n">
        <v>37226</v>
      </c>
      <c r="P31" s="57" t="n">
        <f aca="false">((M9*42)/100)/5.825</f>
        <v>4.61167381974249</v>
      </c>
      <c r="Q31" s="57" t="n">
        <f aca="false">((N9*42)/100)/5.825</f>
        <v>4.33047210300429</v>
      </c>
      <c r="R31" s="57" t="n">
        <f aca="false">P9/6.298</f>
        <v>2.8739282311845</v>
      </c>
      <c r="S31" s="57" t="n">
        <f aca="false">Q9/6.302</f>
        <v>2.37226277372263</v>
      </c>
      <c r="T31" s="58" t="n">
        <f aca="false">U31+Z31</f>
        <v>4.323</v>
      </c>
      <c r="U31" s="59" t="n">
        <v>3.103</v>
      </c>
      <c r="V31" s="1"/>
      <c r="Z31" s="23" t="n">
        <v>1.22</v>
      </c>
      <c r="AA31" s="1"/>
      <c r="AB31" s="1"/>
      <c r="AC31" s="1"/>
      <c r="AD31" s="1"/>
      <c r="AE31" s="1"/>
      <c r="AF31" s="1"/>
      <c r="AG31" s="1"/>
    </row>
    <row r="32" customFormat="false" ht="12.75" hidden="false" customHeight="false" outlineLevel="0" collapsed="false">
      <c r="A32" s="1"/>
      <c r="B32" s="25" t="s">
        <v>37</v>
      </c>
      <c r="C32" s="54" t="n">
        <f aca="false">(C11*(2/3))+(C12*(1/3))</f>
        <v>21.5766666666667</v>
      </c>
      <c r="D32" s="51" t="s">
        <v>38</v>
      </c>
      <c r="E32" s="54" t="n">
        <f aca="false">C10-C11</f>
        <v>-0.239999999999998</v>
      </c>
      <c r="F32" s="51" t="s">
        <v>39</v>
      </c>
      <c r="G32" s="55" t="n">
        <f aca="false">((F10*42)/100)-C10</f>
        <v>4.698</v>
      </c>
      <c r="H32" s="51" t="s">
        <v>40</v>
      </c>
      <c r="I32" s="55" t="n">
        <f aca="false">((F11*42)/100)-C32</f>
        <v>4.42133333333333</v>
      </c>
      <c r="J32" s="51" t="s">
        <v>39</v>
      </c>
      <c r="K32" s="55" t="n">
        <f aca="false">((E10*42)/100)-C10</f>
        <v>2.724</v>
      </c>
      <c r="L32" s="51" t="s">
        <v>40</v>
      </c>
      <c r="M32" s="56" t="n">
        <f aca="false">((E11*42)/100)-C32</f>
        <v>2.99333333333334</v>
      </c>
      <c r="O32" s="25" t="n">
        <v>37257</v>
      </c>
      <c r="P32" s="57" t="n">
        <f aca="false">((M10*42)/100)/5.825</f>
        <v>4.6549356223176</v>
      </c>
      <c r="Q32" s="57" t="n">
        <f aca="false">((N10*42)/100)/5.825</f>
        <v>4.41699570815451</v>
      </c>
      <c r="R32" s="57" t="n">
        <f aca="false">P10/6.298</f>
        <v>2.92950142902509</v>
      </c>
      <c r="S32" s="57" t="n">
        <f aca="false">Q10/6.302</f>
        <v>2.39606474135195</v>
      </c>
      <c r="T32" s="58" t="n">
        <f aca="false">U32+Z32</f>
        <v>5.675</v>
      </c>
      <c r="U32" s="59" t="n">
        <v>3.25</v>
      </c>
      <c r="V32" s="1"/>
      <c r="Z32" s="23" t="n">
        <v>2.425</v>
      </c>
      <c r="AA32" s="1"/>
      <c r="AB32" s="1"/>
      <c r="AC32" s="1"/>
      <c r="AD32" s="1"/>
      <c r="AE32" s="1"/>
      <c r="AF32" s="1"/>
      <c r="AG32" s="1"/>
    </row>
    <row r="33" customFormat="false" ht="12.75" hidden="false" customHeight="false" outlineLevel="0" collapsed="false">
      <c r="A33" s="1"/>
      <c r="B33" s="25" t="s">
        <v>41</v>
      </c>
      <c r="C33" s="54" t="n">
        <f aca="false">(C12*(2/3))+(C13*(1/3))</f>
        <v>21.6166666666667</v>
      </c>
      <c r="D33" s="51" t="s">
        <v>42</v>
      </c>
      <c r="E33" s="54" t="n">
        <f aca="false">C11-C12</f>
        <v>-0.109999999999999</v>
      </c>
      <c r="F33" s="51" t="s">
        <v>43</v>
      </c>
      <c r="G33" s="55" t="n">
        <f aca="false">((F11*42)/100)-C11</f>
        <v>4.458</v>
      </c>
      <c r="H33" s="51" t="s">
        <v>44</v>
      </c>
      <c r="I33" s="55" t="n">
        <f aca="false">((F12*42)/100)-C33</f>
        <v>3.83533333333333</v>
      </c>
      <c r="J33" s="51" t="s">
        <v>43</v>
      </c>
      <c r="K33" s="55" t="n">
        <f aca="false">((E11*42)/100)-C11</f>
        <v>3.03</v>
      </c>
      <c r="L33" s="51" t="s">
        <v>44</v>
      </c>
      <c r="M33" s="56" t="n">
        <f aca="false">((E12*42)/100)-C33</f>
        <v>3.35233333333333</v>
      </c>
      <c r="O33" s="25" t="n">
        <v>37288</v>
      </c>
      <c r="P33" s="57" t="n">
        <f aca="false">((M11*42)/100)/5.825</f>
        <v>4.62969957081545</v>
      </c>
      <c r="Q33" s="57" t="n">
        <f aca="false">((N11*42)/100)/5.825</f>
        <v>4.31244635193133</v>
      </c>
      <c r="R33" s="57" t="n">
        <f aca="false">P11/6.298</f>
        <v>2.89774531597333</v>
      </c>
      <c r="S33" s="57" t="n">
        <f aca="false">Q11/6.302</f>
        <v>2.4119327197715</v>
      </c>
      <c r="T33" s="58" t="n">
        <f aca="false">U33+Z33</f>
        <v>5.543</v>
      </c>
      <c r="U33" s="59" t="n">
        <v>3.248</v>
      </c>
      <c r="V33" s="1"/>
      <c r="Z33" s="23" t="n">
        <v>2.295</v>
      </c>
      <c r="AA33" s="1"/>
      <c r="AB33" s="1"/>
      <c r="AC33" s="1"/>
      <c r="AD33" s="1"/>
      <c r="AE33" s="1"/>
      <c r="AF33" s="1"/>
      <c r="AG33" s="1"/>
    </row>
    <row r="34" customFormat="false" ht="12.75" hidden="false" customHeight="false" outlineLevel="0" collapsed="false">
      <c r="A34" s="1"/>
      <c r="B34" s="25" t="s">
        <v>45</v>
      </c>
      <c r="C34" s="54" t="n">
        <f aca="false">(C13*(2/3))+(C14*(1/3))</f>
        <v>21.5333333333333</v>
      </c>
      <c r="D34" s="51" t="s">
        <v>46</v>
      </c>
      <c r="E34" s="54" t="n">
        <f aca="false">C12-C13</f>
        <v>0.0999999999999979</v>
      </c>
      <c r="F34" s="51" t="s">
        <v>47</v>
      </c>
      <c r="G34" s="55" t="n">
        <f aca="false">((F12*42)/100)-C12</f>
        <v>3.802</v>
      </c>
      <c r="H34" s="51" t="s">
        <v>48</v>
      </c>
      <c r="I34" s="55" t="n">
        <f aca="false">((F13*42)/100)-C34</f>
        <v>3.47766666666667</v>
      </c>
      <c r="J34" s="51" t="s">
        <v>47</v>
      </c>
      <c r="K34" s="55" t="n">
        <f aca="false">((E12*42)/100)-C12</f>
        <v>3.319</v>
      </c>
      <c r="L34" s="51" t="s">
        <v>48</v>
      </c>
      <c r="M34" s="56" t="n">
        <f aca="false">((E13*42)/100)-C34</f>
        <v>6.39666666666667</v>
      </c>
      <c r="O34" s="25" t="n">
        <v>37316</v>
      </c>
      <c r="P34" s="57" t="n">
        <f aca="false">((M12*42)/100)/5.825</f>
        <v>4.52515021459228</v>
      </c>
      <c r="Q34" s="57" t="n">
        <f aca="false">((N12*42)/100)/5.825</f>
        <v>4.22231759656652</v>
      </c>
      <c r="R34" s="57" t="n">
        <f aca="false">P12/6.298</f>
        <v>2.86598920292156</v>
      </c>
      <c r="S34" s="57" t="n">
        <f aca="false">Q12/6.302</f>
        <v>2.42780069819105</v>
      </c>
      <c r="T34" s="58" t="n">
        <f aca="false">U34+Z34</f>
        <v>4.005</v>
      </c>
      <c r="U34" s="59" t="n">
        <v>3.195</v>
      </c>
      <c r="V34" s="1"/>
      <c r="Z34" s="23" t="n">
        <v>0.81</v>
      </c>
      <c r="AA34" s="1"/>
      <c r="AB34" s="1"/>
      <c r="AC34" s="1"/>
      <c r="AD34" s="1"/>
      <c r="AE34" s="1"/>
      <c r="AF34" s="1"/>
      <c r="AG34" s="1"/>
    </row>
    <row r="35" customFormat="false" ht="12.75" hidden="false" customHeight="false" outlineLevel="0" collapsed="false">
      <c r="A35" s="1"/>
      <c r="B35" s="25" t="s">
        <v>49</v>
      </c>
      <c r="C35" s="54" t="n">
        <f aca="false">(C14*(2/3))+(C15*(1/3))</f>
        <v>21.5466666666667</v>
      </c>
      <c r="D35" s="51" t="s">
        <v>50</v>
      </c>
      <c r="E35" s="54" t="n">
        <f aca="false">C13-C14</f>
        <v>0.0500000000000007</v>
      </c>
      <c r="F35" s="51" t="s">
        <v>51</v>
      </c>
      <c r="G35" s="55" t="n">
        <f aca="false">((F13*42)/100)-C13</f>
        <v>3.461</v>
      </c>
      <c r="H35" s="51" t="s">
        <v>52</v>
      </c>
      <c r="I35" s="55" t="n">
        <f aca="false">((F14*42)/100)-C35</f>
        <v>3.29633333333333</v>
      </c>
      <c r="J35" s="51" t="s">
        <v>51</v>
      </c>
      <c r="K35" s="55" t="n">
        <f aca="false">((E13*42)/100)-C13</f>
        <v>6.38</v>
      </c>
      <c r="L35" s="51" t="s">
        <v>52</v>
      </c>
      <c r="M35" s="56" t="n">
        <f aca="false">((E14*42)/100)-C35</f>
        <v>5.83733333333333</v>
      </c>
      <c r="O35" s="25" t="n">
        <v>37347</v>
      </c>
      <c r="P35" s="57" t="n">
        <f aca="false">((M13*42)/100)/5.825</f>
        <v>4.43502145922747</v>
      </c>
      <c r="Q35" s="57" t="n">
        <f aca="false">((N13*42)/100)/5.825</f>
        <v>4.17905579399142</v>
      </c>
      <c r="R35" s="57" t="n">
        <f aca="false">P13/6.298</f>
        <v>2.8342330898698</v>
      </c>
      <c r="S35" s="57" t="n">
        <f aca="false">Q13/6.302</f>
        <v>2.4436686766106</v>
      </c>
      <c r="T35" s="58" t="n">
        <f aca="false">U35+Z35</f>
        <v>3.525</v>
      </c>
      <c r="U35" s="59" t="n">
        <v>3.095</v>
      </c>
      <c r="V35" s="1"/>
      <c r="Z35" s="23" t="n">
        <v>0.43</v>
      </c>
      <c r="AA35" s="1"/>
      <c r="AB35" s="1"/>
      <c r="AC35" s="1"/>
      <c r="AD35" s="1"/>
      <c r="AE35" s="1"/>
      <c r="AF35" s="1"/>
      <c r="AG35" s="1"/>
    </row>
    <row r="36" customFormat="false" ht="12.75" hidden="false" customHeight="false" outlineLevel="0" collapsed="false">
      <c r="A36" s="1"/>
      <c r="B36" s="25" t="s">
        <v>53</v>
      </c>
      <c r="C36" s="54" t="n">
        <f aca="false">(C15*(2/3))+(C16*(1/3))</f>
        <v>21.66</v>
      </c>
      <c r="D36" s="51" t="s">
        <v>54</v>
      </c>
      <c r="E36" s="54" t="n">
        <f aca="false">C14-C15</f>
        <v>-0.140000000000001</v>
      </c>
      <c r="F36" s="51" t="s">
        <v>55</v>
      </c>
      <c r="G36" s="55" t="n">
        <f aca="false">((F14*42)/100)-C14</f>
        <v>3.343</v>
      </c>
      <c r="H36" s="51" t="s">
        <v>56</v>
      </c>
      <c r="I36" s="55" t="n">
        <f aca="false">((F15*42)/100)-C36</f>
        <v>3.078</v>
      </c>
      <c r="J36" s="51" t="s">
        <v>55</v>
      </c>
      <c r="K36" s="55" t="n">
        <f aca="false">((E14*42)/100)-C14</f>
        <v>5.884</v>
      </c>
      <c r="L36" s="51" t="s">
        <v>56</v>
      </c>
      <c r="M36" s="56" t="n">
        <f aca="false">((E15*42)/100)-C36</f>
        <v>6.459</v>
      </c>
      <c r="O36" s="25" t="n">
        <v>37377</v>
      </c>
      <c r="P36" s="57" t="n">
        <f aca="false">((M14*42)/100)/5.825</f>
        <v>4.34849785407725</v>
      </c>
      <c r="Q36" s="57" t="n">
        <f aca="false">((N14*42)/100)/5.825</f>
        <v>4.15381974248927</v>
      </c>
      <c r="R36" s="57" t="n">
        <f aca="false">P14/6.298</f>
        <v>2.81041600508098</v>
      </c>
      <c r="S36" s="57" t="n">
        <f aca="false">Q14/6.302</f>
        <v>2.45953665503015</v>
      </c>
      <c r="T36" s="58" t="n">
        <f aca="false">U36+Z36</f>
        <v>3.515</v>
      </c>
      <c r="U36" s="59" t="n">
        <v>3.125</v>
      </c>
      <c r="V36" s="1"/>
      <c r="Z36" s="23" t="n">
        <v>0.39</v>
      </c>
      <c r="AA36" s="1"/>
      <c r="AB36" s="1"/>
      <c r="AC36" s="1"/>
      <c r="AD36" s="1"/>
      <c r="AE36" s="1"/>
      <c r="AF36" s="1"/>
      <c r="AG36" s="1"/>
    </row>
    <row r="37" customFormat="false" ht="12.75" hidden="false" customHeight="false" outlineLevel="0" collapsed="false">
      <c r="A37" s="1"/>
      <c r="B37" s="25" t="s">
        <v>57</v>
      </c>
      <c r="C37" s="54" t="n">
        <f aca="false">(C16*(2/3))+(C17*(1/3))</f>
        <v>21.66</v>
      </c>
      <c r="D37" s="51" t="s">
        <v>58</v>
      </c>
      <c r="E37" s="54" t="n">
        <f aca="false">C15-C16</f>
        <v>-0.0599999999999987</v>
      </c>
      <c r="F37" s="51" t="s">
        <v>59</v>
      </c>
      <c r="G37" s="55" t="n">
        <f aca="false">((F15*42)/100)-C15</f>
        <v>3.098</v>
      </c>
      <c r="H37" s="51" t="s">
        <v>60</v>
      </c>
      <c r="I37" s="55" t="n">
        <f aca="false">((F16*42)/100)-C37</f>
        <v>3.26700000000001</v>
      </c>
      <c r="J37" s="51" t="s">
        <v>59</v>
      </c>
      <c r="K37" s="55" t="n">
        <f aca="false">((E15*42)/100)-C15</f>
        <v>6.479</v>
      </c>
      <c r="L37" s="51" t="s">
        <v>60</v>
      </c>
      <c r="M37" s="56" t="n">
        <f aca="false">((E16*42)/100)-C37</f>
        <v>6.24900000000001</v>
      </c>
      <c r="O37" s="25" t="n">
        <v>37408</v>
      </c>
      <c r="P37" s="57" t="n">
        <f aca="false">((M15*42)/100)/5.825</f>
        <v>4.32326180257511</v>
      </c>
      <c r="Q37" s="57" t="n">
        <f aca="false">((N15*42)/100)/5.825</f>
        <v>4.17905579399142</v>
      </c>
      <c r="R37" s="57" t="n">
        <f aca="false">P15/6.298</f>
        <v>2.7945379485551</v>
      </c>
      <c r="S37" s="57" t="n">
        <f aca="false">Q15/6.302</f>
        <v>2.4754046334497</v>
      </c>
      <c r="T37" s="58" t="n">
        <f aca="false">U37+Z37</f>
        <v>3.535</v>
      </c>
      <c r="U37" s="59" t="n">
        <v>3.165</v>
      </c>
      <c r="V37" s="1"/>
      <c r="Z37" s="23" t="n">
        <v>0.37</v>
      </c>
      <c r="AA37" s="1"/>
      <c r="AB37" s="1"/>
      <c r="AC37" s="1"/>
      <c r="AD37" s="1"/>
      <c r="AE37" s="1"/>
      <c r="AF37" s="1"/>
      <c r="AG37" s="1"/>
    </row>
    <row r="38" customFormat="false" ht="12.75" hidden="false" customHeight="false" outlineLevel="0" collapsed="false">
      <c r="A38" s="1"/>
      <c r="B38" s="25"/>
      <c r="C38" s="54"/>
      <c r="D38" s="51"/>
      <c r="E38" s="54"/>
      <c r="F38" s="51"/>
      <c r="G38" s="60"/>
      <c r="H38" s="51"/>
      <c r="I38" s="55"/>
      <c r="J38" s="51"/>
      <c r="K38" s="55"/>
      <c r="L38" s="51"/>
      <c r="M38" s="56"/>
      <c r="O38" s="38" t="n">
        <v>37438</v>
      </c>
      <c r="P38" s="61" t="n">
        <f aca="false">((M16*42)/100)/5.825</f>
        <v>4.34849785407725</v>
      </c>
      <c r="Q38" s="61" t="n">
        <f aca="false">((N16*42)/100)/5.825</f>
        <v>4.21150214592275</v>
      </c>
      <c r="R38" s="61" t="n">
        <f aca="false">P16/6.298</f>
        <v>2.8342330898698</v>
      </c>
      <c r="S38" s="61" t="n">
        <f aca="false">Q16/6.302</f>
        <v>2.48333862265947</v>
      </c>
      <c r="T38" s="62" t="n">
        <f aca="false">U38+Z38</f>
        <v>3.64</v>
      </c>
      <c r="U38" s="63" t="n">
        <v>3.2</v>
      </c>
      <c r="V38" s="1"/>
      <c r="Z38" s="23" t="n">
        <v>0.44</v>
      </c>
      <c r="AA38" s="1"/>
      <c r="AB38" s="1"/>
      <c r="AC38" s="1"/>
      <c r="AD38" s="1"/>
      <c r="AE38" s="1"/>
      <c r="AF38" s="1"/>
      <c r="AG38" s="1"/>
    </row>
    <row r="39" customFormat="false" ht="12.75" hidden="false" customHeight="false" outlineLevel="0" collapsed="false">
      <c r="A39" s="1"/>
      <c r="B39" s="25" t="s">
        <v>61</v>
      </c>
      <c r="C39" s="54" t="n">
        <f aca="false">((C11*(2/3))+C12+C13+(C14*(1/3)))/3</f>
        <v>21.5755555555556</v>
      </c>
      <c r="D39" s="51" t="s">
        <v>62</v>
      </c>
      <c r="E39" s="54" t="n">
        <f aca="false">C9-C21</f>
        <v>-0.260000000000002</v>
      </c>
      <c r="F39" s="51" t="s">
        <v>63</v>
      </c>
      <c r="G39" s="55" t="n">
        <f aca="false">(((F10+F11+F12)*42/3)/100)-((C10+C11+C12)/3)</f>
        <v>4.31933333333333</v>
      </c>
      <c r="H39" s="51" t="s">
        <v>64</v>
      </c>
      <c r="I39" s="55" t="n">
        <f aca="false">(((F11+F12+F13)*42/3)/100)-C39</f>
        <v>3.91144444444445</v>
      </c>
      <c r="J39" s="51" t="s">
        <v>65</v>
      </c>
      <c r="K39" s="55" t="n">
        <f aca="false">(((E10+E11+E12)*42/3)/100)-((C10+C11+C12)/3)</f>
        <v>3.02433333333333</v>
      </c>
      <c r="L39" s="51" t="s">
        <v>66</v>
      </c>
      <c r="M39" s="56" t="n">
        <f aca="false">(((E11+E12+E13)*42/3)/100)-C39</f>
        <v>4.24744444444444</v>
      </c>
      <c r="U39" s="1"/>
      <c r="V39" s="1"/>
      <c r="Z39" s="23"/>
      <c r="AA39" s="1"/>
      <c r="AB39" s="1"/>
      <c r="AC39" s="1"/>
      <c r="AD39" s="1"/>
      <c r="AE39" s="1"/>
      <c r="AF39" s="1"/>
      <c r="AG39" s="1"/>
    </row>
    <row r="40" customFormat="false" ht="12.75" hidden="false" customHeight="false" outlineLevel="0" collapsed="false">
      <c r="A40" s="1"/>
      <c r="B40" s="25" t="s">
        <v>67</v>
      </c>
      <c r="C40" s="54" t="n">
        <f aca="false">((C14*(2/3))+C15+C16+(C17*(1/3)))/3</f>
        <v>21.6222222222222</v>
      </c>
      <c r="D40" s="51" t="s">
        <v>68</v>
      </c>
      <c r="E40" s="54" t="n">
        <f aca="false">C10-C22</f>
        <v>0</v>
      </c>
      <c r="F40" s="51" t="s">
        <v>69</v>
      </c>
      <c r="G40" s="55" t="n">
        <f aca="false">(((F13+F14+F15)*42/3)/100)-((C13+C14+C15)/3)</f>
        <v>3.30066666666667</v>
      </c>
      <c r="H40" s="51" t="s">
        <v>70</v>
      </c>
      <c r="I40" s="55" t="n">
        <f aca="false">(((F14+F15+F16)*42/3)/100)-C40</f>
        <v>3.21377777777778</v>
      </c>
      <c r="J40" s="51" t="s">
        <v>71</v>
      </c>
      <c r="K40" s="55" t="n">
        <f aca="false">(((E13+E14+E15)*42/3)/100)-((C13+C14+C15)/3)</f>
        <v>6.24766666666667</v>
      </c>
      <c r="L40" s="51" t="s">
        <v>72</v>
      </c>
      <c r="M40" s="56" t="n">
        <f aca="false">(((E14+E15+E16)*42/3)/100)-C40</f>
        <v>6.18177777777778</v>
      </c>
      <c r="U40" s="1"/>
      <c r="V40" s="1"/>
      <c r="Z40" s="23"/>
      <c r="AA40" s="1"/>
      <c r="AB40" s="1"/>
      <c r="AC40" s="1"/>
      <c r="AD40" s="1"/>
      <c r="AE40" s="1"/>
      <c r="AF40" s="1"/>
      <c r="AG40" s="1"/>
    </row>
    <row r="41" customFormat="false" ht="12.75" hidden="false" customHeight="false" outlineLevel="0" collapsed="false">
      <c r="A41" s="1"/>
      <c r="B41" s="25" t="s">
        <v>73</v>
      </c>
      <c r="C41" s="54" t="n">
        <f aca="false">((C17*(2/3))+C18+C19+(C20*(1/3)))/3</f>
        <v>21.6455555555556</v>
      </c>
      <c r="D41" s="51" t="s">
        <v>74</v>
      </c>
      <c r="E41" s="54" t="n">
        <f aca="false">C11-C23</f>
        <v>0.239999999999998</v>
      </c>
      <c r="F41" s="51" t="s">
        <v>75</v>
      </c>
      <c r="G41" s="55" t="n">
        <f aca="false">(((F16+F17+F18)*42/3)/100)-((C16+C17+C18)/3)</f>
        <v>3.52533333333334</v>
      </c>
      <c r="H41" s="51" t="s">
        <v>76</v>
      </c>
      <c r="I41" s="55" t="n">
        <f aca="false">(((F17+F18+F19)*42/3)/100)-C41</f>
        <v>3.68744444444444</v>
      </c>
      <c r="J41" s="51" t="s">
        <v>77</v>
      </c>
      <c r="K41" s="55" t="n">
        <f aca="false">(((E16+E17+E18)*42/3)/100)-((C16+C17+C18)/3)</f>
        <v>5.87313333333333</v>
      </c>
      <c r="L41" s="51"/>
      <c r="M41" s="56"/>
      <c r="U41" s="1"/>
      <c r="V41" s="1"/>
      <c r="Z41" s="23"/>
      <c r="AA41" s="1"/>
      <c r="AB41" s="1"/>
      <c r="AC41" s="1"/>
      <c r="AD41" s="1"/>
      <c r="AE41" s="1"/>
      <c r="AF41" s="1"/>
      <c r="AG41" s="1"/>
    </row>
    <row r="42" customFormat="false" ht="12.75" hidden="false" customHeight="false" outlineLevel="0" collapsed="false">
      <c r="A42" s="1"/>
      <c r="B42" s="25" t="s">
        <v>78</v>
      </c>
      <c r="C42" s="54" t="n">
        <f aca="false">((C20*(2/3))+C21+C22+(C23*(1/3)))/3</f>
        <v>21.4433333333333</v>
      </c>
      <c r="D42" s="51" t="s">
        <v>79</v>
      </c>
      <c r="E42" s="54" t="n">
        <f aca="false">C12-C24</f>
        <v>0.109999999999999</v>
      </c>
      <c r="F42" s="51" t="s">
        <v>80</v>
      </c>
      <c r="G42" s="55" t="n">
        <f aca="false">(((F19+F20+F21)*42/3)/100)-((C19+C20+C21)/3)</f>
        <v>4.25133333333333</v>
      </c>
      <c r="H42" s="51" t="s">
        <v>81</v>
      </c>
      <c r="I42" s="55" t="n">
        <f aca="false">(((F20+F21+F22)*42/3)/100)-C42</f>
        <v>4.69466666666667</v>
      </c>
      <c r="J42" s="51"/>
      <c r="K42" s="55"/>
      <c r="L42" s="51"/>
      <c r="M42" s="56"/>
      <c r="U42" s="1"/>
      <c r="V42" s="1"/>
      <c r="Z42" s="23"/>
      <c r="AA42" s="1"/>
      <c r="AB42" s="1"/>
      <c r="AC42" s="1"/>
      <c r="AD42" s="1"/>
      <c r="AE42" s="1"/>
      <c r="AF42" s="1"/>
      <c r="AG42" s="1"/>
    </row>
    <row r="43" customFormat="false" ht="12.75" hidden="false" customHeight="false" outlineLevel="0" collapsed="false">
      <c r="B43" s="25"/>
      <c r="C43" s="54"/>
      <c r="D43" s="51" t="s">
        <v>82</v>
      </c>
      <c r="E43" s="54" t="n">
        <f aca="false">C13-C25</f>
        <v>0.0700000000000003</v>
      </c>
      <c r="F43" s="51"/>
      <c r="G43" s="60"/>
      <c r="H43" s="51"/>
      <c r="I43" s="55"/>
      <c r="J43" s="51"/>
      <c r="K43" s="55"/>
      <c r="L43" s="51"/>
      <c r="M43" s="56"/>
      <c r="P43" s="1"/>
      <c r="Q43" s="1"/>
      <c r="Z43" s="23"/>
    </row>
    <row r="44" customFormat="false" ht="12.75" hidden="false" customHeight="false" outlineLevel="0" collapsed="false">
      <c r="B44" s="38" t="s">
        <v>83</v>
      </c>
      <c r="C44" s="64" t="n">
        <f aca="false">((C11*(2/3))+C12+C13+C14+C15+C16+C17+C18+C19+C20+C21+C22+(C23*(1/3)))/12</f>
        <v>21.5716666666667</v>
      </c>
      <c r="D44" s="65"/>
      <c r="E44" s="66"/>
      <c r="F44" s="65"/>
      <c r="G44" s="67"/>
      <c r="H44" s="65" t="s">
        <v>84</v>
      </c>
      <c r="I44" s="67" t="n">
        <f aca="false">AVERAGE(I39:I42)</f>
        <v>3.87683333333333</v>
      </c>
      <c r="J44" s="65"/>
      <c r="K44" s="67"/>
      <c r="L44" s="65"/>
      <c r="M44" s="68"/>
      <c r="P44" s="1"/>
      <c r="Q44" s="1"/>
      <c r="Z44" s="23"/>
    </row>
    <row r="45" customFormat="false" ht="12.75" hidden="false" customHeight="false" outlineLevel="0" collapsed="false">
      <c r="B45" s="1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Z45" s="23"/>
    </row>
    <row r="46" customFormat="false" ht="12.75" hidden="false" customHeight="false" outlineLevel="0" collapsed="false">
      <c r="B46" s="69"/>
      <c r="C46" s="16" t="s">
        <v>85</v>
      </c>
      <c r="D46" s="16"/>
      <c r="E46" s="16"/>
      <c r="G46" s="70"/>
      <c r="H46" s="71"/>
      <c r="I46" s="71"/>
      <c r="J46" s="71"/>
      <c r="K46" s="72"/>
      <c r="L46" s="72"/>
      <c r="M46" s="72"/>
      <c r="N46" s="73"/>
      <c r="O46" s="1"/>
      <c r="P46" s="1"/>
      <c r="Q46" s="1"/>
      <c r="R46" s="1"/>
      <c r="S46" s="1"/>
      <c r="T46" s="1"/>
      <c r="U46" s="1"/>
      <c r="Z46" s="23"/>
    </row>
    <row r="47" customFormat="false" ht="12.75" hidden="false" customHeight="false" outlineLevel="0" collapsed="false">
      <c r="B47" s="74"/>
      <c r="C47" s="20" t="s">
        <v>86</v>
      </c>
      <c r="D47" s="20" t="s">
        <v>87</v>
      </c>
      <c r="E47" s="75" t="s">
        <v>88</v>
      </c>
      <c r="G47" s="25"/>
      <c r="H47" s="76" t="s">
        <v>89</v>
      </c>
      <c r="I47" s="50"/>
      <c r="J47" s="50" t="s">
        <v>90</v>
      </c>
      <c r="K47" s="50"/>
      <c r="L47" s="50" t="s">
        <v>91</v>
      </c>
      <c r="M47" s="50"/>
      <c r="N47" s="52" t="s">
        <v>92</v>
      </c>
      <c r="O47" s="1"/>
      <c r="P47" s="1"/>
      <c r="Q47" s="1"/>
      <c r="R47" s="1"/>
      <c r="S47" s="1"/>
      <c r="Z47" s="23"/>
    </row>
    <row r="48" customFormat="false" ht="12.75" hidden="false" customHeight="false" outlineLevel="0" collapsed="false">
      <c r="B48" s="25" t="n">
        <v>37196</v>
      </c>
      <c r="C48" s="77" t="n">
        <f aca="false">(((((E9*3)*42)/100)+(((F9*2)*42)/100))-(5*C30))/5</f>
        <v>3.23140000000001</v>
      </c>
      <c r="D48" s="77" t="e">
        <f aca="false">((((E8*2)*42)/100)+((F8*42)/100)-(C8*3))/3</f>
        <v>#VALUE!</v>
      </c>
      <c r="E48" s="78" t="e">
        <f aca="false">((((E8*42)/100)+((F8*42)/100))-(C8*2))/2</f>
        <v>#VALUE!</v>
      </c>
      <c r="G48" s="25" t="s">
        <v>93</v>
      </c>
      <c r="H48" s="55" t="e">
        <f aca="false">C69-C8</f>
        <v>#VALUE!</v>
      </c>
      <c r="I48" s="51" t="s">
        <v>29</v>
      </c>
      <c r="J48" s="55" t="n">
        <f aca="false">G69-C30</f>
        <v>-0.914999999999996</v>
      </c>
      <c r="K48" s="51" t="s">
        <v>29</v>
      </c>
      <c r="L48" s="54" t="n">
        <f aca="false">((D9*(2/3)+D10*(1/3)))-C30</f>
        <v>-0.736666666666665</v>
      </c>
      <c r="M48" s="51" t="s">
        <v>93</v>
      </c>
      <c r="N48" s="79" t="e">
        <f aca="false">D8-C8</f>
        <v>#VALUE!</v>
      </c>
      <c r="O48" s="1"/>
      <c r="P48" s="1"/>
      <c r="Q48" s="1"/>
      <c r="R48" s="1"/>
      <c r="S48" s="1"/>
    </row>
    <row r="49" customFormat="false" ht="12.75" hidden="false" customHeight="false" outlineLevel="0" collapsed="false">
      <c r="B49" s="25" t="n">
        <v>37226</v>
      </c>
      <c r="C49" s="77" t="n">
        <f aca="false">(((((E10*3)*42)/100)+(((F10*2)*42)/100))-(5*C31))/5</f>
        <v>3.4336</v>
      </c>
      <c r="D49" s="77" t="n">
        <f aca="false">((((E9*2)*42)/100)+((F9*42)/100)-(C9*3))/3</f>
        <v>3.14</v>
      </c>
      <c r="E49" s="78" t="n">
        <f aca="false">((((E9*42)/100)+((F9*42)/100))-(C9*2))/2</f>
        <v>3.4935</v>
      </c>
      <c r="G49" s="25" t="s">
        <v>94</v>
      </c>
      <c r="H49" s="55" t="n">
        <f aca="false">C70-C9</f>
        <v>-0.899999999999999</v>
      </c>
      <c r="I49" s="51" t="s">
        <v>33</v>
      </c>
      <c r="J49" s="55" t="n">
        <f aca="false">G70-C31</f>
        <v>-0.995000000000001</v>
      </c>
      <c r="K49" s="51" t="s">
        <v>33</v>
      </c>
      <c r="L49" s="54" t="n">
        <f aca="false">((D10*(2/3)+D11*(1/3)))-C31</f>
        <v>-0.373333333333335</v>
      </c>
      <c r="M49" s="51" t="s">
        <v>94</v>
      </c>
      <c r="N49" s="79" t="n">
        <f aca="false">D9-C9</f>
        <v>-0.949999999999999</v>
      </c>
      <c r="O49" s="1"/>
      <c r="P49" s="1"/>
      <c r="Q49" s="1"/>
      <c r="R49" s="1"/>
      <c r="S49" s="1"/>
    </row>
    <row r="50" customFormat="false" ht="12.75" hidden="false" customHeight="false" outlineLevel="0" collapsed="false">
      <c r="B50" s="25" t="n">
        <v>37257</v>
      </c>
      <c r="C50" s="77" t="n">
        <f aca="false">(((((E11*3)*42)/100)+(((F11*2)*42)/100))-(5*C32))/5</f>
        <v>3.56453333333333</v>
      </c>
      <c r="D50" s="77" t="n">
        <f aca="false">((((E10*2)*42)/100)+((F10*42)/100)-(C10*3))/3</f>
        <v>3.382</v>
      </c>
      <c r="E50" s="78" t="n">
        <f aca="false">((((E10*42)/100)+((F10*42)/100))-(C10*2))/2</f>
        <v>3.711</v>
      </c>
      <c r="G50" s="25" t="s">
        <v>95</v>
      </c>
      <c r="H50" s="55" t="n">
        <f aca="false">C71-C10</f>
        <v>-0.98</v>
      </c>
      <c r="I50" s="51" t="s">
        <v>37</v>
      </c>
      <c r="J50" s="55" t="n">
        <f aca="false">G71-C32</f>
        <v>-1.10166666666666</v>
      </c>
      <c r="K50" s="51" t="s">
        <v>37</v>
      </c>
      <c r="L50" s="54" t="n">
        <f aca="false">((D11*(2/3)+D12*(1/3)))-C32</f>
        <v>-0.539999999999999</v>
      </c>
      <c r="M50" s="51" t="s">
        <v>95</v>
      </c>
      <c r="N50" s="79" t="n">
        <f aca="false">D10-C10</f>
        <v>-0.310000000000002</v>
      </c>
      <c r="O50" s="1"/>
      <c r="P50" s="1"/>
      <c r="Q50" s="1"/>
      <c r="R50" s="1"/>
      <c r="S50" s="1"/>
    </row>
    <row r="51" customFormat="false" ht="12.75" hidden="false" customHeight="false" outlineLevel="0" collapsed="false">
      <c r="B51" s="25" t="n">
        <v>37288</v>
      </c>
      <c r="C51" s="77" t="n">
        <f aca="false">(((((E12*3)*42)/100)+(((F12*2)*42)/100))-(5*C33))/5</f>
        <v>3.54553333333333</v>
      </c>
      <c r="D51" s="77" t="n">
        <f aca="false">((((E11*2)*42)/100)+((F11*42)/100)-(C11*3))/3</f>
        <v>3.506</v>
      </c>
      <c r="E51" s="78" t="n">
        <f aca="false">((((E11*42)/100)+((F11*42)/100))-(C11*2))/2</f>
        <v>3.744</v>
      </c>
      <c r="G51" s="25" t="s">
        <v>96</v>
      </c>
      <c r="H51" s="55" t="n">
        <f aca="false">C72-C11</f>
        <v>-1.09</v>
      </c>
      <c r="I51" s="51" t="s">
        <v>41</v>
      </c>
      <c r="J51" s="55" t="n">
        <f aca="false">G72-C33</f>
        <v>-1.11666666666667</v>
      </c>
      <c r="K51" s="51" t="s">
        <v>41</v>
      </c>
      <c r="L51" s="54" t="n">
        <f aca="false">((D12*(2/3)+D13*(1/3)))-C33</f>
        <v>-0.590000000000003</v>
      </c>
      <c r="M51" s="51" t="s">
        <v>96</v>
      </c>
      <c r="N51" s="79" t="n">
        <f aca="false">D11-C11</f>
        <v>-0.5</v>
      </c>
      <c r="O51" s="1"/>
      <c r="P51" s="1"/>
      <c r="Q51" s="1"/>
      <c r="R51" s="1"/>
      <c r="S51" s="1"/>
    </row>
    <row r="52" customFormat="false" ht="12.75" hidden="false" customHeight="false" outlineLevel="0" collapsed="false">
      <c r="B52" s="25" t="n">
        <v>37316</v>
      </c>
      <c r="C52" s="77" t="n">
        <f aca="false">(((((E13*3)*42)/100)+(((F13*2)*42)/100))-(5*C34))/5</f>
        <v>5.22906666666667</v>
      </c>
      <c r="D52" s="77" t="n">
        <f aca="false">((((E12*2)*42)/100)+((F12*42)/100)-(C12*3))/3</f>
        <v>3.48</v>
      </c>
      <c r="E52" s="78" t="n">
        <f aca="false">((((E12*42)/100)+((F12*42)/100))-(C12*2))/2</f>
        <v>3.5605</v>
      </c>
      <c r="G52" s="25" t="s">
        <v>97</v>
      </c>
      <c r="H52" s="55" t="n">
        <f aca="false">C73-C12</f>
        <v>-1.15</v>
      </c>
      <c r="I52" s="51" t="s">
        <v>45</v>
      </c>
      <c r="J52" s="55" t="n">
        <f aca="false">G73-C34</f>
        <v>-1.00833333333333</v>
      </c>
      <c r="K52" s="51" t="s">
        <v>45</v>
      </c>
      <c r="L52" s="54" t="n">
        <f aca="false">((D13*(2/3)+D14*(1/3)))-C34</f>
        <v>-0.52</v>
      </c>
      <c r="M52" s="51" t="s">
        <v>97</v>
      </c>
      <c r="N52" s="79" t="n">
        <f aca="false">D12-C12</f>
        <v>-0.619999999999997</v>
      </c>
      <c r="O52" s="1"/>
      <c r="P52" s="1"/>
      <c r="Q52" s="1"/>
      <c r="R52" s="1"/>
      <c r="S52" s="1"/>
    </row>
    <row r="53" customFormat="false" ht="12.75" hidden="false" customHeight="false" outlineLevel="0" collapsed="false">
      <c r="B53" s="25" t="n">
        <v>37347</v>
      </c>
      <c r="C53" s="77" t="n">
        <f aca="false">(((((E14*3)*42)/100)+(((F14*2)*42)/100))-(5*C35))/5</f>
        <v>4.82093333333333</v>
      </c>
      <c r="D53" s="77" t="n">
        <f aca="false">((((E13*2)*42)/100)+((F13*42)/100)-(C13*3))/3</f>
        <v>5.407</v>
      </c>
      <c r="E53" s="78" t="n">
        <f aca="false">((((E13*42)/100)+((F13*42)/100))-(C13*2))/2</f>
        <v>4.9205</v>
      </c>
      <c r="G53" s="25" t="s">
        <v>98</v>
      </c>
      <c r="H53" s="55" t="n">
        <f aca="false">C74-C13</f>
        <v>-1.05</v>
      </c>
      <c r="I53" s="51" t="s">
        <v>49</v>
      </c>
      <c r="J53" s="55" t="n">
        <f aca="false">G74-C35</f>
        <v>-1.00666666666667</v>
      </c>
      <c r="K53" s="51" t="s">
        <v>49</v>
      </c>
      <c r="L53" s="54" t="n">
        <f aca="false">((D14*(2/3)+D15*(1/3)))-C35</f>
        <v>-0.553333333333335</v>
      </c>
      <c r="M53" s="51" t="s">
        <v>98</v>
      </c>
      <c r="N53" s="79" t="n">
        <f aca="false">D13-C13</f>
        <v>-0.530000000000001</v>
      </c>
      <c r="O53" s="1"/>
      <c r="P53" s="1"/>
      <c r="Q53" s="1"/>
      <c r="R53" s="1"/>
      <c r="S53" s="1"/>
    </row>
    <row r="54" customFormat="false" ht="12.75" hidden="false" customHeight="false" outlineLevel="0" collapsed="false">
      <c r="B54" s="25" t="n">
        <v>37377</v>
      </c>
      <c r="C54" s="77" t="n">
        <f aca="false">(((((E15*3)*42)/100)+(((F15*2)*42)/100))-(5*C36))/5</f>
        <v>5.1066</v>
      </c>
      <c r="D54" s="77" t="n">
        <f aca="false">((((E14*2)*42)/100)+((F14*42)/100)-(C14*3))/3</f>
        <v>5.037</v>
      </c>
      <c r="E54" s="78" t="n">
        <f aca="false">((((E14*42)/100)+((F14*42)/100))-(C14*2))/2</f>
        <v>4.6135</v>
      </c>
      <c r="G54" s="25" t="s">
        <v>99</v>
      </c>
      <c r="H54" s="55" t="n">
        <f aca="false">C75-C14</f>
        <v>-0.949999999999999</v>
      </c>
      <c r="I54" s="51"/>
      <c r="J54" s="55"/>
      <c r="K54" s="51" t="s">
        <v>53</v>
      </c>
      <c r="L54" s="54" t="n">
        <f aca="false">((D15*(2/3)+D16*(1/3)))-C36</f>
        <v>-0.686666666666664</v>
      </c>
      <c r="M54" s="51" t="s">
        <v>99</v>
      </c>
      <c r="N54" s="79" t="n">
        <f aca="false">D14-C14</f>
        <v>-0.5</v>
      </c>
      <c r="O54" s="1"/>
      <c r="P54" s="1"/>
      <c r="Q54" s="1"/>
      <c r="R54" s="1"/>
      <c r="S54" s="1"/>
    </row>
    <row r="55" customFormat="false" ht="12.75" hidden="false" customHeight="false" outlineLevel="0" collapsed="false">
      <c r="B55" s="25" t="n">
        <v>37408</v>
      </c>
      <c r="C55" s="77" t="n">
        <f aca="false">(((((E16*3)*42)/100)+(((F16*2)*42)/100))-(5*C37))/5</f>
        <v>5.05620000000001</v>
      </c>
      <c r="D55" s="77" t="n">
        <f aca="false">((((E15*2)*42)/100)+((F15*42)/100)-(C15*3))/3</f>
        <v>5.352</v>
      </c>
      <c r="E55" s="78" t="n">
        <f aca="false">((((E15*42)/100)+((F15*42)/100))-(C15*2))/2</f>
        <v>4.7885</v>
      </c>
      <c r="G55" s="25" t="s">
        <v>100</v>
      </c>
      <c r="H55" s="55" t="n">
        <f aca="false">C76-C15</f>
        <v>-1.11</v>
      </c>
      <c r="I55" s="51" t="s">
        <v>101</v>
      </c>
      <c r="J55" s="55" t="n">
        <f aca="false">AVERAGE(J50:J52)</f>
        <v>-1.07555555555555</v>
      </c>
      <c r="K55" s="51" t="s">
        <v>57</v>
      </c>
      <c r="L55" s="54" t="n">
        <f aca="false">((D16*(2/3)+D17*(1/3)))-C37</f>
        <v>-0.706666666666663</v>
      </c>
      <c r="M55" s="51" t="s">
        <v>100</v>
      </c>
      <c r="N55" s="79" t="n">
        <f aca="false">D15-C15</f>
        <v>-0.66</v>
      </c>
      <c r="O55" s="1"/>
      <c r="P55" s="1"/>
      <c r="Q55" s="1"/>
      <c r="R55" s="1"/>
      <c r="S55" s="1"/>
    </row>
    <row r="56" customFormat="false" ht="12.75" hidden="false" customHeight="false" outlineLevel="0" collapsed="false">
      <c r="B56" s="25" t="n">
        <v>37438</v>
      </c>
      <c r="C56" s="77"/>
      <c r="D56" s="77"/>
      <c r="E56" s="78"/>
      <c r="G56" s="25"/>
      <c r="H56" s="55"/>
      <c r="I56" s="51"/>
      <c r="J56" s="55"/>
      <c r="K56" s="51"/>
      <c r="L56" s="54"/>
      <c r="M56" s="51"/>
      <c r="N56" s="56"/>
      <c r="O56" s="1"/>
      <c r="P56" s="1"/>
      <c r="Q56" s="1"/>
      <c r="R56" s="1"/>
      <c r="S56" s="1"/>
    </row>
    <row r="57" customFormat="false" ht="12.75" hidden="false" customHeight="false" outlineLevel="0" collapsed="false">
      <c r="B57" s="25" t="n">
        <v>37469</v>
      </c>
      <c r="C57" s="77"/>
      <c r="D57" s="77"/>
      <c r="E57" s="78"/>
      <c r="G57" s="25" t="s">
        <v>102</v>
      </c>
      <c r="H57" s="55" t="n">
        <f aca="false">((C71+C72+C73)/3)-((C10+C11+C12)/3)</f>
        <v>-1.07333333333334</v>
      </c>
      <c r="I57" s="51"/>
      <c r="J57" s="55"/>
      <c r="K57" s="51" t="s">
        <v>61</v>
      </c>
      <c r="L57" s="54" t="n">
        <f aca="false">AVERAGE(L50:L52)</f>
        <v>-0.550000000000001</v>
      </c>
      <c r="M57" s="51"/>
      <c r="N57" s="56"/>
      <c r="O57" s="1"/>
      <c r="P57" s="1"/>
      <c r="Q57" s="1"/>
      <c r="R57" s="1"/>
      <c r="S57" s="1"/>
    </row>
    <row r="58" customFormat="false" ht="12.75" hidden="false" customHeight="false" outlineLevel="0" collapsed="false">
      <c r="B58" s="25" t="n">
        <v>37500</v>
      </c>
      <c r="C58" s="77"/>
      <c r="D58" s="77"/>
      <c r="E58" s="78"/>
      <c r="G58" s="25" t="s">
        <v>103</v>
      </c>
      <c r="H58" s="55" t="n">
        <f aca="false">((C74+C75+C76)/3)-((C13+C14+C15)/3)</f>
        <v>-1.03666666666667</v>
      </c>
      <c r="I58" s="51"/>
      <c r="J58" s="55"/>
      <c r="K58" s="51" t="s">
        <v>67</v>
      </c>
      <c r="L58" s="54" t="n">
        <f aca="false">AVERAGE(L53:L55)</f>
        <v>-0.648888888888887</v>
      </c>
      <c r="M58" s="51"/>
      <c r="N58" s="56"/>
      <c r="O58" s="1"/>
      <c r="P58" s="1"/>
      <c r="Q58" s="1"/>
      <c r="R58" s="1"/>
      <c r="S58" s="1"/>
    </row>
    <row r="59" customFormat="false" ht="12.75" hidden="false" customHeight="false" outlineLevel="0" collapsed="false">
      <c r="B59" s="25" t="n">
        <v>37530</v>
      </c>
      <c r="C59" s="77"/>
      <c r="D59" s="77"/>
      <c r="E59" s="78"/>
      <c r="G59" s="25"/>
      <c r="H59" s="55"/>
      <c r="I59" s="51"/>
      <c r="J59" s="55"/>
      <c r="K59" s="51" t="s">
        <v>73</v>
      </c>
      <c r="L59" s="54" t="n">
        <f aca="false">((D17*(2/3))+D18+D19+(D20*(1/3)))/3-C41</f>
        <v>-0.733333333333334</v>
      </c>
      <c r="M59" s="51"/>
      <c r="N59" s="56"/>
      <c r="O59" s="1"/>
      <c r="P59" s="1"/>
      <c r="Q59" s="1"/>
      <c r="R59" s="1"/>
      <c r="S59" s="1"/>
    </row>
    <row r="60" customFormat="false" ht="12.75" hidden="false" customHeight="false" outlineLevel="0" collapsed="false">
      <c r="B60" s="25" t="n">
        <v>37561</v>
      </c>
      <c r="C60" s="77"/>
      <c r="D60" s="77"/>
      <c r="E60" s="78"/>
      <c r="G60" s="25"/>
      <c r="H60" s="55"/>
      <c r="I60" s="51"/>
      <c r="J60" s="55"/>
      <c r="K60" s="51" t="s">
        <v>78</v>
      </c>
      <c r="L60" s="54"/>
      <c r="M60" s="51"/>
      <c r="N60" s="56"/>
      <c r="O60" s="1"/>
      <c r="P60" s="1"/>
      <c r="Q60" s="1"/>
      <c r="R60" s="1"/>
      <c r="S60" s="1"/>
    </row>
    <row r="61" customFormat="false" ht="12.75" hidden="false" customHeight="false" outlineLevel="0" collapsed="false">
      <c r="B61" s="25" t="n">
        <v>37591</v>
      </c>
      <c r="C61" s="77"/>
      <c r="D61" s="77"/>
      <c r="E61" s="78"/>
      <c r="G61" s="25"/>
      <c r="H61" s="55"/>
      <c r="I61" s="51"/>
      <c r="J61" s="55"/>
      <c r="K61" s="51"/>
      <c r="L61" s="54"/>
      <c r="M61" s="51"/>
      <c r="N61" s="56"/>
      <c r="O61" s="1"/>
      <c r="P61" s="1"/>
      <c r="Q61" s="1"/>
      <c r="R61" s="1"/>
      <c r="S61" s="1"/>
    </row>
    <row r="62" customFormat="false" ht="12.75" hidden="false" customHeight="false" outlineLevel="0" collapsed="false">
      <c r="B62" s="25" t="n">
        <v>37622</v>
      </c>
      <c r="C62" s="77"/>
      <c r="D62" s="77"/>
      <c r="E62" s="78"/>
      <c r="G62" s="38"/>
      <c r="H62" s="67"/>
      <c r="I62" s="65"/>
      <c r="J62" s="67"/>
      <c r="K62" s="65" t="s">
        <v>83</v>
      </c>
      <c r="L62" s="64"/>
      <c r="M62" s="65"/>
      <c r="N62" s="80"/>
      <c r="O62" s="1"/>
      <c r="P62" s="1"/>
      <c r="Q62" s="1"/>
      <c r="R62" s="1"/>
      <c r="S62" s="1"/>
    </row>
    <row r="63" customFormat="false" ht="12.75" hidden="false" customHeight="false" outlineLevel="0" collapsed="false">
      <c r="B63" s="81"/>
      <c r="K63" s="1"/>
      <c r="L63" s="1"/>
      <c r="M63" s="1"/>
      <c r="N63" s="1"/>
      <c r="O63" s="1"/>
      <c r="P63" s="1"/>
      <c r="Q63" s="1"/>
    </row>
    <row r="64" customFormat="false" ht="12.75" hidden="false" customHeight="false" outlineLevel="0" collapsed="false">
      <c r="I64" s="1"/>
      <c r="P64" s="1"/>
      <c r="Q64" s="1"/>
      <c r="R64" s="1"/>
      <c r="S64" s="1"/>
      <c r="T64" s="1"/>
      <c r="U64" s="1"/>
    </row>
    <row r="65" customFormat="false" ht="12.75" hidden="false" customHeight="false" outlineLevel="0" collapsed="false">
      <c r="B65" s="10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customFormat="false" ht="12.75" hidden="false" customHeight="false" outlineLevel="0" collapsed="false">
      <c r="B66" s="82"/>
      <c r="C66" s="83" t="s">
        <v>104</v>
      </c>
      <c r="D66" s="83"/>
      <c r="E66" s="83"/>
      <c r="F66" s="83"/>
      <c r="G66" s="83"/>
      <c r="H66" s="1"/>
      <c r="I66" s="82"/>
      <c r="J66" s="84"/>
      <c r="K66" s="84"/>
      <c r="L66" s="84"/>
      <c r="M66" s="84"/>
      <c r="N66" s="83"/>
      <c r="O66" s="85"/>
    </row>
    <row r="67" customFormat="false" ht="12.75" hidden="false" customHeight="false" outlineLevel="0" collapsed="false">
      <c r="B67" s="10"/>
      <c r="C67" s="20" t="s">
        <v>105</v>
      </c>
      <c r="D67" s="20" t="s">
        <v>106</v>
      </c>
      <c r="E67" s="20" t="s">
        <v>107</v>
      </c>
      <c r="F67" s="20" t="s">
        <v>108</v>
      </c>
      <c r="G67" s="21"/>
      <c r="H67" s="1"/>
      <c r="I67" s="10"/>
      <c r="J67" s="20" t="s">
        <v>109</v>
      </c>
      <c r="K67" s="20"/>
      <c r="L67" s="20" t="s">
        <v>110</v>
      </c>
      <c r="M67" s="20"/>
      <c r="N67" s="21" t="s">
        <v>111</v>
      </c>
      <c r="O67" s="85"/>
    </row>
    <row r="68" customFormat="false" ht="12.75" hidden="false" customHeight="false" outlineLevel="0" collapsed="false">
      <c r="B68" s="86" t="n">
        <v>37165</v>
      </c>
      <c r="C68" s="4"/>
      <c r="D68" s="4" t="e">
        <f aca="false">(DDE("REUTER","IDN","LGOV1,LAST,1"))/100</f>
        <v>#VALUE!</v>
      </c>
      <c r="E68" s="4"/>
      <c r="F68" s="51" t="s">
        <v>112</v>
      </c>
      <c r="G68" s="87"/>
      <c r="H68" s="1"/>
      <c r="I68" s="86" t="s">
        <v>112</v>
      </c>
      <c r="J68" s="88"/>
      <c r="K68" s="51" t="n">
        <v>37165</v>
      </c>
      <c r="L68" s="89"/>
      <c r="M68" s="51" t="n">
        <v>37165</v>
      </c>
      <c r="N68" s="90"/>
      <c r="O68" s="85"/>
    </row>
    <row r="69" customFormat="false" ht="12.75" hidden="false" customHeight="false" outlineLevel="0" collapsed="false">
      <c r="B69" s="86" t="n">
        <v>37196</v>
      </c>
      <c r="C69" s="4" t="e">
        <f aca="false">DDE("REUTER","IDN","LCOX1,LAST,1")/100</f>
        <v>#VALUE!</v>
      </c>
      <c r="D69" s="4" t="n">
        <f aca="false">(DDE("REUTER","IDN","LGOX1,LAST,1"))/100</f>
        <v>186</v>
      </c>
      <c r="E69" s="4" t="e">
        <f aca="false">IF((D69/7.46)-C69&lt;0," ",(D69/7.46)-C69)</f>
        <v>#VALUE!</v>
      </c>
      <c r="F69" s="51" t="s">
        <v>29</v>
      </c>
      <c r="G69" s="87" t="n">
        <f aca="false">(0.5*C70)+(0.5*C71)</f>
        <v>20.285</v>
      </c>
      <c r="H69" s="1"/>
      <c r="I69" s="86" t="s">
        <v>29</v>
      </c>
      <c r="J69" s="88"/>
      <c r="K69" s="51" t="n">
        <v>37196</v>
      </c>
      <c r="L69" s="89"/>
      <c r="M69" s="51" t="n">
        <v>37196</v>
      </c>
      <c r="N69" s="90"/>
      <c r="O69" s="85"/>
    </row>
    <row r="70" customFormat="false" ht="12.75" hidden="false" customHeight="false" outlineLevel="0" collapsed="false">
      <c r="B70" s="86" t="n">
        <v>37226</v>
      </c>
      <c r="C70" s="4" t="n">
        <f aca="false">DDE("REUTER","IDN","LCOZ1,LAST,1")/100</f>
        <v>20.25</v>
      </c>
      <c r="D70" s="4" t="n">
        <f aca="false">(DDE("REUTER","IDN","LGOZ1,LAST,1"))/100</f>
        <v>183.75</v>
      </c>
      <c r="E70" s="4" t="n">
        <f aca="false">IF((D70/7.46)-C70&lt;0," ",(D70/7.46)-C70)</f>
        <v>4.3813672922252</v>
      </c>
      <c r="F70" s="51" t="s">
        <v>33</v>
      </c>
      <c r="G70" s="87" t="n">
        <f aca="false">(0.5*C71)+(0.5*C72)</f>
        <v>20.385</v>
      </c>
      <c r="H70" s="1"/>
      <c r="I70" s="86" t="s">
        <v>33</v>
      </c>
      <c r="J70" s="88"/>
      <c r="K70" s="51" t="n">
        <v>37226</v>
      </c>
      <c r="L70" s="89"/>
      <c r="M70" s="51" t="n">
        <v>37226</v>
      </c>
      <c r="N70" s="90"/>
      <c r="O70" s="85"/>
    </row>
    <row r="71" customFormat="false" ht="12.75" hidden="false" customHeight="false" outlineLevel="0" collapsed="false">
      <c r="B71" s="86" t="n">
        <v>37257</v>
      </c>
      <c r="C71" s="4" t="n">
        <f aca="false">DDE("REUTER","IDN","LCOF2,LAST,1")/100</f>
        <v>20.32</v>
      </c>
      <c r="D71" s="4" t="n">
        <f aca="false">(DDE("REUTER","IDN","LGOF2,LAST,1"))/100</f>
        <v>184.25</v>
      </c>
      <c r="E71" s="4" t="n">
        <f aca="false">IF((D71/7.46)-C71&lt;0," ",(D71/7.46)-C71)</f>
        <v>4.37839142091153</v>
      </c>
      <c r="F71" s="51" t="s">
        <v>37</v>
      </c>
      <c r="G71" s="87" t="n">
        <f aca="false">(0.5*C72)+(0.5*C73)</f>
        <v>20.475</v>
      </c>
      <c r="H71" s="1"/>
      <c r="I71" s="86" t="s">
        <v>37</v>
      </c>
      <c r="J71" s="88"/>
      <c r="K71" s="51" t="n">
        <v>37257</v>
      </c>
      <c r="L71" s="89"/>
      <c r="M71" s="51" t="n">
        <v>37257</v>
      </c>
      <c r="N71" s="90"/>
      <c r="O71" s="85"/>
    </row>
    <row r="72" customFormat="false" ht="12.75" hidden="false" customHeight="false" outlineLevel="0" collapsed="false">
      <c r="B72" s="86" t="n">
        <v>37288</v>
      </c>
      <c r="C72" s="4" t="n">
        <f aca="false">DDE("REUTER","IDN","LCOG2,LAST,1")/100</f>
        <v>20.45</v>
      </c>
      <c r="D72" s="4" t="n">
        <f aca="false">(DDE("REUTER","IDN","LGOG2,LAST,1"))/100</f>
        <v>182.25</v>
      </c>
      <c r="E72" s="4" t="n">
        <f aca="false">IF((D72/7.46)-C72&lt;0," ",(D72/7.46)-C72)</f>
        <v>3.98029490616622</v>
      </c>
      <c r="F72" s="51" t="s">
        <v>41</v>
      </c>
      <c r="G72" s="87" t="n">
        <f aca="false">(0.5*C73)+(0.5*C74)</f>
        <v>20.5</v>
      </c>
      <c r="H72" s="1"/>
      <c r="I72" s="86" t="s">
        <v>41</v>
      </c>
      <c r="J72" s="88"/>
      <c r="K72" s="51" t="n">
        <v>37288</v>
      </c>
      <c r="L72" s="89"/>
      <c r="M72" s="51" t="n">
        <v>37288</v>
      </c>
      <c r="N72" s="90"/>
      <c r="O72" s="85"/>
    </row>
    <row r="73" customFormat="false" ht="12.75" hidden="false" customHeight="false" outlineLevel="0" collapsed="false">
      <c r="B73" s="86" t="n">
        <v>37316</v>
      </c>
      <c r="C73" s="4" t="n">
        <f aca="false">DDE("REUTER","IDN","LCOH2,LAST,1")/100</f>
        <v>20.5</v>
      </c>
      <c r="D73" s="4" t="n">
        <f aca="false">(DDE("REUTER","IDN","LGOH2,LAST,1"))/100</f>
        <v>182</v>
      </c>
      <c r="E73" s="4" t="n">
        <f aca="false">IF((D73/7.46)-C73&lt;0," ",(D73/7.46)-C73)</f>
        <v>3.89678284182306</v>
      </c>
      <c r="F73" s="51" t="s">
        <v>45</v>
      </c>
      <c r="G73" s="87" t="n">
        <f aca="false">(0.5*C74)+(0.5*C75)</f>
        <v>20.525</v>
      </c>
      <c r="H73" s="1"/>
      <c r="I73" s="86" t="s">
        <v>45</v>
      </c>
      <c r="J73" s="88"/>
      <c r="K73" s="51" t="n">
        <v>37316</v>
      </c>
      <c r="L73" s="89"/>
      <c r="M73" s="51" t="n">
        <v>37316</v>
      </c>
      <c r="N73" s="90"/>
      <c r="O73" s="85"/>
    </row>
    <row r="74" customFormat="false" ht="12.75" hidden="false" customHeight="false" outlineLevel="0" collapsed="false">
      <c r="B74" s="86" t="n">
        <v>37347</v>
      </c>
      <c r="C74" s="4" t="n">
        <f aca="false">DDE("REUTER","IDN","LCOJ2,LAST,1")/100</f>
        <v>20.5</v>
      </c>
      <c r="D74" s="4" t="n">
        <f aca="false">(DDE("REUTER","IDN","LGOJ2,LAST,1"))/100</f>
        <v>181.5</v>
      </c>
      <c r="E74" s="4" t="n">
        <f aca="false">IF((D74/7.46)-C74&lt;0," ",(D74/7.46)-C74)</f>
        <v>3.82975871313673</v>
      </c>
      <c r="F74" s="51" t="s">
        <v>49</v>
      </c>
      <c r="G74" s="87" t="n">
        <f aca="false">(0.5*C75)+(0.5*C76)</f>
        <v>20.54</v>
      </c>
      <c r="H74" s="1"/>
      <c r="I74" s="86"/>
      <c r="J74" s="91"/>
      <c r="K74" s="92"/>
      <c r="L74" s="91"/>
      <c r="M74" s="92"/>
      <c r="N74" s="93"/>
      <c r="O74" s="85"/>
    </row>
    <row r="75" customFormat="false" ht="12.75" hidden="false" customHeight="false" outlineLevel="0" collapsed="false">
      <c r="B75" s="86" t="n">
        <v>37377</v>
      </c>
      <c r="C75" s="4" t="n">
        <f aca="false">DDE("REUTER","IDN","LCOK2,LAST,1")/100</f>
        <v>20.55</v>
      </c>
      <c r="D75" s="4" t="n">
        <f aca="false">(DDE("REUTER","IDN","LGOK2,LAST,1"))/100</f>
        <v>185</v>
      </c>
      <c r="E75" s="4" t="n">
        <f aca="false">IF((D75/7.46)-C75&lt;0," ",(D75/7.46)-C75)</f>
        <v>4.24892761394102</v>
      </c>
      <c r="F75" s="51"/>
      <c r="G75" s="87"/>
      <c r="H75" s="1"/>
      <c r="I75" s="86" t="s">
        <v>113</v>
      </c>
      <c r="J75" s="88"/>
      <c r="K75" s="92" t="s">
        <v>114</v>
      </c>
      <c r="L75" s="89"/>
      <c r="M75" s="92" t="s">
        <v>114</v>
      </c>
      <c r="N75" s="90"/>
      <c r="O75" s="85"/>
    </row>
    <row r="76" customFormat="false" ht="12.75" hidden="false" customHeight="false" outlineLevel="0" collapsed="false">
      <c r="B76" s="86" t="n">
        <v>37408</v>
      </c>
      <c r="C76" s="4" t="n">
        <f aca="false">DDE("REUTER","IDN","LCOM2,LAST,1")/100</f>
        <v>20.53</v>
      </c>
      <c r="D76" s="4" t="n">
        <f aca="false">(DDE("REUTER","IDN","LGOM2,LAST,1"))/100</f>
        <v>180</v>
      </c>
      <c r="E76" s="4" t="n">
        <f aca="false">IF((D76/7.46)-C76&lt;0," ",(D76/7.46)-C76)</f>
        <v>3.59868632707775</v>
      </c>
      <c r="F76" s="51" t="s">
        <v>113</v>
      </c>
      <c r="G76" s="87"/>
      <c r="H76" s="1"/>
      <c r="I76" s="86" t="s">
        <v>61</v>
      </c>
      <c r="J76" s="88"/>
      <c r="K76" s="92" t="s">
        <v>115</v>
      </c>
      <c r="L76" s="89"/>
      <c r="M76" s="92" t="s">
        <v>115</v>
      </c>
      <c r="N76" s="90"/>
      <c r="O76" s="85"/>
    </row>
    <row r="77" customFormat="false" ht="12.75" hidden="false" customHeight="false" outlineLevel="0" collapsed="false">
      <c r="B77" s="86" t="n">
        <v>37438</v>
      </c>
      <c r="C77" s="4"/>
      <c r="D77" s="4" t="n">
        <f aca="false">(DDE("REUTER","IDN","LGON2,LAST,1"))/100</f>
        <v>0</v>
      </c>
      <c r="E77" s="4" t="n">
        <f aca="false">IF((D77/7.46)-C77&lt;0," ",(D77/7.46)-C77)</f>
        <v>0</v>
      </c>
      <c r="F77" s="51" t="s">
        <v>61</v>
      </c>
      <c r="G77" s="87" t="n">
        <f aca="false">((C72*(1/2))+C73+C74+(C75*(1/2)))/3</f>
        <v>20.5</v>
      </c>
      <c r="H77" s="1"/>
      <c r="I77" s="86" t="s">
        <v>67</v>
      </c>
      <c r="J77" s="88"/>
      <c r="K77" s="92" t="s">
        <v>116</v>
      </c>
      <c r="L77" s="89"/>
      <c r="M77" s="92" t="s">
        <v>116</v>
      </c>
      <c r="N77" s="90"/>
      <c r="O77" s="85"/>
    </row>
    <row r="78" customFormat="false" ht="12.75" hidden="false" customHeight="false" outlineLevel="0" collapsed="false">
      <c r="B78" s="86" t="n">
        <v>37469</v>
      </c>
      <c r="C78" s="4"/>
      <c r="D78" s="4"/>
      <c r="E78" s="4"/>
      <c r="F78" s="51" t="s">
        <v>67</v>
      </c>
      <c r="G78" s="87" t="n">
        <f aca="false">((C75*(1/2))+C76+C77+(C78*(1/2)))/3</f>
        <v>10.2683333333333</v>
      </c>
      <c r="H78" s="1"/>
      <c r="I78" s="86" t="s">
        <v>73</v>
      </c>
      <c r="J78" s="88"/>
      <c r="K78" s="92" t="s">
        <v>117</v>
      </c>
      <c r="L78" s="89"/>
      <c r="M78" s="92" t="s">
        <v>117</v>
      </c>
      <c r="N78" s="90"/>
      <c r="O78" s="85"/>
    </row>
    <row r="79" customFormat="false" ht="12.75" hidden="false" customHeight="false" outlineLevel="0" collapsed="false">
      <c r="B79" s="86" t="n">
        <v>37500</v>
      </c>
      <c r="C79" s="4"/>
      <c r="D79" s="4"/>
      <c r="E79" s="4"/>
      <c r="F79" s="51" t="s">
        <v>73</v>
      </c>
      <c r="G79" s="87"/>
      <c r="H79" s="1"/>
      <c r="I79" s="86" t="s">
        <v>78</v>
      </c>
      <c r="J79" s="88"/>
      <c r="K79" s="92" t="s">
        <v>118</v>
      </c>
      <c r="L79" s="89"/>
      <c r="M79" s="92" t="s">
        <v>118</v>
      </c>
      <c r="N79" s="90"/>
      <c r="O79" s="85"/>
    </row>
    <row r="80" customFormat="false" ht="12.75" hidden="false" customHeight="false" outlineLevel="0" collapsed="false">
      <c r="B80" s="86" t="n">
        <v>37530</v>
      </c>
      <c r="C80" s="4"/>
      <c r="D80" s="4"/>
      <c r="E80" s="4"/>
      <c r="F80" s="51" t="s">
        <v>78</v>
      </c>
      <c r="G80" s="87"/>
      <c r="H80" s="1"/>
      <c r="I80" s="86"/>
      <c r="J80" s="91"/>
      <c r="K80" s="92"/>
      <c r="L80" s="91"/>
      <c r="M80" s="92"/>
      <c r="N80" s="93"/>
      <c r="O80" s="85"/>
    </row>
    <row r="81" customFormat="false" ht="12.75" hidden="false" customHeight="false" outlineLevel="0" collapsed="false">
      <c r="B81" s="86" t="n">
        <v>37561</v>
      </c>
      <c r="C81" s="4"/>
      <c r="D81" s="4"/>
      <c r="E81" s="4"/>
      <c r="F81" s="51"/>
      <c r="G81" s="87"/>
      <c r="H81" s="1"/>
      <c r="I81" s="86" t="s">
        <v>83</v>
      </c>
      <c r="J81" s="88"/>
      <c r="K81" s="94" t="n">
        <v>2002</v>
      </c>
      <c r="L81" s="95"/>
      <c r="M81" s="94" t="n">
        <v>2002</v>
      </c>
      <c r="N81" s="90"/>
      <c r="O81" s="85"/>
    </row>
    <row r="82" customFormat="false" ht="13.5" hidden="false" customHeight="false" outlineLevel="0" collapsed="false">
      <c r="B82" s="96" t="n">
        <v>37591</v>
      </c>
      <c r="C82" s="97" t="n">
        <f aca="false">DDE("REUTER","IDN","LCOZ2,LAST,1")/100</f>
        <v>20.47</v>
      </c>
      <c r="D82" s="97"/>
      <c r="E82" s="97"/>
      <c r="F82" s="65" t="s">
        <v>83</v>
      </c>
      <c r="G82" s="98"/>
      <c r="H82" s="99"/>
      <c r="I82" s="100"/>
      <c r="J82" s="101"/>
      <c r="K82" s="102"/>
      <c r="L82" s="101"/>
      <c r="M82" s="102"/>
      <c r="N82" s="103"/>
      <c r="O82" s="104"/>
    </row>
  </sheetData>
  <mergeCells count="6">
    <mergeCell ref="B3:O3"/>
    <mergeCell ref="M6:Q6"/>
    <mergeCell ref="C28:M28"/>
    <mergeCell ref="P28:U28"/>
    <mergeCell ref="C46:E46"/>
    <mergeCell ref="C66:G6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6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8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5.28"/>
    <col collapsed="false" customWidth="true" hidden="false" outlineLevel="0" max="4" min="4" style="0" width="14.14"/>
    <col collapsed="false" customWidth="true" hidden="false" outlineLevel="0" max="5" min="5" style="0" width="13.7"/>
    <col collapsed="false" customWidth="true" hidden="false" outlineLevel="0" max="6" min="6" style="0" width="17.28"/>
    <col collapsed="false" customWidth="true" hidden="false" outlineLevel="0" max="7" min="7" style="0" width="12.99"/>
    <col collapsed="false" customWidth="true" hidden="false" outlineLevel="0" max="8" min="8" style="0" width="18.99"/>
    <col collapsed="false" customWidth="true" hidden="false" outlineLevel="0" max="9" min="9" style="0" width="14.99"/>
    <col collapsed="false" customWidth="true" hidden="false" outlineLevel="0" max="10" min="10" style="0" width="14.56"/>
    <col collapsed="false" customWidth="true" hidden="false" outlineLevel="0" max="11" min="11" style="0" width="15.28"/>
    <col collapsed="false" customWidth="true" hidden="false" outlineLevel="0" max="12" min="12" style="0" width="15.41"/>
    <col collapsed="false" customWidth="true" hidden="false" outlineLevel="0" max="13" min="13" style="0" width="14.7"/>
    <col collapsed="false" customWidth="true" hidden="false" outlineLevel="0" max="15" min="14" style="0" width="13.41"/>
    <col collapsed="false" customWidth="true" hidden="false" outlineLevel="0" max="16" min="16" style="0" width="13.7"/>
    <col collapsed="false" customWidth="true" hidden="false" outlineLevel="0" max="17" min="17" style="0" width="12.56"/>
    <col collapsed="false" customWidth="true" hidden="false" outlineLevel="0" max="18" min="18" style="0" width="15.28"/>
    <col collapsed="false" customWidth="true" hidden="false" outlineLevel="0" max="19" min="19" style="0" width="11.85"/>
    <col collapsed="false" customWidth="true" hidden="false" outlineLevel="0" max="20" min="20" style="0" width="11.99"/>
    <col collapsed="false" customWidth="true" hidden="false" outlineLevel="0" max="21" min="21" style="0" width="11.7"/>
    <col collapsed="false" customWidth="true" hidden="false" outlineLevel="0" max="22" min="22" style="0" width="11.56"/>
    <col collapsed="false" customWidth="true" hidden="false" outlineLevel="0" max="23" min="23" style="0" width="11.7"/>
    <col collapsed="false" customWidth="true" hidden="false" outlineLevel="0" max="24" min="24" style="0" width="9.28"/>
    <col collapsed="false" customWidth="true" hidden="false" outlineLevel="0" max="25" min="25" style="0" width="11.7"/>
    <col collapsed="false" customWidth="true" hidden="false" outlineLevel="0" max="26" min="26" style="0" width="12.14"/>
    <col collapsed="false" customWidth="true" hidden="false" outlineLevel="0" max="27" min="27" style="0" width="11.7"/>
    <col collapsed="false" customWidth="true" hidden="false" outlineLevel="0" max="28" min="28" style="0" width="12.14"/>
    <col collapsed="false" customWidth="true" hidden="false" outlineLevel="0" max="29" min="29" style="0" width="2.99"/>
  </cols>
  <sheetData>
    <row r="1" customFormat="false" ht="18" hidden="false" customHeight="false" outlineLevel="0" collapsed="false">
      <c r="A1" s="1"/>
      <c r="B1" s="2" t="s">
        <v>0</v>
      </c>
      <c r="C1" s="1"/>
      <c r="D1" s="1"/>
      <c r="E1" s="3" t="n">
        <v>100</v>
      </c>
      <c r="F1" s="3" t="n">
        <v>100</v>
      </c>
      <c r="G1" s="3" t="n">
        <v>100</v>
      </c>
      <c r="H1" s="4" t="n">
        <v>100</v>
      </c>
      <c r="I1" s="1"/>
      <c r="J1" s="1"/>
      <c r="L1" s="5" t="n">
        <v>100</v>
      </c>
      <c r="M1" s="1"/>
      <c r="N1" s="1"/>
      <c r="P1" s="7"/>
      <c r="Q1" s="1"/>
      <c r="R1" s="1"/>
      <c r="T1" s="1"/>
      <c r="U1" s="1"/>
      <c r="V1" s="1"/>
      <c r="X1" s="1"/>
      <c r="Y1" s="1"/>
      <c r="Z1" s="1"/>
      <c r="AA1" s="1"/>
    </row>
    <row r="2" customFormat="false" ht="13.5" hidden="false" customHeight="false" outlineLevel="0" collapsed="false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customFormat="false" ht="26.25" hidden="false" customHeight="false" outlineLevel="0" collapsed="false">
      <c r="A3" s="1"/>
      <c r="B3" s="115" t="s">
        <v>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9"/>
      <c r="Q3" s="9"/>
      <c r="R3" s="9"/>
      <c r="S3" s="9"/>
      <c r="T3" s="9"/>
      <c r="U3" s="1"/>
      <c r="V3" s="1"/>
      <c r="W3" s="1"/>
      <c r="X3" s="1"/>
      <c r="Y3" s="1"/>
      <c r="Z3" s="1"/>
      <c r="AA3" s="1"/>
      <c r="AB3" s="1"/>
    </row>
    <row r="4" customFormat="false" ht="12.75" hidden="false" customHeight="false" outlineLevel="0" collapsed="false">
      <c r="A4" s="1"/>
      <c r="B4" s="10" t="s">
        <v>2</v>
      </c>
      <c r="C4" s="1"/>
      <c r="D4" s="11" t="n">
        <v>37148</v>
      </c>
      <c r="E4" s="1"/>
      <c r="F4" s="1"/>
      <c r="G4" s="1"/>
      <c r="H4" s="1"/>
      <c r="I4" s="1"/>
      <c r="J4" s="1"/>
      <c r="K4" s="1"/>
      <c r="L4" s="1"/>
      <c r="M4" s="1"/>
      <c r="N4" s="1"/>
      <c r="O4" s="8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customFormat="false" ht="12.75" hidden="false" customHeight="false" outlineLevel="0" collapsed="false">
      <c r="A5" s="1"/>
      <c r="B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85"/>
      <c r="P5" s="1"/>
      <c r="Q5" s="1"/>
      <c r="R5" s="1"/>
      <c r="S5" s="12"/>
      <c r="T5" s="1"/>
      <c r="U5" s="1"/>
      <c r="V5" s="12"/>
      <c r="W5" s="1"/>
      <c r="X5" s="13"/>
      <c r="Y5" s="1"/>
      <c r="Z5" s="1"/>
      <c r="AA5" s="1"/>
      <c r="AB5" s="1"/>
    </row>
    <row r="6" customFormat="false" ht="15" hidden="false" customHeight="false" outlineLevel="0" collapsed="false">
      <c r="A6" s="1"/>
      <c r="B6" s="116"/>
      <c r="C6" s="16" t="s">
        <v>3</v>
      </c>
      <c r="D6" s="16"/>
      <c r="E6" s="16"/>
      <c r="F6" s="16"/>
      <c r="G6" s="16"/>
      <c r="H6" s="16"/>
      <c r="I6" s="1"/>
      <c r="J6" s="17"/>
      <c r="K6" s="117" t="s">
        <v>4</v>
      </c>
      <c r="L6" s="117"/>
      <c r="M6" s="117"/>
      <c r="N6" s="117"/>
      <c r="O6" s="117"/>
      <c r="P6" s="1"/>
      <c r="Q6" s="1"/>
      <c r="R6" s="1"/>
      <c r="S6" s="1"/>
      <c r="T6" s="1"/>
      <c r="W6" s="1"/>
      <c r="AA6" s="1"/>
      <c r="AB6" s="1"/>
    </row>
    <row r="7" customFormat="false" ht="12.75" hidden="false" customHeight="false" outlineLevel="0" collapsed="false">
      <c r="A7" s="1"/>
      <c r="B7" s="118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1" t="s">
        <v>10</v>
      </c>
      <c r="I7" s="1"/>
      <c r="J7" s="22"/>
      <c r="K7" s="20" t="s">
        <v>12</v>
      </c>
      <c r="L7" s="20" t="s">
        <v>13</v>
      </c>
      <c r="M7" s="20" t="s">
        <v>14</v>
      </c>
      <c r="N7" s="20" t="s">
        <v>15</v>
      </c>
      <c r="O7" s="119" t="s">
        <v>16</v>
      </c>
      <c r="P7" s="1"/>
      <c r="Q7" s="1"/>
      <c r="R7" s="1"/>
      <c r="S7" s="1"/>
      <c r="T7" s="1"/>
      <c r="W7" s="1"/>
      <c r="AA7" s="1"/>
      <c r="AB7" s="23"/>
      <c r="AC7" s="24"/>
      <c r="AD7" s="24"/>
    </row>
    <row r="8" customFormat="false" ht="12.75" hidden="false" customHeight="false" outlineLevel="0" collapsed="false">
      <c r="A8" s="1"/>
      <c r="B8" s="86" t="n">
        <v>37165</v>
      </c>
      <c r="C8" s="34" t="n">
        <v>29.51</v>
      </c>
      <c r="D8" s="34"/>
      <c r="E8" s="3" t="n">
        <v>85.9</v>
      </c>
      <c r="F8" s="3" t="n">
        <v>83.35</v>
      </c>
      <c r="G8" s="3" t="n">
        <v>46.75</v>
      </c>
      <c r="H8" s="120" t="n">
        <v>36.25</v>
      </c>
      <c r="I8" s="1"/>
      <c r="J8" s="25" t="n">
        <v>37165</v>
      </c>
      <c r="K8" s="5" t="n">
        <v>85.1095238095238</v>
      </c>
      <c r="L8" s="5" t="n">
        <v>82.4404761904762</v>
      </c>
      <c r="M8" s="5" t="n">
        <v>87.2404761904762</v>
      </c>
      <c r="N8" s="31" t="n">
        <v>22.6</v>
      </c>
      <c r="O8" s="121" t="n">
        <v>21.55</v>
      </c>
      <c r="P8" s="1"/>
      <c r="Q8" s="1"/>
      <c r="R8" s="1"/>
      <c r="S8" s="1"/>
      <c r="T8" s="1"/>
      <c r="W8" s="1"/>
      <c r="AA8" s="1"/>
      <c r="AB8" s="23"/>
      <c r="AC8" s="24"/>
      <c r="AD8" s="24"/>
    </row>
    <row r="9" customFormat="false" ht="12.75" hidden="false" customHeight="false" outlineLevel="0" collapsed="false">
      <c r="A9" s="1"/>
      <c r="B9" s="86" t="n">
        <v>37196</v>
      </c>
      <c r="C9" s="34" t="n">
        <v>29.69</v>
      </c>
      <c r="D9" s="34" t="n">
        <v>29.15</v>
      </c>
      <c r="E9" s="3" t="n">
        <v>81.9</v>
      </c>
      <c r="F9" s="3" t="n">
        <v>83.95</v>
      </c>
      <c r="G9" s="3" t="n">
        <v>47</v>
      </c>
      <c r="H9" s="120" t="n">
        <v>36</v>
      </c>
      <c r="I9" s="1"/>
      <c r="J9" s="25" t="n">
        <v>37196</v>
      </c>
      <c r="K9" s="5" t="n">
        <v>84.9904761904762</v>
      </c>
      <c r="L9" s="5" t="n">
        <v>81.8904761904762</v>
      </c>
      <c r="M9" s="5" t="n">
        <v>87.0904761904762</v>
      </c>
      <c r="N9" s="31" t="n">
        <v>22.7</v>
      </c>
      <c r="O9" s="121" t="n">
        <v>21.3</v>
      </c>
      <c r="P9" s="1"/>
      <c r="Q9" s="1"/>
      <c r="R9" s="1"/>
      <c r="S9" s="1"/>
      <c r="T9" s="1"/>
      <c r="W9" s="1"/>
      <c r="AA9" s="1"/>
      <c r="AB9" s="23"/>
      <c r="AC9" s="24"/>
      <c r="AD9" s="24"/>
    </row>
    <row r="10" customFormat="false" ht="12.75" hidden="false" customHeight="false" outlineLevel="0" collapsed="false">
      <c r="A10" s="1"/>
      <c r="B10" s="86" t="n">
        <v>37226</v>
      </c>
      <c r="C10" s="34" t="n">
        <v>29.61</v>
      </c>
      <c r="D10" s="34" t="n">
        <v>28.56</v>
      </c>
      <c r="E10" s="3" t="n">
        <v>79.5</v>
      </c>
      <c r="F10" s="3" t="n">
        <v>84.15</v>
      </c>
      <c r="G10" s="3" t="n">
        <v>47.25</v>
      </c>
      <c r="H10" s="120" t="n">
        <v>35.75</v>
      </c>
      <c r="I10" s="1"/>
      <c r="J10" s="25" t="n">
        <v>37226</v>
      </c>
      <c r="K10" s="5" t="n">
        <v>85.1904761904762</v>
      </c>
      <c r="L10" s="5" t="n">
        <v>79.9904761904762</v>
      </c>
      <c r="M10" s="5" t="n">
        <v>85.2404761904762</v>
      </c>
      <c r="N10" s="31" t="n">
        <v>22.85</v>
      </c>
      <c r="O10" s="121" t="n">
        <v>21.05</v>
      </c>
      <c r="P10" s="1"/>
      <c r="Q10" s="1"/>
      <c r="R10" s="1"/>
      <c r="S10" s="1"/>
      <c r="T10" s="1"/>
      <c r="W10" s="1"/>
      <c r="AA10" s="1"/>
      <c r="AB10" s="23"/>
      <c r="AC10" s="24"/>
      <c r="AD10" s="24"/>
    </row>
    <row r="11" customFormat="false" ht="12.75" hidden="false" customHeight="false" outlineLevel="0" collapsed="false">
      <c r="A11" s="1"/>
      <c r="B11" s="86" t="n">
        <v>37257</v>
      </c>
      <c r="C11" s="34" t="n">
        <v>29.11</v>
      </c>
      <c r="D11" s="34" t="n">
        <v>28.23</v>
      </c>
      <c r="E11" s="3" t="n">
        <v>78.6</v>
      </c>
      <c r="F11" s="3" t="n">
        <v>84</v>
      </c>
      <c r="G11" s="3" t="n">
        <v>43</v>
      </c>
      <c r="H11" s="120" t="n">
        <v>35.75</v>
      </c>
      <c r="I11" s="1"/>
      <c r="J11" s="25" t="n">
        <v>37257</v>
      </c>
      <c r="K11" s="5" t="n">
        <v>84.7904761904762</v>
      </c>
      <c r="L11" s="5" t="n">
        <v>80.2904761904762</v>
      </c>
      <c r="M11" s="5" t="n">
        <v>85.3904761904762</v>
      </c>
      <c r="N11" s="31" t="n">
        <v>22.9</v>
      </c>
      <c r="O11" s="121" t="n">
        <v>20.8</v>
      </c>
      <c r="P11" s="1"/>
      <c r="Q11" s="1"/>
      <c r="R11" s="1"/>
      <c r="S11" s="1"/>
      <c r="T11" s="1"/>
      <c r="W11" s="1"/>
      <c r="AA11" s="1"/>
      <c r="AB11" s="23"/>
      <c r="AC11" s="24"/>
      <c r="AD11" s="24"/>
    </row>
    <row r="12" customFormat="false" ht="12.75" hidden="false" customHeight="false" outlineLevel="0" collapsed="false">
      <c r="A12" s="1"/>
      <c r="B12" s="86" t="n">
        <v>37288</v>
      </c>
      <c r="C12" s="34" t="n">
        <v>28.56</v>
      </c>
      <c r="D12" s="34" t="n">
        <v>26.18</v>
      </c>
      <c r="E12" s="3" t="n">
        <v>78.9</v>
      </c>
      <c r="F12" s="3" t="n">
        <v>82</v>
      </c>
      <c r="G12" s="3" t="n">
        <v>43.25</v>
      </c>
      <c r="H12" s="120" t="n">
        <v>35.5</v>
      </c>
      <c r="I12" s="1"/>
      <c r="J12" s="25" t="n">
        <v>37288</v>
      </c>
      <c r="K12" s="5" t="n">
        <v>83.2404761904762</v>
      </c>
      <c r="L12" s="5" t="n">
        <v>76.6404761904762</v>
      </c>
      <c r="M12" s="5" t="n">
        <v>81.7404761904762</v>
      </c>
      <c r="N12" s="31" t="n">
        <v>22.75</v>
      </c>
      <c r="O12" s="121" t="n">
        <v>20.6</v>
      </c>
      <c r="P12" s="1"/>
      <c r="Q12" s="1"/>
      <c r="R12" s="1"/>
      <c r="S12" s="1"/>
      <c r="T12" s="1"/>
      <c r="W12" s="1"/>
      <c r="AA12" s="1"/>
      <c r="AB12" s="23"/>
      <c r="AC12" s="24"/>
      <c r="AD12" s="24"/>
    </row>
    <row r="13" customFormat="false" ht="12.75" hidden="false" customHeight="false" outlineLevel="0" collapsed="false">
      <c r="A13" s="1"/>
      <c r="B13" s="86" t="n">
        <v>37316</v>
      </c>
      <c r="C13" s="34" t="n">
        <v>28</v>
      </c>
      <c r="D13" s="34" t="n">
        <v>25.84</v>
      </c>
      <c r="E13" s="3" t="n">
        <v>79.35</v>
      </c>
      <c r="F13" s="3" t="n">
        <v>78.23</v>
      </c>
      <c r="G13" s="3" t="n">
        <v>41.75</v>
      </c>
      <c r="H13" s="120" t="n">
        <v>35.25</v>
      </c>
      <c r="I13" s="1"/>
      <c r="J13" s="25" t="n">
        <v>37316</v>
      </c>
      <c r="K13" s="5" t="n">
        <v>79.5904761904762</v>
      </c>
      <c r="L13" s="5" t="n">
        <v>73.2404761904762</v>
      </c>
      <c r="M13" s="5" t="n">
        <v>78.3404761904762</v>
      </c>
      <c r="N13" s="31" t="n">
        <v>22.6</v>
      </c>
      <c r="O13" s="121" t="n">
        <v>20.3</v>
      </c>
      <c r="P13" s="1"/>
      <c r="Q13" s="1"/>
      <c r="R13" s="1"/>
      <c r="S13" s="1"/>
      <c r="T13" s="1"/>
      <c r="W13" s="1"/>
      <c r="AA13" s="1"/>
      <c r="AB13" s="23"/>
      <c r="AC13" s="24"/>
      <c r="AD13" s="24"/>
    </row>
    <row r="14" customFormat="false" ht="12.75" hidden="false" customHeight="false" outlineLevel="0" collapsed="false">
      <c r="A14" s="1"/>
      <c r="B14" s="86" t="n">
        <v>37347</v>
      </c>
      <c r="C14" s="34" t="n">
        <v>27.49</v>
      </c>
      <c r="D14" s="34" t="n">
        <v>25.51</v>
      </c>
      <c r="E14" s="3" t="n">
        <v>82.04</v>
      </c>
      <c r="F14" s="3" t="n">
        <v>74.98</v>
      </c>
      <c r="G14" s="3" t="n">
        <v>40.85</v>
      </c>
      <c r="H14" s="120" t="n">
        <v>34.5</v>
      </c>
      <c r="I14" s="1"/>
      <c r="J14" s="25" t="n">
        <v>37347</v>
      </c>
      <c r="K14" s="5" t="n">
        <v>76.1904761904762</v>
      </c>
      <c r="L14" s="5" t="n">
        <v>70.4904761904762</v>
      </c>
      <c r="M14" s="5" t="n">
        <v>74.3904761904762</v>
      </c>
      <c r="N14" s="31" t="n">
        <v>22.4</v>
      </c>
      <c r="O14" s="121" t="n">
        <v>20</v>
      </c>
      <c r="P14" s="1"/>
      <c r="Q14" s="1"/>
      <c r="R14" s="1"/>
      <c r="S14" s="1"/>
      <c r="T14" s="1"/>
      <c r="W14" s="1"/>
      <c r="AA14" s="1"/>
      <c r="AB14" s="23"/>
      <c r="AC14" s="24"/>
      <c r="AD14" s="24"/>
    </row>
    <row r="15" customFormat="false" ht="12.75" hidden="false" customHeight="false" outlineLevel="0" collapsed="false">
      <c r="A15" s="1"/>
      <c r="B15" s="86" t="n">
        <v>37377</v>
      </c>
      <c r="C15" s="34" t="n">
        <v>26.98</v>
      </c>
      <c r="D15" s="34" t="n">
        <v>25.19</v>
      </c>
      <c r="E15" s="3" t="n">
        <v>82.04</v>
      </c>
      <c r="F15" s="3" t="n">
        <v>70.54</v>
      </c>
      <c r="G15" s="3" t="n">
        <v>40.85</v>
      </c>
      <c r="H15" s="120" t="n">
        <v>34.5</v>
      </c>
      <c r="I15" s="1"/>
      <c r="J15" s="25" t="n">
        <v>37377</v>
      </c>
      <c r="K15" s="5" t="n">
        <v>72.8404761904762</v>
      </c>
      <c r="L15" s="5" t="n">
        <v>68.8404761904762</v>
      </c>
      <c r="M15" s="5" t="n">
        <v>72.7404761904762</v>
      </c>
      <c r="N15" s="31" t="n">
        <v>22.2</v>
      </c>
      <c r="O15" s="121" t="n">
        <v>19.75</v>
      </c>
      <c r="P15" s="1"/>
      <c r="Q15" s="1"/>
      <c r="R15" s="1"/>
      <c r="S15" s="1"/>
      <c r="T15" s="1"/>
      <c r="W15" s="1"/>
      <c r="AA15" s="1"/>
      <c r="AB15" s="23"/>
      <c r="AC15" s="24"/>
      <c r="AD15" s="24"/>
    </row>
    <row r="16" customFormat="false" ht="12.75" hidden="false" customHeight="false" outlineLevel="0" collapsed="false">
      <c r="A16" s="1"/>
      <c r="B16" s="86" t="n">
        <v>37408</v>
      </c>
      <c r="C16" s="34" t="n">
        <v>26.47</v>
      </c>
      <c r="D16" s="34" t="n">
        <v>24.88</v>
      </c>
      <c r="E16" s="3" t="n">
        <v>81.29</v>
      </c>
      <c r="F16" s="3" t="n">
        <v>63.5</v>
      </c>
      <c r="G16" s="3" t="n">
        <v>40.85</v>
      </c>
      <c r="H16" s="120" t="n">
        <v>34.5</v>
      </c>
      <c r="I16" s="1"/>
      <c r="J16" s="25" t="n">
        <v>37408</v>
      </c>
      <c r="K16" s="5" t="n">
        <v>71.1904761904762</v>
      </c>
      <c r="L16" s="5" t="n">
        <v>68.4404761904762</v>
      </c>
      <c r="M16" s="5" t="n">
        <v>72.3404761904762</v>
      </c>
      <c r="N16" s="31" t="n">
        <v>22.1</v>
      </c>
      <c r="O16" s="121" t="n">
        <v>19.5</v>
      </c>
      <c r="P16" s="1"/>
      <c r="Q16" s="1"/>
      <c r="R16" s="1"/>
      <c r="S16" s="1"/>
      <c r="T16" s="1"/>
      <c r="W16" s="1"/>
      <c r="AA16" s="1"/>
      <c r="AB16" s="23"/>
      <c r="AC16" s="24"/>
      <c r="AD16" s="24"/>
    </row>
    <row r="17" customFormat="false" ht="12.75" hidden="false" customHeight="false" outlineLevel="0" collapsed="false">
      <c r="A17" s="1"/>
      <c r="B17" s="86" t="n">
        <v>37438</v>
      </c>
      <c r="C17" s="34" t="n">
        <v>25.96</v>
      </c>
      <c r="D17" s="34" t="n">
        <v>24.61</v>
      </c>
      <c r="E17" s="3" t="n">
        <v>79.94</v>
      </c>
      <c r="F17" s="3" t="n">
        <v>69.09</v>
      </c>
      <c r="G17" s="3" t="n">
        <v>40.85</v>
      </c>
      <c r="H17" s="120" t="n">
        <v>34.75</v>
      </c>
      <c r="I17" s="1"/>
      <c r="J17" s="25" t="n">
        <v>37438</v>
      </c>
      <c r="K17" s="5" t="n">
        <v>70.7904761904762</v>
      </c>
      <c r="L17" s="5" t="n">
        <v>68.0904761904762</v>
      </c>
      <c r="M17" s="5" t="n">
        <v>72.7904761904762</v>
      </c>
      <c r="N17" s="31" t="n">
        <v>20.996</v>
      </c>
      <c r="O17" s="121" t="n">
        <v>18.596</v>
      </c>
      <c r="P17" s="1"/>
      <c r="Q17" s="1"/>
      <c r="R17" s="1"/>
      <c r="S17" s="1"/>
      <c r="T17" s="1"/>
      <c r="W17" s="1"/>
      <c r="AA17" s="1"/>
      <c r="AB17" s="23"/>
      <c r="AC17" s="24"/>
      <c r="AD17" s="24"/>
    </row>
    <row r="18" customFormat="false" ht="12.75" hidden="false" customHeight="false" outlineLevel="0" collapsed="false">
      <c r="A18" s="1"/>
      <c r="B18" s="86" t="n">
        <v>37469</v>
      </c>
      <c r="C18" s="34" t="n">
        <v>25.3</v>
      </c>
      <c r="D18" s="34" t="n">
        <v>24.35</v>
      </c>
      <c r="E18" s="3" t="n">
        <v>78</v>
      </c>
      <c r="F18" s="3" t="n">
        <v>69.24</v>
      </c>
      <c r="G18" s="3"/>
      <c r="H18" s="120"/>
      <c r="I18" s="1"/>
      <c r="J18" s="25" t="n">
        <v>37469</v>
      </c>
      <c r="K18" s="5" t="n">
        <v>70.5404761904762</v>
      </c>
      <c r="L18" s="5" t="n">
        <v>68.3404761904762</v>
      </c>
      <c r="M18" s="5" t="n">
        <v>73.0404761904762</v>
      </c>
      <c r="N18" s="31" t="n">
        <v>20.627</v>
      </c>
      <c r="O18" s="121" t="n">
        <v>18.227</v>
      </c>
      <c r="P18" s="1"/>
      <c r="Q18" s="1"/>
      <c r="R18" s="1"/>
      <c r="S18" s="1"/>
      <c r="T18" s="1"/>
      <c r="W18" s="1"/>
      <c r="AA18" s="1"/>
      <c r="AB18" s="23"/>
      <c r="AC18" s="23"/>
      <c r="AD18" s="24"/>
      <c r="AE18" s="24"/>
    </row>
    <row r="19" customFormat="false" ht="12.75" hidden="false" customHeight="false" outlineLevel="0" collapsed="false">
      <c r="A19" s="1"/>
      <c r="B19" s="86" t="n">
        <v>37500</v>
      </c>
      <c r="C19" s="34" t="n">
        <v>25.04</v>
      </c>
      <c r="D19" s="34" t="n">
        <v>24.09</v>
      </c>
      <c r="E19" s="3" t="n">
        <v>75.5</v>
      </c>
      <c r="F19" s="3" t="n">
        <v>69.69</v>
      </c>
      <c r="G19" s="3"/>
      <c r="H19" s="120"/>
      <c r="I19" s="1"/>
      <c r="J19" s="25" t="n">
        <v>37500</v>
      </c>
      <c r="K19" s="5" t="n">
        <v>70.7904761904762</v>
      </c>
      <c r="L19" s="5" t="n">
        <v>68.5904761904762</v>
      </c>
      <c r="M19" s="5" t="n">
        <v>73.2904761904762</v>
      </c>
      <c r="N19" s="31" t="n">
        <v>20.31</v>
      </c>
      <c r="O19" s="121" t="n">
        <v>17.91</v>
      </c>
      <c r="P19" s="1"/>
      <c r="Q19" s="1"/>
      <c r="R19" s="1"/>
      <c r="S19" s="1"/>
      <c r="T19" s="1"/>
      <c r="W19" s="1"/>
      <c r="AA19" s="1"/>
      <c r="AB19" s="23"/>
      <c r="AC19" s="23"/>
      <c r="AD19" s="24"/>
      <c r="AE19" s="24"/>
    </row>
    <row r="20" customFormat="false" ht="12.75" hidden="false" customHeight="false" outlineLevel="0" collapsed="false">
      <c r="A20" s="1"/>
      <c r="B20" s="86" t="n">
        <v>37530</v>
      </c>
      <c r="C20" s="34" t="n">
        <v>24.78</v>
      </c>
      <c r="D20" s="34" t="n">
        <v>23.87</v>
      </c>
      <c r="E20" s="3"/>
      <c r="F20" s="3" t="n">
        <v>70.14</v>
      </c>
      <c r="G20" s="3"/>
      <c r="H20" s="120"/>
      <c r="I20" s="1"/>
      <c r="J20" s="25" t="n">
        <v>37530</v>
      </c>
      <c r="K20" s="5" t="n">
        <v>71.0404761904762</v>
      </c>
      <c r="L20" s="5" t="n">
        <v>67.6404761904762</v>
      </c>
      <c r="M20" s="5" t="n">
        <v>73.0904761904762</v>
      </c>
      <c r="N20" s="31" t="n">
        <v>20.009</v>
      </c>
      <c r="O20" s="121" t="n">
        <v>17.609</v>
      </c>
      <c r="P20" s="1"/>
      <c r="Q20" s="1"/>
      <c r="R20" s="1"/>
      <c r="S20" s="1"/>
      <c r="T20" s="1"/>
      <c r="W20" s="1"/>
      <c r="AA20" s="1"/>
      <c r="AB20" s="23"/>
      <c r="AC20" s="23"/>
      <c r="AD20" s="24"/>
      <c r="AE20" s="24"/>
    </row>
    <row r="21" customFormat="false" ht="12.75" hidden="false" customHeight="false" outlineLevel="0" collapsed="false">
      <c r="A21" s="1"/>
      <c r="B21" s="86" t="n">
        <v>37561</v>
      </c>
      <c r="C21" s="34" t="n">
        <v>24.55</v>
      </c>
      <c r="D21" s="34" t="n">
        <v>23.65</v>
      </c>
      <c r="E21" s="3"/>
      <c r="F21" s="3" t="n">
        <v>70.59</v>
      </c>
      <c r="G21" s="3"/>
      <c r="H21" s="120"/>
      <c r="I21" s="1"/>
      <c r="J21" s="25" t="n">
        <v>37561</v>
      </c>
      <c r="K21" s="5" t="n">
        <v>71.2904761904762</v>
      </c>
      <c r="L21" s="5" t="n">
        <v>67.9904761904762</v>
      </c>
      <c r="M21" s="5" t="n">
        <v>73.4404761904762</v>
      </c>
      <c r="N21" s="31" t="n">
        <v>19.774</v>
      </c>
      <c r="O21" s="121" t="n">
        <v>17.374</v>
      </c>
      <c r="P21" s="1"/>
      <c r="Q21" s="1"/>
      <c r="R21" s="1"/>
      <c r="S21" s="1"/>
      <c r="T21" s="1"/>
      <c r="W21" s="1"/>
      <c r="AA21" s="1"/>
      <c r="AB21" s="23"/>
      <c r="AC21" s="23"/>
      <c r="AD21" s="24"/>
      <c r="AE21" s="24"/>
    </row>
    <row r="22" customFormat="false" ht="12.75" hidden="false" customHeight="false" outlineLevel="0" collapsed="false">
      <c r="A22" s="1"/>
      <c r="B22" s="86" t="n">
        <v>37591</v>
      </c>
      <c r="C22" s="34" t="n">
        <v>24.29</v>
      </c>
      <c r="D22" s="34" t="n">
        <v>23.43</v>
      </c>
      <c r="E22" s="3"/>
      <c r="F22" s="3" t="n">
        <v>71.04</v>
      </c>
      <c r="G22" s="3"/>
      <c r="H22" s="120"/>
      <c r="I22" s="1"/>
      <c r="J22" s="25" t="n">
        <v>37591</v>
      </c>
      <c r="K22" s="5" t="n">
        <v>71.6404761904762</v>
      </c>
      <c r="L22" s="5" t="n">
        <v>68.1904761904762</v>
      </c>
      <c r="M22" s="5" t="n">
        <v>73.6404761904762</v>
      </c>
      <c r="N22" s="31" t="n">
        <v>19.563</v>
      </c>
      <c r="O22" s="121" t="n">
        <v>17.163</v>
      </c>
      <c r="P22" s="1"/>
      <c r="Q22" s="1"/>
      <c r="R22" s="1"/>
      <c r="S22" s="1"/>
      <c r="T22" s="1"/>
      <c r="W22" s="1"/>
      <c r="AA22" s="1"/>
      <c r="AB22" s="23"/>
      <c r="AC22" s="23"/>
      <c r="AD22" s="24"/>
      <c r="AE22" s="24"/>
    </row>
    <row r="23" customFormat="false" ht="12.75" hidden="false" customHeight="false" outlineLevel="0" collapsed="false">
      <c r="A23" s="1"/>
      <c r="B23" s="86" t="n">
        <v>37622</v>
      </c>
      <c r="C23" s="34" t="n">
        <v>24.18</v>
      </c>
      <c r="D23" s="122"/>
      <c r="E23" s="3"/>
      <c r="F23" s="3" t="n">
        <v>71.34</v>
      </c>
      <c r="G23" s="3"/>
      <c r="H23" s="120"/>
      <c r="I23" s="1"/>
      <c r="J23" s="25" t="n">
        <v>37622</v>
      </c>
      <c r="K23" s="5" t="n">
        <v>71.8404761904762</v>
      </c>
      <c r="L23" s="5" t="n">
        <v>68.1404761904762</v>
      </c>
      <c r="M23" s="5" t="n">
        <v>74.2404761904762</v>
      </c>
      <c r="N23" s="31" t="n">
        <v>20.074</v>
      </c>
      <c r="O23" s="121" t="n">
        <v>17.024</v>
      </c>
      <c r="P23" s="1"/>
      <c r="Q23" s="1"/>
      <c r="R23" s="1"/>
      <c r="S23" s="1"/>
      <c r="T23" s="1"/>
      <c r="W23" s="1"/>
      <c r="AA23" s="1"/>
      <c r="AB23" s="23"/>
      <c r="AC23" s="23"/>
      <c r="AD23" s="24"/>
      <c r="AE23" s="24"/>
    </row>
    <row r="24" customFormat="false" ht="12.75" hidden="false" customHeight="false" outlineLevel="0" collapsed="false">
      <c r="A24" s="1"/>
      <c r="B24" s="96" t="n">
        <v>37653</v>
      </c>
      <c r="C24" s="130" t="n">
        <v>24</v>
      </c>
      <c r="D24" s="131"/>
      <c r="E24" s="132"/>
      <c r="F24" s="132"/>
      <c r="G24" s="132"/>
      <c r="H24" s="133"/>
      <c r="I24" s="1"/>
      <c r="J24" s="38" t="n">
        <v>37653</v>
      </c>
      <c r="K24" s="5" t="n">
        <v>71.2404761904762</v>
      </c>
      <c r="L24" s="5" t="n">
        <v>66.2904761904762</v>
      </c>
      <c r="M24" s="5" t="n">
        <v>72.3904761904762</v>
      </c>
      <c r="N24" s="44" t="n">
        <v>19.903</v>
      </c>
      <c r="O24" s="123" t="n">
        <v>16.853</v>
      </c>
      <c r="P24" s="1"/>
      <c r="Q24" s="1"/>
      <c r="R24" s="1"/>
      <c r="S24" s="1"/>
      <c r="T24" s="1"/>
      <c r="W24" s="1"/>
      <c r="AA24" s="1"/>
      <c r="AB24" s="23"/>
      <c r="AC24" s="23"/>
      <c r="AD24" s="24"/>
      <c r="AE24" s="24"/>
    </row>
    <row r="25" customFormat="false" ht="12.75" hidden="false" customHeight="false" outlineLevel="0" collapsed="false">
      <c r="A25" s="1"/>
      <c r="B25" s="46"/>
      <c r="C25" s="1" t="s">
        <v>141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8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C25" s="23"/>
      <c r="AD25" s="23"/>
      <c r="AE25" s="24"/>
    </row>
    <row r="26" customFormat="false" ht="12.75" hidden="false" customHeight="false" outlineLevel="0" collapsed="false">
      <c r="A26" s="1"/>
      <c r="B26" s="4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8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2.75" hidden="false" customHeight="false" outlineLevel="0" collapsed="false">
      <c r="A27" s="1"/>
      <c r="B27" s="124"/>
      <c r="C27" s="48" t="s">
        <v>142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1"/>
      <c r="O27" s="85"/>
      <c r="U27" s="1"/>
      <c r="V27" s="1"/>
      <c r="Z27" s="1"/>
      <c r="AA27" s="1"/>
      <c r="AB27" s="1"/>
      <c r="AC27" s="1"/>
      <c r="AD27" s="1"/>
      <c r="AE27" s="1"/>
      <c r="AF27" s="1"/>
      <c r="AG27" s="1"/>
    </row>
    <row r="28" customFormat="false" ht="12.75" hidden="false" customHeight="false" outlineLevel="0" collapsed="false">
      <c r="A28" s="1"/>
      <c r="B28" s="46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30"/>
      <c r="N28" s="1"/>
      <c r="O28" s="85"/>
      <c r="U28" s="1"/>
      <c r="V28" s="1"/>
      <c r="Z28" s="1"/>
      <c r="AA28" s="1"/>
      <c r="AB28" s="1"/>
      <c r="AC28" s="1"/>
      <c r="AD28" s="1"/>
      <c r="AE28" s="1"/>
      <c r="AF28" s="1"/>
      <c r="AG28" s="1"/>
    </row>
    <row r="29" customFormat="false" ht="12.75" hidden="false" customHeight="false" outlineLevel="0" collapsed="false">
      <c r="A29" s="1"/>
      <c r="B29" s="86" t="s">
        <v>112</v>
      </c>
      <c r="C29" s="54" t="n">
        <v>29.6633333333333</v>
      </c>
      <c r="D29" s="51" t="s">
        <v>143</v>
      </c>
      <c r="E29" s="54" t="n">
        <v>5.85855555555556</v>
      </c>
      <c r="F29" s="51" t="s">
        <v>144</v>
      </c>
      <c r="G29" s="55" t="n">
        <v>-0.886111111111113</v>
      </c>
      <c r="H29" s="51" t="s">
        <v>145</v>
      </c>
      <c r="I29" s="55"/>
      <c r="J29" s="51" t="s">
        <v>146</v>
      </c>
      <c r="K29" s="55" t="n">
        <v>28.45</v>
      </c>
      <c r="L29" s="51" t="s">
        <v>147</v>
      </c>
      <c r="M29" s="56" t="n">
        <v>-0.0250000000000021</v>
      </c>
      <c r="N29" s="1"/>
      <c r="O29" s="85"/>
      <c r="U29" s="1"/>
      <c r="V29" s="1"/>
      <c r="Z29" s="1"/>
      <c r="AA29" s="1"/>
      <c r="AB29" s="1"/>
      <c r="AC29" s="1"/>
      <c r="AD29" s="1"/>
      <c r="AE29" s="1"/>
      <c r="AF29" s="1"/>
      <c r="AG29" s="1"/>
    </row>
    <row r="30" customFormat="false" ht="12.75" hidden="false" customHeight="false" outlineLevel="0" collapsed="false">
      <c r="A30" s="1"/>
      <c r="B30" s="86" t="s">
        <v>29</v>
      </c>
      <c r="C30" s="54" t="n">
        <v>29.4433333333333</v>
      </c>
      <c r="D30" s="51" t="s">
        <v>148</v>
      </c>
      <c r="E30" s="54" t="n">
        <v>6.35108888888889</v>
      </c>
      <c r="F30" s="51" t="s">
        <v>149</v>
      </c>
      <c r="G30" s="55" t="n">
        <v>-1.05444444444445</v>
      </c>
      <c r="H30" s="51" t="s">
        <v>150</v>
      </c>
      <c r="I30" s="55" t="n">
        <v>-0.34333333333333</v>
      </c>
      <c r="J30" s="51" t="s">
        <v>151</v>
      </c>
      <c r="K30" s="55" t="n">
        <v>27.5466666666667</v>
      </c>
      <c r="L30" s="51" t="s">
        <v>152</v>
      </c>
      <c r="M30" s="56" t="n">
        <v>-0.253333333333334</v>
      </c>
      <c r="N30" s="1"/>
      <c r="O30" s="85"/>
      <c r="U30" s="1"/>
      <c r="V30" s="1"/>
      <c r="Z30" s="1"/>
      <c r="AA30" s="1"/>
      <c r="AB30" s="1"/>
      <c r="AC30" s="1"/>
      <c r="AD30" s="1"/>
      <c r="AE30" s="1"/>
      <c r="AF30" s="1"/>
      <c r="AG30" s="1"/>
    </row>
    <row r="31" customFormat="false" ht="12.75" hidden="false" customHeight="false" outlineLevel="0" collapsed="false">
      <c r="A31" s="1"/>
      <c r="B31" s="86" t="s">
        <v>33</v>
      </c>
      <c r="C31" s="54" t="n">
        <v>28.9266666666667</v>
      </c>
      <c r="D31" s="51" t="s">
        <v>153</v>
      </c>
      <c r="E31" s="54" t="n">
        <v>2.97946666666667</v>
      </c>
      <c r="F31" s="51" t="s">
        <v>154</v>
      </c>
      <c r="G31" s="55" t="n">
        <v>-0.849999999999998</v>
      </c>
      <c r="H31" s="51" t="s">
        <v>155</v>
      </c>
      <c r="I31" s="55" t="n">
        <v>-0.451666666666664</v>
      </c>
      <c r="J31" s="51" t="s">
        <v>156</v>
      </c>
      <c r="K31" s="55" t="n">
        <v>26.0666666666667</v>
      </c>
      <c r="L31" s="51" t="s">
        <v>157</v>
      </c>
      <c r="M31" s="56" t="n">
        <v>-1.18333333333333</v>
      </c>
      <c r="N31" s="1"/>
      <c r="O31" s="85"/>
      <c r="U31" s="1"/>
      <c r="V31" s="1"/>
      <c r="Z31" s="1"/>
      <c r="AA31" s="1"/>
      <c r="AB31" s="1"/>
      <c r="AC31" s="1"/>
      <c r="AD31" s="1"/>
      <c r="AE31" s="1"/>
      <c r="AF31" s="1"/>
      <c r="AG31" s="1"/>
    </row>
    <row r="32" customFormat="false" ht="12.75" hidden="false" customHeight="false" outlineLevel="0" collapsed="false">
      <c r="A32" s="1"/>
      <c r="B32" s="86" t="s">
        <v>37</v>
      </c>
      <c r="C32" s="54" t="n">
        <v>28.3733333333333</v>
      </c>
      <c r="D32" s="51" t="s">
        <v>158</v>
      </c>
      <c r="E32" s="54" t="n">
        <v>4.16613333333333</v>
      </c>
      <c r="F32" s="51" t="s">
        <v>159</v>
      </c>
      <c r="G32" s="55" t="n">
        <v>1.83</v>
      </c>
      <c r="H32" s="51" t="s">
        <v>160</v>
      </c>
      <c r="I32" s="55" t="n">
        <v>-0.573333333333331</v>
      </c>
      <c r="J32" s="51" t="s">
        <v>161</v>
      </c>
      <c r="K32" s="55" t="n">
        <v>25.73</v>
      </c>
      <c r="L32" s="51" t="s">
        <v>162</v>
      </c>
      <c r="M32" s="56" t="n">
        <v>-1.05</v>
      </c>
      <c r="N32" s="1"/>
      <c r="O32" s="85"/>
      <c r="U32" s="1"/>
      <c r="V32" s="1"/>
      <c r="Z32" s="1"/>
      <c r="AA32" s="1"/>
      <c r="AB32" s="1"/>
      <c r="AC32" s="1"/>
      <c r="AD32" s="1"/>
      <c r="AE32" s="1"/>
      <c r="AF32" s="1"/>
      <c r="AG32" s="1"/>
    </row>
    <row r="33" customFormat="false" ht="12.75" hidden="false" customHeight="false" outlineLevel="0" collapsed="false">
      <c r="A33" s="1"/>
      <c r="B33" s="86" t="s">
        <v>41</v>
      </c>
      <c r="C33" s="54" t="n">
        <v>27.83</v>
      </c>
      <c r="D33" s="51" t="s">
        <v>163</v>
      </c>
      <c r="E33" s="54" t="n">
        <v>5.36891111111112</v>
      </c>
      <c r="F33" s="51" t="s">
        <v>164</v>
      </c>
      <c r="G33" s="55"/>
      <c r="H33" s="51" t="s">
        <v>165</v>
      </c>
      <c r="I33" s="55" t="n">
        <v>-0.579999999999998</v>
      </c>
      <c r="J33" s="51" t="s">
        <v>166</v>
      </c>
      <c r="K33" s="55" t="n">
        <v>25.4033333333333</v>
      </c>
      <c r="L33" s="51" t="s">
        <v>167</v>
      </c>
      <c r="M33" s="56" t="n">
        <v>-0.926666666666662</v>
      </c>
      <c r="N33" s="1"/>
      <c r="O33" s="85"/>
      <c r="U33" s="1"/>
      <c r="V33" s="1"/>
      <c r="Z33" s="1"/>
      <c r="AA33" s="1"/>
      <c r="AB33" s="1"/>
      <c r="AC33" s="1"/>
      <c r="AD33" s="1"/>
      <c r="AE33" s="1"/>
      <c r="AF33" s="1"/>
      <c r="AG33" s="1"/>
    </row>
    <row r="34" customFormat="false" ht="12.75" hidden="false" customHeight="false" outlineLevel="0" collapsed="false">
      <c r="A34" s="1"/>
      <c r="B34" s="86" t="s">
        <v>45</v>
      </c>
      <c r="C34" s="54" t="n">
        <v>27.32</v>
      </c>
      <c r="D34" s="51"/>
      <c r="E34" s="54"/>
      <c r="F34" s="51"/>
      <c r="G34" s="60"/>
      <c r="H34" s="51" t="s">
        <v>168</v>
      </c>
      <c r="I34" s="55" t="n">
        <v>-0.539999999999996</v>
      </c>
      <c r="J34" s="51" t="s">
        <v>169</v>
      </c>
      <c r="K34" s="55" t="n">
        <v>25.0866666666667</v>
      </c>
      <c r="L34" s="51" t="s">
        <v>170</v>
      </c>
      <c r="M34" s="56" t="n">
        <v>-0.813333333333333</v>
      </c>
      <c r="N34" s="1"/>
      <c r="O34" s="85"/>
      <c r="U34" s="1"/>
      <c r="V34" s="1"/>
      <c r="Z34" s="1"/>
      <c r="AA34" s="1"/>
      <c r="AB34" s="1"/>
      <c r="AC34" s="1"/>
      <c r="AD34" s="1"/>
      <c r="AE34" s="1"/>
      <c r="AF34" s="1"/>
      <c r="AG34" s="1"/>
    </row>
    <row r="35" customFormat="false" ht="12.75" hidden="false" customHeight="false" outlineLevel="0" collapsed="false">
      <c r="A35" s="1"/>
      <c r="B35" s="86" t="s">
        <v>49</v>
      </c>
      <c r="C35" s="54" t="n">
        <v>26.81</v>
      </c>
      <c r="D35" s="51" t="s">
        <v>171</v>
      </c>
      <c r="E35" s="54" t="n">
        <v>4.7164</v>
      </c>
      <c r="F35" s="51" t="s">
        <v>172</v>
      </c>
      <c r="G35" s="60"/>
      <c r="H35" s="51" t="s">
        <v>173</v>
      </c>
      <c r="I35" s="55" t="n">
        <v>-0.479999999999997</v>
      </c>
      <c r="J35" s="51" t="s">
        <v>174</v>
      </c>
      <c r="K35" s="55" t="n">
        <v>24.79</v>
      </c>
      <c r="L35" s="51"/>
      <c r="M35" s="56"/>
      <c r="N35" s="1"/>
      <c r="O35" s="85"/>
      <c r="U35" s="1"/>
      <c r="V35" s="1"/>
      <c r="Z35" s="1"/>
      <c r="AA35" s="1"/>
      <c r="AB35" s="1"/>
      <c r="AC35" s="1"/>
      <c r="AD35" s="1"/>
      <c r="AE35" s="1"/>
      <c r="AF35" s="1"/>
      <c r="AG35" s="1"/>
    </row>
    <row r="36" customFormat="false" ht="12.75" hidden="false" customHeight="false" outlineLevel="0" collapsed="false">
      <c r="A36" s="1"/>
      <c r="B36" s="86"/>
      <c r="C36" s="54"/>
      <c r="D36" s="51"/>
      <c r="E36" s="54"/>
      <c r="F36" s="51"/>
      <c r="G36" s="60"/>
      <c r="H36" s="51"/>
      <c r="I36" s="60"/>
      <c r="J36" s="51"/>
      <c r="K36" s="60"/>
      <c r="L36" s="51" t="s">
        <v>175</v>
      </c>
      <c r="M36" s="56" t="n">
        <v>-1.05333333333333</v>
      </c>
      <c r="N36" s="1"/>
      <c r="O36" s="85"/>
      <c r="U36" s="1"/>
      <c r="V36" s="1"/>
      <c r="Z36" s="1"/>
      <c r="AA36" s="1"/>
      <c r="AB36" s="1"/>
      <c r="AC36" s="1"/>
      <c r="AD36" s="1"/>
      <c r="AE36" s="1"/>
      <c r="AF36" s="1"/>
      <c r="AG36" s="1"/>
    </row>
    <row r="37" customFormat="false" ht="12.75" hidden="false" customHeight="false" outlineLevel="0" collapsed="false">
      <c r="A37" s="1"/>
      <c r="B37" s="86" t="s">
        <v>113</v>
      </c>
      <c r="C37" s="54" t="n">
        <v>29.3444444444444</v>
      </c>
      <c r="D37" s="51" t="s">
        <v>176</v>
      </c>
      <c r="E37" s="55" t="n">
        <v>5.27755555555556</v>
      </c>
      <c r="F37" s="51" t="s">
        <v>177</v>
      </c>
      <c r="G37" s="60"/>
      <c r="H37" s="51" t="s">
        <v>178</v>
      </c>
      <c r="I37" s="55" t="n">
        <v>-0.540000000000003</v>
      </c>
      <c r="J37" s="51" t="s">
        <v>179</v>
      </c>
      <c r="K37" s="55"/>
      <c r="L37" s="51" t="s">
        <v>180</v>
      </c>
      <c r="M37" s="56" t="n">
        <v>-0.633333333333333</v>
      </c>
      <c r="N37" s="1"/>
      <c r="O37" s="85"/>
      <c r="U37" s="1"/>
      <c r="V37" s="1"/>
      <c r="Z37" s="1"/>
      <c r="AA37" s="1"/>
      <c r="AB37" s="1"/>
      <c r="AC37" s="1"/>
      <c r="AD37" s="1"/>
      <c r="AE37" s="1"/>
      <c r="AF37" s="1"/>
      <c r="AG37" s="1"/>
    </row>
    <row r="38" customFormat="false" ht="12.75" hidden="false" customHeight="false" outlineLevel="0" collapsed="false">
      <c r="A38" s="1"/>
      <c r="B38" s="86" t="s">
        <v>61</v>
      </c>
      <c r="C38" s="54" t="n">
        <v>27.8411111111111</v>
      </c>
      <c r="D38" s="51" t="s">
        <v>181</v>
      </c>
      <c r="E38" s="55" t="n">
        <v>5.31788888888888</v>
      </c>
      <c r="F38" s="51" t="s">
        <v>182</v>
      </c>
      <c r="G38" s="55" t="n">
        <v>-2.10777777777778</v>
      </c>
      <c r="H38" s="51" t="s">
        <v>183</v>
      </c>
      <c r="I38" s="55" t="n">
        <v>-1.05</v>
      </c>
      <c r="J38" s="51" t="s">
        <v>184</v>
      </c>
      <c r="K38" s="55" t="n">
        <v>25.7333333333333</v>
      </c>
      <c r="L38" s="51"/>
      <c r="M38" s="56"/>
      <c r="N38" s="1"/>
      <c r="O38" s="85"/>
      <c r="U38" s="1"/>
      <c r="V38" s="1"/>
      <c r="Z38" s="1"/>
      <c r="AA38" s="1"/>
      <c r="AB38" s="1"/>
      <c r="AC38" s="1"/>
      <c r="AD38" s="1"/>
      <c r="AE38" s="1"/>
      <c r="AF38" s="1"/>
      <c r="AG38" s="1"/>
    </row>
    <row r="39" customFormat="false" ht="12.75" hidden="false" customHeight="false" outlineLevel="0" collapsed="false">
      <c r="A39" s="1"/>
      <c r="B39" s="86" t="s">
        <v>67</v>
      </c>
      <c r="C39" s="54" t="n">
        <v>26.2833333333333</v>
      </c>
      <c r="D39" s="51" t="s">
        <v>185</v>
      </c>
      <c r="E39" s="55" t="n">
        <v>8.06846666666667</v>
      </c>
      <c r="F39" s="51" t="s">
        <v>186</v>
      </c>
      <c r="G39" s="55" t="n">
        <v>-1.48333333333333</v>
      </c>
      <c r="H39" s="51" t="s">
        <v>187</v>
      </c>
      <c r="I39" s="55" t="n">
        <v>-0.879999999999999</v>
      </c>
      <c r="J39" s="51" t="s">
        <v>188</v>
      </c>
      <c r="K39" s="55" t="n">
        <v>24.8</v>
      </c>
      <c r="L39" s="51"/>
      <c r="M39" s="56"/>
      <c r="N39" s="1"/>
      <c r="O39" s="85"/>
      <c r="U39" s="1"/>
      <c r="V39" s="1"/>
      <c r="Z39" s="1"/>
      <c r="AA39" s="1"/>
      <c r="AB39" s="1"/>
      <c r="AC39" s="1"/>
      <c r="AD39" s="1"/>
      <c r="AE39" s="1"/>
      <c r="AF39" s="1"/>
      <c r="AG39" s="1"/>
    </row>
    <row r="40" customFormat="false" ht="12.75" hidden="false" customHeight="false" outlineLevel="0" collapsed="false">
      <c r="A40" s="1"/>
      <c r="B40" s="86" t="s">
        <v>73</v>
      </c>
      <c r="C40" s="54" t="n">
        <v>24.9566666666667</v>
      </c>
      <c r="D40" s="51" t="s">
        <v>189</v>
      </c>
      <c r="E40" s="55" t="n">
        <v>7.72493333333333</v>
      </c>
      <c r="F40" s="51" t="s">
        <v>190</v>
      </c>
      <c r="G40" s="55" t="n">
        <v>-0.931111111111107</v>
      </c>
      <c r="H40" s="51" t="s">
        <v>191</v>
      </c>
      <c r="I40" s="55" t="n">
        <v>-2.38</v>
      </c>
      <c r="J40" s="51" t="s">
        <v>192</v>
      </c>
      <c r="K40" s="55" t="n">
        <v>24.0255555555556</v>
      </c>
      <c r="L40" s="51"/>
      <c r="M40" s="56"/>
      <c r="N40" s="1"/>
      <c r="O40" s="85"/>
      <c r="U40" s="1"/>
      <c r="V40" s="1"/>
      <c r="Z40" s="1"/>
      <c r="AA40" s="1"/>
      <c r="AB40" s="1"/>
      <c r="AC40" s="1"/>
      <c r="AD40" s="1"/>
      <c r="AE40" s="1"/>
      <c r="AF40" s="1"/>
      <c r="AG40" s="1"/>
    </row>
    <row r="41" customFormat="false" ht="12.75" hidden="false" customHeight="false" outlineLevel="0" collapsed="false">
      <c r="A41" s="1"/>
      <c r="B41" s="86" t="s">
        <v>78</v>
      </c>
      <c r="C41" s="54" t="n">
        <v>24.2788888888889</v>
      </c>
      <c r="D41" s="51" t="s">
        <v>193</v>
      </c>
      <c r="E41" s="55"/>
      <c r="F41" s="51" t="s">
        <v>194</v>
      </c>
      <c r="G41" s="60"/>
      <c r="H41" s="51" t="s">
        <v>195</v>
      </c>
      <c r="I41" s="55" t="n">
        <v>-2.16</v>
      </c>
      <c r="J41" s="51" t="s">
        <v>196</v>
      </c>
      <c r="K41" s="55"/>
      <c r="L41" s="51"/>
      <c r="M41" s="56"/>
      <c r="N41" s="1"/>
      <c r="O41" s="85"/>
      <c r="U41" s="1"/>
      <c r="V41" s="1"/>
      <c r="Z41" s="1"/>
      <c r="AA41" s="1"/>
      <c r="AB41" s="1"/>
      <c r="AC41" s="1"/>
      <c r="AD41" s="1"/>
      <c r="AE41" s="1"/>
      <c r="AF41" s="1"/>
      <c r="AG41" s="1"/>
    </row>
    <row r="42" customFormat="false" ht="12.75" hidden="false" customHeight="false" outlineLevel="0" collapsed="false">
      <c r="B42" s="86"/>
      <c r="C42" s="54"/>
      <c r="D42" s="51"/>
      <c r="E42" s="60"/>
      <c r="F42" s="51"/>
      <c r="G42" s="60"/>
      <c r="H42" s="51" t="s">
        <v>197</v>
      </c>
      <c r="I42" s="55" t="n">
        <v>-1.98</v>
      </c>
      <c r="J42" s="51"/>
      <c r="K42" s="55"/>
      <c r="L42" s="51"/>
      <c r="M42" s="56"/>
      <c r="N42" s="1"/>
      <c r="O42" s="85"/>
    </row>
    <row r="43" customFormat="false" ht="12.75" hidden="false" customHeight="false" outlineLevel="0" collapsed="false">
      <c r="B43" s="96" t="s">
        <v>83</v>
      </c>
      <c r="C43" s="64" t="n">
        <v>25.84</v>
      </c>
      <c r="D43" s="65" t="s">
        <v>198</v>
      </c>
      <c r="E43" s="66"/>
      <c r="F43" s="65" t="s">
        <v>199</v>
      </c>
      <c r="G43" s="66"/>
      <c r="H43" s="65" t="s">
        <v>200</v>
      </c>
      <c r="I43" s="67" t="n">
        <v>-1.79</v>
      </c>
      <c r="J43" s="65"/>
      <c r="K43" s="67"/>
      <c r="L43" s="65"/>
      <c r="M43" s="68"/>
      <c r="N43" s="1"/>
      <c r="O43" s="85"/>
    </row>
    <row r="44" customFormat="false" ht="12.75" hidden="false" customHeight="false" outlineLevel="0" collapsed="false">
      <c r="B44" s="1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85"/>
    </row>
    <row r="45" customFormat="false" ht="12.75" hidden="false" customHeight="false" outlineLevel="0" collapsed="false">
      <c r="B45" s="1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85"/>
      <c r="P45" s="1"/>
      <c r="Q45" s="1"/>
      <c r="R45" s="1"/>
      <c r="S45" s="1"/>
      <c r="T45" s="1"/>
    </row>
    <row r="46" customFormat="false" ht="12.75" hidden="false" customHeight="false" outlineLevel="0" collapsed="false">
      <c r="B46" s="82"/>
      <c r="C46" s="83" t="s">
        <v>104</v>
      </c>
      <c r="D46" s="83"/>
      <c r="E46" s="83"/>
      <c r="F46" s="83"/>
      <c r="G46" s="83"/>
      <c r="H46" s="1"/>
      <c r="I46" s="69"/>
      <c r="J46" s="16" t="s">
        <v>201</v>
      </c>
      <c r="K46" s="16"/>
      <c r="L46" s="16"/>
      <c r="M46" s="16"/>
      <c r="N46" s="16"/>
      <c r="O46" s="85"/>
      <c r="P46" s="1"/>
      <c r="Q46" s="1"/>
      <c r="R46" s="1"/>
      <c r="S46" s="1"/>
      <c r="T46" s="1"/>
    </row>
    <row r="47" customFormat="false" ht="12.75" hidden="false" customHeight="false" outlineLevel="0" collapsed="false">
      <c r="B47" s="10"/>
      <c r="C47" s="20" t="s">
        <v>105</v>
      </c>
      <c r="D47" s="20" t="s">
        <v>106</v>
      </c>
      <c r="E47" s="20" t="s">
        <v>107</v>
      </c>
      <c r="F47" s="20" t="s">
        <v>108</v>
      </c>
      <c r="G47" s="21"/>
      <c r="H47" s="1"/>
      <c r="I47" s="74"/>
      <c r="J47" s="20" t="s">
        <v>7</v>
      </c>
      <c r="K47" s="20" t="s">
        <v>8</v>
      </c>
      <c r="L47" s="20" t="s">
        <v>86</v>
      </c>
      <c r="M47" s="20" t="s">
        <v>87</v>
      </c>
      <c r="N47" s="75" t="s">
        <v>88</v>
      </c>
      <c r="O47" s="85"/>
      <c r="P47" s="1"/>
      <c r="Q47" s="1"/>
      <c r="R47" s="1"/>
      <c r="S47" s="1"/>
      <c r="T47" s="1"/>
    </row>
    <row r="48" customFormat="false" ht="12.75" hidden="false" customHeight="false" outlineLevel="0" collapsed="false">
      <c r="B48" s="86" t="n">
        <v>37165</v>
      </c>
      <c r="C48" s="4"/>
      <c r="D48" s="4" t="n">
        <v>265.5</v>
      </c>
      <c r="E48" s="4"/>
      <c r="F48" s="51" t="s">
        <v>112</v>
      </c>
      <c r="G48" s="87"/>
      <c r="H48" s="1"/>
      <c r="I48" s="25" t="n">
        <v>37165</v>
      </c>
      <c r="J48" s="77" t="n">
        <v>6.41466666666667</v>
      </c>
      <c r="K48" s="77" t="n">
        <v>5.497</v>
      </c>
      <c r="L48" s="77" t="n">
        <v>6.1396</v>
      </c>
      <c r="M48" s="77" t="n">
        <v>6.211</v>
      </c>
      <c r="N48" s="78" t="n">
        <v>6.0325</v>
      </c>
      <c r="O48" s="85"/>
      <c r="P48" s="1"/>
      <c r="Q48" s="1"/>
      <c r="R48" s="1"/>
      <c r="S48" s="1"/>
      <c r="T48" s="1"/>
    </row>
    <row r="49" customFormat="false" ht="12.75" hidden="false" customHeight="false" outlineLevel="0" collapsed="false">
      <c r="B49" s="86" t="n">
        <v>37196</v>
      </c>
      <c r="C49" s="4" t="n">
        <v>29.35</v>
      </c>
      <c r="D49" s="4" t="n">
        <v>263.5</v>
      </c>
      <c r="E49" s="4" t="n">
        <v>5.97171581769437</v>
      </c>
      <c r="F49" s="51" t="s">
        <v>29</v>
      </c>
      <c r="G49" s="87" t="n">
        <v>28.475</v>
      </c>
      <c r="H49" s="1"/>
      <c r="I49" s="25" t="n">
        <v>37196</v>
      </c>
      <c r="J49" s="77" t="n">
        <v>4.95466666666667</v>
      </c>
      <c r="K49" s="77" t="n">
        <v>5.569</v>
      </c>
      <c r="L49" s="77" t="n">
        <v>5.0524</v>
      </c>
      <c r="M49" s="77" t="n">
        <v>4.995</v>
      </c>
      <c r="N49" s="78" t="n">
        <v>5.1385</v>
      </c>
      <c r="O49" s="85"/>
      <c r="P49" s="1"/>
      <c r="Q49" s="1"/>
      <c r="R49" s="1"/>
      <c r="S49" s="1"/>
      <c r="T49" s="1"/>
    </row>
    <row r="50" customFormat="false" ht="12.75" hidden="false" customHeight="false" outlineLevel="0" collapsed="false">
      <c r="B50" s="86" t="n">
        <v>37226</v>
      </c>
      <c r="C50" s="4" t="n">
        <v>28.85</v>
      </c>
      <c r="D50" s="4" t="n">
        <v>260</v>
      </c>
      <c r="E50" s="4" t="n">
        <v>6.00254691689008</v>
      </c>
      <c r="F50" s="51" t="s">
        <v>33</v>
      </c>
      <c r="G50" s="87" t="n">
        <v>27.8</v>
      </c>
      <c r="H50" s="1"/>
      <c r="I50" s="25" t="n">
        <v>37226</v>
      </c>
      <c r="J50" s="77" t="n">
        <v>4.46333333333334</v>
      </c>
      <c r="K50" s="77" t="n">
        <v>5.733</v>
      </c>
      <c r="L50" s="77" t="n">
        <v>4.5612</v>
      </c>
      <c r="M50" s="77" t="n">
        <v>4.431</v>
      </c>
      <c r="N50" s="78" t="n">
        <v>4.7565</v>
      </c>
      <c r="O50" s="85"/>
      <c r="P50" s="1"/>
      <c r="Q50" s="1"/>
      <c r="R50" s="1"/>
      <c r="S50" s="1"/>
      <c r="T50" s="1"/>
    </row>
    <row r="51" customFormat="false" ht="12.75" hidden="false" customHeight="false" outlineLevel="0" collapsed="false">
      <c r="B51" s="86" t="n">
        <v>37257</v>
      </c>
      <c r="C51" s="4" t="n">
        <v>28.1</v>
      </c>
      <c r="D51" s="4" t="n">
        <v>255</v>
      </c>
      <c r="E51" s="4" t="n">
        <v>6.08230563002681</v>
      </c>
      <c r="F51" s="51" t="s">
        <v>37</v>
      </c>
      <c r="G51" s="87" t="n">
        <v>27.25</v>
      </c>
      <c r="H51" s="1"/>
      <c r="I51" s="25" t="n">
        <v>37257</v>
      </c>
      <c r="J51" s="77" t="n">
        <v>4.63866666666667</v>
      </c>
      <c r="K51" s="77" t="n">
        <v>6.17</v>
      </c>
      <c r="L51" s="77" t="n">
        <v>4.8092</v>
      </c>
      <c r="M51" s="77" t="n">
        <v>4.658</v>
      </c>
      <c r="N51" s="78" t="n">
        <v>5.036</v>
      </c>
      <c r="O51" s="85"/>
      <c r="P51" s="1"/>
      <c r="Q51" s="1"/>
      <c r="R51" s="1"/>
      <c r="S51" s="1"/>
      <c r="T51" s="1"/>
    </row>
    <row r="52" customFormat="false" ht="12.75" hidden="false" customHeight="false" outlineLevel="0" collapsed="false">
      <c r="B52" s="86" t="n">
        <v>37288</v>
      </c>
      <c r="C52" s="4" t="n">
        <v>27.5</v>
      </c>
      <c r="D52" s="4" t="n">
        <v>246.75</v>
      </c>
      <c r="E52" s="4" t="n">
        <v>5.57640750670241</v>
      </c>
      <c r="F52" s="51" t="s">
        <v>41</v>
      </c>
      <c r="G52" s="87" t="n">
        <v>26.78</v>
      </c>
      <c r="H52" s="1"/>
      <c r="I52" s="25" t="n">
        <v>37288</v>
      </c>
      <c r="J52" s="77" t="n">
        <v>5.30800000000001</v>
      </c>
      <c r="K52" s="77" t="n">
        <v>5.88</v>
      </c>
      <c r="L52" s="77" t="n">
        <v>5.09880000000001</v>
      </c>
      <c r="M52" s="77" t="n">
        <v>5.01200000000001</v>
      </c>
      <c r="N52" s="78" t="n">
        <v>5.229</v>
      </c>
      <c r="O52" s="85"/>
      <c r="P52" s="1"/>
      <c r="Q52" s="1"/>
      <c r="R52" s="1"/>
      <c r="S52" s="1"/>
      <c r="T52" s="1"/>
    </row>
    <row r="53" customFormat="false" ht="12.75" hidden="false" customHeight="false" outlineLevel="0" collapsed="false">
      <c r="B53" s="86" t="n">
        <v>37316</v>
      </c>
      <c r="C53" s="4" t="n">
        <v>27</v>
      </c>
      <c r="D53" s="4" t="n">
        <v>240.5</v>
      </c>
      <c r="E53" s="4" t="n">
        <v>5.23860589812333</v>
      </c>
      <c r="F53" s="51" t="s">
        <v>45</v>
      </c>
      <c r="G53" s="87" t="n">
        <v>26.33</v>
      </c>
      <c r="H53" s="1"/>
      <c r="I53" s="25" t="n">
        <v>37316</v>
      </c>
      <c r="J53" s="77" t="n">
        <v>6.007</v>
      </c>
      <c r="K53" s="77" t="n">
        <v>4.8566</v>
      </c>
      <c r="L53" s="77" t="n">
        <v>5.13883999999999</v>
      </c>
      <c r="M53" s="77" t="n">
        <v>5.1702</v>
      </c>
      <c r="N53" s="78" t="n">
        <v>5.0918</v>
      </c>
      <c r="O53" s="85"/>
      <c r="P53" s="1"/>
      <c r="Q53" s="1"/>
      <c r="R53" s="1"/>
      <c r="S53" s="1"/>
      <c r="T53" s="1"/>
    </row>
    <row r="54" customFormat="false" ht="12.75" hidden="false" customHeight="false" outlineLevel="0" collapsed="false">
      <c r="B54" s="86" t="n">
        <v>37347</v>
      </c>
      <c r="C54" s="4" t="n">
        <v>26.56</v>
      </c>
      <c r="D54" s="4" t="n">
        <v>233.25</v>
      </c>
      <c r="E54" s="4" t="n">
        <v>4.70675603217158</v>
      </c>
      <c r="F54" s="51" t="s">
        <v>49</v>
      </c>
      <c r="G54" s="87" t="n">
        <v>25.9</v>
      </c>
      <c r="H54" s="1"/>
      <c r="I54" s="25" t="n">
        <v>37347</v>
      </c>
      <c r="J54" s="77" t="n">
        <v>7.64680000000001</v>
      </c>
      <c r="K54" s="77" t="n">
        <v>4.0016</v>
      </c>
      <c r="L54" s="77" t="n">
        <v>5.78072</v>
      </c>
      <c r="M54" s="77" t="n">
        <v>5.9784</v>
      </c>
      <c r="N54" s="78" t="n">
        <v>5.48420000000001</v>
      </c>
      <c r="O54" s="85"/>
      <c r="P54" s="1"/>
      <c r="Q54" s="1"/>
      <c r="R54" s="1"/>
      <c r="S54" s="1"/>
      <c r="T54" s="1"/>
    </row>
    <row r="55" customFormat="false" ht="12.75" hidden="false" customHeight="false" outlineLevel="0" collapsed="false">
      <c r="B55" s="86" t="n">
        <v>37377</v>
      </c>
      <c r="C55" s="4" t="n">
        <v>26.1</v>
      </c>
      <c r="D55" s="4" t="n">
        <v>225.5</v>
      </c>
      <c r="E55" s="4" t="n">
        <v>4.12788203753351</v>
      </c>
      <c r="F55" s="51"/>
      <c r="G55" s="87"/>
      <c r="H55" s="1"/>
      <c r="I55" s="25" t="n">
        <v>37377</v>
      </c>
      <c r="J55" s="77" t="n">
        <v>8.1568</v>
      </c>
      <c r="K55" s="77" t="n">
        <v>2.6468</v>
      </c>
      <c r="L55" s="77" t="n">
        <v>5.5448</v>
      </c>
      <c r="M55" s="77" t="n">
        <v>5.8668</v>
      </c>
      <c r="N55" s="78" t="n">
        <v>5.0618</v>
      </c>
      <c r="O55" s="85"/>
      <c r="P55" s="1"/>
      <c r="Q55" s="1"/>
      <c r="R55" s="1"/>
      <c r="S55" s="1"/>
      <c r="T55" s="1"/>
    </row>
    <row r="56" customFormat="false" ht="12.75" hidden="false" customHeight="false" outlineLevel="0" collapsed="false">
      <c r="B56" s="86" t="n">
        <v>37408</v>
      </c>
      <c r="C56" s="4" t="n">
        <v>25.7</v>
      </c>
      <c r="D56" s="4" t="n">
        <v>220</v>
      </c>
      <c r="E56" s="4" t="n">
        <v>3.79061662198392</v>
      </c>
      <c r="F56" s="51" t="s">
        <v>113</v>
      </c>
      <c r="G56" s="87"/>
      <c r="H56" s="1"/>
      <c r="I56" s="25" t="n">
        <v>37408</v>
      </c>
      <c r="J56" s="77" t="n">
        <v>8.40180000000001</v>
      </c>
      <c r="K56" s="77" t="n">
        <v>0.200000000000003</v>
      </c>
      <c r="L56" s="77" t="n">
        <v>4.68308</v>
      </c>
      <c r="M56" s="77" t="n">
        <v>5.1812</v>
      </c>
      <c r="N56" s="78" t="n">
        <v>3.9359</v>
      </c>
      <c r="O56" s="85"/>
      <c r="P56" s="1"/>
      <c r="Q56" s="1"/>
      <c r="R56" s="1"/>
      <c r="S56" s="1"/>
      <c r="T56" s="1"/>
    </row>
    <row r="57" customFormat="false" ht="12.75" hidden="false" customHeight="false" outlineLevel="0" collapsed="false">
      <c r="B57" s="86" t="n">
        <v>37438</v>
      </c>
      <c r="C57" s="4" t="n">
        <v>25.1</v>
      </c>
      <c r="D57" s="4" t="n">
        <v>220</v>
      </c>
      <c r="E57" s="4" t="n">
        <v>4.39061662198391</v>
      </c>
      <c r="F57" s="51" t="s">
        <v>61</v>
      </c>
      <c r="G57" s="87" t="n">
        <v>26.7866666666667</v>
      </c>
      <c r="H57" s="1"/>
      <c r="I57" s="25" t="n">
        <v>37438</v>
      </c>
      <c r="J57" s="77" t="n">
        <v>8.36146666666667</v>
      </c>
      <c r="K57" s="77" t="n">
        <v>3.0578</v>
      </c>
      <c r="L57" s="77" t="n">
        <v>5.792</v>
      </c>
      <c r="M57" s="77" t="n">
        <v>6.09580000000001</v>
      </c>
      <c r="N57" s="78" t="n">
        <v>5.3363</v>
      </c>
      <c r="O57" s="85"/>
      <c r="P57" s="1"/>
      <c r="Q57" s="1"/>
      <c r="R57" s="1"/>
      <c r="S57" s="1"/>
      <c r="T57" s="1"/>
    </row>
    <row r="58" customFormat="false" ht="12.75" hidden="false" customHeight="false" outlineLevel="0" collapsed="false">
      <c r="B58" s="86" t="n">
        <v>37469</v>
      </c>
      <c r="C58" s="4" t="n">
        <v>24.9</v>
      </c>
      <c r="D58" s="4"/>
      <c r="E58" s="4"/>
      <c r="F58" s="51" t="s">
        <v>67</v>
      </c>
      <c r="G58" s="87" t="n">
        <v>25.4333333333333</v>
      </c>
      <c r="H58" s="1"/>
      <c r="I58" s="25" t="n">
        <v>37469</v>
      </c>
      <c r="J58" s="77" t="n">
        <v>7.80666666666667</v>
      </c>
      <c r="K58" s="77" t="n">
        <v>3.7808</v>
      </c>
      <c r="L58" s="77" t="n">
        <v>5.98832</v>
      </c>
      <c r="M58" s="77" t="n">
        <v>6.2336</v>
      </c>
      <c r="N58" s="78" t="n">
        <v>5.6204</v>
      </c>
      <c r="O58" s="85"/>
      <c r="P58" s="1"/>
      <c r="Q58" s="1"/>
      <c r="R58" s="1"/>
      <c r="S58" s="1"/>
      <c r="T58" s="1"/>
    </row>
    <row r="59" customFormat="false" ht="12.75" hidden="false" customHeight="false" outlineLevel="0" collapsed="false">
      <c r="B59" s="86" t="n">
        <v>37500</v>
      </c>
      <c r="C59" s="4"/>
      <c r="D59" s="4"/>
      <c r="E59" s="4"/>
      <c r="F59" s="51" t="s">
        <v>73</v>
      </c>
      <c r="G59" s="87"/>
      <c r="H59" s="1"/>
      <c r="I59" s="25" t="n">
        <v>37500</v>
      </c>
      <c r="J59" s="77" t="n">
        <v>7.00666666666667</v>
      </c>
      <c r="K59" s="77" t="n">
        <v>4.2298</v>
      </c>
      <c r="L59" s="77" t="n">
        <v>5.69392</v>
      </c>
      <c r="M59" s="77" t="n">
        <v>5.8566</v>
      </c>
      <c r="N59" s="78" t="n">
        <v>5.4499</v>
      </c>
      <c r="O59" s="85"/>
      <c r="P59" s="1"/>
      <c r="Q59" s="1"/>
      <c r="R59" s="1"/>
      <c r="S59" s="1"/>
      <c r="T59" s="1"/>
    </row>
    <row r="60" customFormat="false" ht="12.75" hidden="false" customHeight="false" outlineLevel="0" collapsed="false">
      <c r="B60" s="86" t="n">
        <v>37530</v>
      </c>
      <c r="C60" s="4"/>
      <c r="D60" s="4"/>
      <c r="E60" s="4"/>
      <c r="F60" s="51" t="s">
        <v>78</v>
      </c>
      <c r="G60" s="87"/>
      <c r="H60" s="1"/>
      <c r="I60" s="25" t="n">
        <v>37530</v>
      </c>
      <c r="J60" s="77"/>
      <c r="K60" s="77" t="n">
        <v>4.6788</v>
      </c>
      <c r="L60" s="77"/>
      <c r="M60" s="77"/>
      <c r="N60" s="78"/>
      <c r="O60" s="85"/>
      <c r="P60" s="1"/>
      <c r="Q60" s="1"/>
      <c r="R60" s="1"/>
      <c r="S60" s="1"/>
      <c r="T60" s="1"/>
    </row>
    <row r="61" customFormat="false" ht="12.75" hidden="false" customHeight="false" outlineLevel="0" collapsed="false">
      <c r="B61" s="86" t="n">
        <v>37561</v>
      </c>
      <c r="C61" s="4"/>
      <c r="D61" s="4"/>
      <c r="E61" s="4"/>
      <c r="F61" s="51"/>
      <c r="G61" s="87"/>
      <c r="H61" s="12"/>
      <c r="I61" s="25" t="n">
        <v>37561</v>
      </c>
      <c r="J61" s="77"/>
      <c r="K61" s="77" t="n">
        <v>5.0978</v>
      </c>
      <c r="L61" s="77"/>
      <c r="M61" s="77"/>
      <c r="N61" s="78"/>
      <c r="O61" s="85"/>
      <c r="P61" s="1"/>
      <c r="Q61" s="1"/>
      <c r="R61" s="1"/>
      <c r="S61" s="1"/>
      <c r="T61" s="1"/>
    </row>
    <row r="62" customFormat="false" ht="12.75" hidden="false" customHeight="false" outlineLevel="0" collapsed="false">
      <c r="B62" s="96" t="n">
        <v>37591</v>
      </c>
      <c r="C62" s="97" t="n">
        <v>23.6</v>
      </c>
      <c r="D62" s="97"/>
      <c r="E62" s="97"/>
      <c r="F62" s="65" t="s">
        <v>83</v>
      </c>
      <c r="G62" s="98"/>
      <c r="H62" s="81"/>
      <c r="I62" s="25" t="n">
        <v>37591</v>
      </c>
      <c r="J62" s="77"/>
      <c r="K62" s="77" t="n">
        <v>5.54680000000001</v>
      </c>
      <c r="L62" s="77"/>
      <c r="M62" s="77"/>
      <c r="N62" s="78"/>
      <c r="O62" s="85"/>
      <c r="P62" s="1"/>
      <c r="Q62" s="1"/>
      <c r="R62" s="1"/>
      <c r="S62" s="1"/>
      <c r="T62" s="1"/>
    </row>
    <row r="63" customFormat="false" ht="12.75" hidden="false" customHeight="false" outlineLevel="0" collapsed="false">
      <c r="B63" s="10"/>
      <c r="C63" s="12"/>
      <c r="D63" s="1"/>
      <c r="E63" s="1"/>
      <c r="F63" s="1"/>
      <c r="G63" s="1"/>
      <c r="H63" s="1"/>
      <c r="I63" s="38" t="n">
        <v>37622</v>
      </c>
      <c r="J63" s="125"/>
      <c r="K63" s="125" t="n">
        <v>5.7828</v>
      </c>
      <c r="L63" s="125"/>
      <c r="M63" s="125"/>
      <c r="N63" s="126"/>
      <c r="O63" s="85"/>
      <c r="P63" s="1"/>
      <c r="Q63" s="1"/>
      <c r="R63" s="1"/>
      <c r="S63" s="1"/>
      <c r="T63" s="1"/>
    </row>
    <row r="64" customFormat="false" ht="12.75" hidden="false" customHeight="false" outlineLevel="0" collapsed="false">
      <c r="B64" s="10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85"/>
    </row>
    <row r="65" customFormat="false" ht="12.75" hidden="false" customHeight="false" outlineLevel="0" collapsed="false">
      <c r="B65" s="82"/>
      <c r="C65" s="84"/>
      <c r="D65" s="84"/>
      <c r="E65" s="84"/>
      <c r="F65" s="84"/>
      <c r="G65" s="83"/>
      <c r="H65" s="1"/>
      <c r="I65" s="1"/>
      <c r="J65" s="1"/>
      <c r="K65" s="1"/>
      <c r="L65" s="1"/>
      <c r="M65" s="1"/>
      <c r="N65" s="1"/>
      <c r="O65" s="85"/>
    </row>
    <row r="66" customFormat="false" ht="12.75" hidden="false" customHeight="false" outlineLevel="0" collapsed="false">
      <c r="B66" s="10"/>
      <c r="C66" s="20" t="s">
        <v>109</v>
      </c>
      <c r="D66" s="20"/>
      <c r="E66" s="20" t="s">
        <v>110</v>
      </c>
      <c r="F66" s="20"/>
      <c r="G66" s="21" t="s">
        <v>111</v>
      </c>
      <c r="H66" s="1"/>
      <c r="I66" s="1"/>
      <c r="J66" s="1"/>
      <c r="K66" s="1"/>
      <c r="L66" s="1"/>
      <c r="M66" s="1"/>
      <c r="N66" s="1"/>
      <c r="O66" s="85"/>
    </row>
    <row r="67" customFormat="false" ht="12.75" hidden="false" customHeight="false" outlineLevel="0" collapsed="false">
      <c r="B67" s="86" t="s">
        <v>112</v>
      </c>
      <c r="C67" s="88" t="n">
        <v>6.08266666666667</v>
      </c>
      <c r="D67" s="51" t="n">
        <v>37165</v>
      </c>
      <c r="E67" s="89" t="n">
        <v>0.909523809523805</v>
      </c>
      <c r="F67" s="51" t="n">
        <v>37165</v>
      </c>
      <c r="G67" s="90" t="n">
        <v>-0.585666666666672</v>
      </c>
      <c r="H67" s="1"/>
      <c r="I67" s="1"/>
      <c r="J67" s="1"/>
      <c r="K67" s="1"/>
      <c r="L67" s="1"/>
      <c r="M67" s="1"/>
      <c r="N67" s="1"/>
      <c r="O67" s="85"/>
    </row>
    <row r="68" customFormat="false" ht="12.75" hidden="false" customHeight="false" outlineLevel="0" collapsed="false">
      <c r="B68" s="86" t="s">
        <v>29</v>
      </c>
      <c r="C68" s="88" t="n">
        <v>6.25266666666667</v>
      </c>
      <c r="D68" s="51" t="n">
        <v>37196</v>
      </c>
      <c r="E68" s="89" t="n">
        <v>2.05952380952381</v>
      </c>
      <c r="F68" s="51" t="n">
        <v>37196</v>
      </c>
      <c r="G68" s="90" t="n">
        <v>-0.683666666666674</v>
      </c>
      <c r="H68" s="1"/>
      <c r="I68" s="1"/>
      <c r="J68" s="1"/>
      <c r="K68" s="1"/>
      <c r="L68" s="1"/>
      <c r="M68" s="1"/>
      <c r="N68" s="1"/>
      <c r="O68" s="85"/>
    </row>
    <row r="69" customFormat="false" ht="12.75" hidden="false" customHeight="false" outlineLevel="0" collapsed="false">
      <c r="B69" s="86" t="s">
        <v>33</v>
      </c>
      <c r="C69" s="88" t="n">
        <v>6.85333333333334</v>
      </c>
      <c r="D69" s="51" t="n">
        <v>37226</v>
      </c>
      <c r="E69" s="89" t="n">
        <v>4.1595238095238</v>
      </c>
      <c r="F69" s="51" t="n">
        <v>37226</v>
      </c>
      <c r="G69" s="90" t="n">
        <v>-1.12033333333333</v>
      </c>
      <c r="H69" s="1"/>
      <c r="I69" s="1"/>
      <c r="J69" s="1"/>
      <c r="K69" s="1"/>
      <c r="L69" s="1"/>
      <c r="M69" s="1"/>
      <c r="N69" s="1"/>
      <c r="O69" s="85"/>
    </row>
    <row r="70" customFormat="false" ht="12.75" hidden="false" customHeight="false" outlineLevel="0" collapsed="false">
      <c r="B70" s="86" t="s">
        <v>37</v>
      </c>
      <c r="C70" s="88" t="n">
        <v>7.23866666666667</v>
      </c>
      <c r="D70" s="51" t="n">
        <v>37257</v>
      </c>
      <c r="E70" s="89" t="n">
        <v>3.70952380952382</v>
      </c>
      <c r="F70" s="51" t="n">
        <v>37257</v>
      </c>
      <c r="G70" s="90" t="n">
        <v>-1.06866666666667</v>
      </c>
      <c r="H70" s="1"/>
      <c r="I70" s="1"/>
      <c r="J70" s="1"/>
      <c r="K70" s="1"/>
      <c r="L70" s="1"/>
      <c r="M70" s="1"/>
      <c r="N70" s="1"/>
      <c r="O70" s="85"/>
    </row>
    <row r="71" customFormat="false" ht="12.75" hidden="false" customHeight="false" outlineLevel="0" collapsed="false">
      <c r="B71" s="86" t="s">
        <v>41</v>
      </c>
      <c r="C71" s="88" t="n">
        <v>7.131</v>
      </c>
      <c r="D71" s="51" t="n">
        <v>37288</v>
      </c>
      <c r="E71" s="89" t="n">
        <v>5.35952380952381</v>
      </c>
      <c r="F71" s="51" t="n">
        <v>37288</v>
      </c>
      <c r="G71" s="90" t="n">
        <v>-1.251</v>
      </c>
      <c r="H71" s="1"/>
      <c r="I71" s="1"/>
      <c r="J71" s="1"/>
      <c r="K71" s="1"/>
      <c r="L71" s="1"/>
      <c r="M71" s="1"/>
      <c r="N71" s="1"/>
      <c r="O71" s="85"/>
    </row>
    <row r="72" customFormat="false" ht="12.75" hidden="false" customHeight="false" outlineLevel="0" collapsed="false">
      <c r="B72" s="86" t="s">
        <v>45</v>
      </c>
      <c r="C72" s="88" t="n">
        <v>6.10800000000001</v>
      </c>
      <c r="D72" s="51" t="n">
        <v>37316</v>
      </c>
      <c r="E72" s="89" t="n">
        <v>4.9895238095238</v>
      </c>
      <c r="F72" s="51" t="n">
        <v>37316</v>
      </c>
      <c r="G72" s="90" t="n">
        <v>-1.25140000000001</v>
      </c>
      <c r="H72" s="1"/>
      <c r="I72" s="1"/>
      <c r="J72" s="1"/>
      <c r="K72" s="1"/>
      <c r="L72" s="1"/>
      <c r="M72" s="1"/>
      <c r="N72" s="1"/>
      <c r="O72" s="85"/>
    </row>
    <row r="73" customFormat="false" ht="12.75" hidden="false" customHeight="false" outlineLevel="0" collapsed="false">
      <c r="B73" s="86"/>
      <c r="C73" s="91"/>
      <c r="D73" s="92"/>
      <c r="E73" s="91"/>
      <c r="F73" s="92"/>
      <c r="G73" s="93"/>
      <c r="H73" s="1"/>
      <c r="I73" s="1"/>
      <c r="J73" s="1"/>
      <c r="K73" s="1"/>
      <c r="L73" s="1"/>
      <c r="M73" s="1"/>
      <c r="N73" s="1"/>
      <c r="O73" s="85"/>
    </row>
    <row r="74" customFormat="false" ht="12.75" hidden="false" customHeight="false" outlineLevel="0" collapsed="false">
      <c r="B74" s="86" t="s">
        <v>113</v>
      </c>
      <c r="C74" s="88" t="n">
        <v>6.39622222222222</v>
      </c>
      <c r="D74" s="92" t="s">
        <v>114</v>
      </c>
      <c r="E74" s="89" t="n">
        <v>2.37619047619047</v>
      </c>
      <c r="F74" s="92" t="s">
        <v>114</v>
      </c>
      <c r="G74" s="90" t="n">
        <v>3.48236507936509</v>
      </c>
      <c r="H74" s="1"/>
      <c r="I74" s="1"/>
      <c r="J74" s="1"/>
      <c r="K74" s="1"/>
      <c r="L74" s="1"/>
      <c r="M74" s="1"/>
      <c r="N74" s="1"/>
      <c r="O74" s="85"/>
    </row>
    <row r="75" customFormat="false" ht="12.75" hidden="false" customHeight="false" outlineLevel="0" collapsed="false">
      <c r="B75" s="86" t="s">
        <v>61</v>
      </c>
      <c r="C75" s="88" t="n">
        <v>6.82588888888889</v>
      </c>
      <c r="D75" s="92" t="s">
        <v>115</v>
      </c>
      <c r="E75" s="89" t="n">
        <v>4.68619047619049</v>
      </c>
      <c r="F75" s="92" t="s">
        <v>115</v>
      </c>
      <c r="G75" s="90" t="n">
        <v>1.6648984126984</v>
      </c>
      <c r="H75" s="1"/>
      <c r="I75" s="1"/>
      <c r="J75" s="1"/>
      <c r="K75" s="1"/>
      <c r="L75" s="1"/>
      <c r="M75" s="1"/>
      <c r="N75" s="1"/>
      <c r="O75" s="85"/>
    </row>
    <row r="76" customFormat="false" ht="12.75" hidden="false" customHeight="false" outlineLevel="0" collapsed="false">
      <c r="B76" s="86" t="s">
        <v>67</v>
      </c>
      <c r="C76" s="88" t="n">
        <v>4.54766666666667</v>
      </c>
      <c r="D76" s="92" t="s">
        <v>116</v>
      </c>
      <c r="E76" s="89" t="n">
        <v>0.416190476190465</v>
      </c>
      <c r="F76" s="92" t="s">
        <v>116</v>
      </c>
      <c r="G76" s="90" t="n">
        <v>2.5632761904762</v>
      </c>
      <c r="H76" s="1"/>
      <c r="I76" s="1"/>
      <c r="J76" s="1"/>
      <c r="K76" s="1"/>
      <c r="L76" s="1"/>
      <c r="M76" s="1"/>
      <c r="N76" s="1"/>
      <c r="O76" s="85"/>
    </row>
    <row r="77" customFormat="false" ht="12.75" hidden="false" customHeight="false" outlineLevel="0" collapsed="false">
      <c r="B77" s="86" t="s">
        <v>73</v>
      </c>
      <c r="C77" s="88" t="n">
        <v>4.74033333333334</v>
      </c>
      <c r="D77" s="92" t="s">
        <v>117</v>
      </c>
      <c r="E77" s="89" t="n">
        <v>0.999523809523794</v>
      </c>
      <c r="F77" s="92" t="s">
        <v>117</v>
      </c>
      <c r="G77" s="90" t="n">
        <v>3.16660952380954</v>
      </c>
      <c r="H77" s="1"/>
      <c r="I77" s="1"/>
      <c r="J77" s="1"/>
      <c r="K77" s="1"/>
      <c r="L77" s="1"/>
      <c r="M77" s="1"/>
      <c r="N77" s="1"/>
      <c r="O77" s="85"/>
    </row>
    <row r="78" customFormat="false" ht="12.75" hidden="false" customHeight="false" outlineLevel="0" collapsed="false">
      <c r="B78" s="86" t="s">
        <v>78</v>
      </c>
      <c r="C78" s="88" t="n">
        <v>5.67711111111111</v>
      </c>
      <c r="D78" s="92" t="s">
        <v>118</v>
      </c>
      <c r="E78" s="89" t="n">
        <v>2.64952380952383</v>
      </c>
      <c r="F78" s="92" t="s">
        <v>118</v>
      </c>
      <c r="G78" s="90" t="n">
        <v>2.71938730158729</v>
      </c>
      <c r="H78" s="1"/>
      <c r="I78" s="1"/>
      <c r="J78" s="1"/>
      <c r="K78" s="1"/>
      <c r="L78" s="1"/>
      <c r="M78" s="1"/>
      <c r="N78" s="1"/>
      <c r="O78" s="85"/>
    </row>
    <row r="79" customFormat="false" ht="12.75" hidden="false" customHeight="false" outlineLevel="0" collapsed="false">
      <c r="B79" s="86"/>
      <c r="C79" s="91"/>
      <c r="D79" s="92"/>
      <c r="E79" s="91"/>
      <c r="F79" s="92"/>
      <c r="G79" s="93"/>
      <c r="H79" s="1"/>
      <c r="I79" s="1"/>
      <c r="J79" s="1"/>
      <c r="K79" s="1"/>
      <c r="L79" s="1"/>
      <c r="M79" s="1"/>
      <c r="N79" s="1"/>
      <c r="O79" s="85"/>
    </row>
    <row r="80" customFormat="false" ht="12.75" hidden="false" customHeight="false" outlineLevel="0" collapsed="false">
      <c r="B80" s="86" t="s">
        <v>83</v>
      </c>
      <c r="C80" s="88" t="n">
        <v>5.44775</v>
      </c>
      <c r="D80" s="94" t="n">
        <v>2002</v>
      </c>
      <c r="E80" s="95" t="n">
        <v>2.18785714285714</v>
      </c>
      <c r="F80" s="94" t="n">
        <v>2002</v>
      </c>
      <c r="G80" s="90" t="n">
        <v>-0.731349999999996</v>
      </c>
      <c r="H80" s="1"/>
      <c r="I80" s="1"/>
      <c r="J80" s="1"/>
      <c r="K80" s="1"/>
      <c r="L80" s="1"/>
      <c r="M80" s="1"/>
      <c r="N80" s="1"/>
      <c r="O80" s="85"/>
    </row>
    <row r="81" customFormat="false" ht="13.5" hidden="false" customHeight="false" outlineLevel="0" collapsed="false">
      <c r="B81" s="100"/>
      <c r="C81" s="101"/>
      <c r="D81" s="102"/>
      <c r="E81" s="101"/>
      <c r="F81" s="102"/>
      <c r="G81" s="103"/>
      <c r="H81" s="99"/>
      <c r="I81" s="99"/>
      <c r="J81" s="99"/>
      <c r="K81" s="99"/>
      <c r="L81" s="99"/>
      <c r="M81" s="99"/>
      <c r="N81" s="99"/>
      <c r="O81" s="104"/>
    </row>
  </sheetData>
  <mergeCells count="6">
    <mergeCell ref="B3:O3"/>
    <mergeCell ref="C6:H6"/>
    <mergeCell ref="K6:O6"/>
    <mergeCell ref="C27:M27"/>
    <mergeCell ref="C46:G46"/>
    <mergeCell ref="J46:N4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S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28" activeCellId="0" sqref="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56"/>
    <col collapsed="false" customWidth="true" hidden="false" outlineLevel="0" max="6" min="6" style="0" width="10.41"/>
    <col collapsed="false" customWidth="true" hidden="false" outlineLevel="0" max="8" min="8" style="0" width="9.7"/>
    <col collapsed="false" customWidth="true" hidden="false" outlineLevel="0" max="9" min="9" style="0" width="10.28"/>
    <col collapsed="false" customWidth="true" hidden="false" outlineLevel="0" max="11" min="11" style="0" width="18.41"/>
  </cols>
  <sheetData>
    <row r="2" customFormat="false" ht="20.25" hidden="false" customHeight="false" outlineLevel="0" collapsed="false">
      <c r="B2" s="9" t="s">
        <v>119</v>
      </c>
      <c r="C2" s="9"/>
      <c r="D2" s="9"/>
      <c r="E2" s="9"/>
      <c r="F2" s="9"/>
      <c r="G2" s="9"/>
      <c r="H2" s="9"/>
      <c r="I2" s="9"/>
      <c r="K2" s="9" t="s">
        <v>120</v>
      </c>
      <c r="L2" s="9"/>
      <c r="M2" s="9"/>
      <c r="N2" s="9"/>
      <c r="O2" s="9"/>
      <c r="P2" s="9"/>
      <c r="Q2" s="9"/>
      <c r="R2" s="9"/>
      <c r="S2" s="9"/>
    </row>
    <row r="3" customFormat="false" ht="12.75" hidden="false" customHeight="false" outlineLevel="0" collapsed="false">
      <c r="B3" s="105" t="n">
        <f aca="true">TODAY()</f>
        <v>45926</v>
      </c>
      <c r="K3" s="105" t="n">
        <f aca="true">TODAY()</f>
        <v>45926</v>
      </c>
    </row>
    <row r="4" customFormat="false" ht="12.75" hidden="false" customHeight="false" outlineLevel="0" collapsed="false">
      <c r="B4" s="106" t="str">
        <f aca="false">DDE("REUTER","IDN","0#C-N=PLT,DISPLAY NAME,1")</f>
        <v>American Crudes </v>
      </c>
      <c r="C4" s="0" t="s">
        <v>121</v>
      </c>
      <c r="D4" s="0" t="s">
        <v>122</v>
      </c>
      <c r="E4" s="0" t="s">
        <v>123</v>
      </c>
      <c r="F4" s="0" t="s">
        <v>124</v>
      </c>
      <c r="G4" s="0" t="s">
        <v>125</v>
      </c>
      <c r="H4" s="0" t="s">
        <v>126</v>
      </c>
      <c r="K4" s="106" t="str">
        <f aca="false">DDE("REUTER","IDN","0#P-USG=PLT,DISPLAY NAME,1")</f>
        <v>US Gulf Products</v>
      </c>
      <c r="L4" s="107" t="s">
        <v>121</v>
      </c>
      <c r="M4" s="107" t="s">
        <v>122</v>
      </c>
      <c r="N4" s="107" t="s">
        <v>123</v>
      </c>
      <c r="O4" s="107"/>
      <c r="P4" s="107"/>
      <c r="Q4" s="107"/>
      <c r="R4" s="107" t="s">
        <v>127</v>
      </c>
      <c r="S4" s="107" t="s">
        <v>128</v>
      </c>
    </row>
    <row r="5" customFormat="false" ht="12.75" hidden="false" customHeight="false" outlineLevel="0" collapsed="false">
      <c r="B5" s="0" t="str">
        <f aca="false">DDE("REUTER","IDN","PCAAD00,DISPLAY NAME,1")</f>
        <v>ANS Long Beach  </v>
      </c>
      <c r="C5" s="0" t="n">
        <f aca="false">DDE("REUTER","IDN","PCAAD00,PRIM ACT 1,1")</f>
        <v>19.1</v>
      </c>
      <c r="D5" s="0" t="n">
        <f aca="false">DDE("REUTER","IDN","PCAAD00,SECOND ACTIVY 1,1")</f>
        <v>19.12</v>
      </c>
      <c r="E5" s="0" t="n">
        <f aca="false">(C5+D5)/2</f>
        <v>19.11</v>
      </c>
      <c r="F5" s="0" t="s">
        <v>129</v>
      </c>
      <c r="G5" s="0" t="str">
        <f aca="false">DDE("REUTER","IDN","PCAAD00,PRC AREA,1")</f>
        <v>LBch</v>
      </c>
      <c r="H5" s="108" t="e">
        <f aca="false">E5-'Crude&amp;Products'!$C$8</f>
        <v>#VALUE!</v>
      </c>
      <c r="K5" s="0" t="str">
        <f aca="false">DDE("REUTER","IDN","PGACT00,DISPLAY NAME,1")</f>
        <v>Unleaded        </v>
      </c>
      <c r="L5" s="0" t="n">
        <f aca="false">DDE("REUTER","IDN","PGACT00,PRIM ACT 1,1")</f>
        <v>52.25</v>
      </c>
      <c r="M5" s="0" t="n">
        <f aca="false">DDE("REUTER","IDN","PGACT00,SECOND ACTIVY 1,1")</f>
        <v>52.75</v>
      </c>
      <c r="N5" s="0" t="n">
        <f aca="false">(L5+M5)/2</f>
        <v>52.5</v>
      </c>
      <c r="O5" s="0" t="str">
        <f aca="false">DDE("REUTER","IDN","PGAAB00,NRG SIZE,1")</f>
        <v>Pipe </v>
      </c>
      <c r="P5" s="0" t="str">
        <f aca="false">DDE("REUTER","IDN","PGAAB00,NRG UNITS,1")</f>
        <v>c/Gal</v>
      </c>
      <c r="Q5" s="0" t="s">
        <v>7</v>
      </c>
      <c r="R5" s="0" t="e">
        <f aca="false">#REF!</f>
        <v>#REF!</v>
      </c>
      <c r="S5" s="106" t="e">
        <f aca="false">N5-R5</f>
        <v>#REF!</v>
      </c>
    </row>
    <row r="6" customFormat="false" ht="12.75" hidden="false" customHeight="false" outlineLevel="0" collapsed="false">
      <c r="B6" s="0" t="str">
        <f aca="false">DDE("REUTER","IDN","PCABD00,DISPLAY NAME,1")</f>
        <v>HLS             </v>
      </c>
      <c r="C6" s="0" t="n">
        <f aca="false">DDE("REUTER","IDN","PCABD00,PRIM ACT 1,1")</f>
        <v>21.46</v>
      </c>
      <c r="D6" s="0" t="n">
        <f aca="false">DDE("REUTER","IDN","PCABD00,SECOND ACTIVY 1,1")</f>
        <v>21.49</v>
      </c>
      <c r="E6" s="0" t="n">
        <f aca="false">(C6+D6)/2</f>
        <v>21.475</v>
      </c>
      <c r="F6" s="0" t="s">
        <v>129</v>
      </c>
      <c r="G6" s="0" t="str">
        <f aca="false">DDE("REUTER","IDN","PCABD00,PRC AREA,1")</f>
        <v>Emp </v>
      </c>
      <c r="H6" s="108" t="e">
        <f aca="false">E6-'Crude&amp;Products'!$C$8</f>
        <v>#VALUE!</v>
      </c>
      <c r="K6" s="0" t="str">
        <f aca="false">DDE("REUTER","IDN","PGAKT00,DISPLAY NAME,1")</f>
        <v>Unleaded RFG    </v>
      </c>
      <c r="L6" s="0" t="n">
        <f aca="false">DDE("REUTER","IDN","PGAKT00,PRIM ACT 1,1")</f>
        <v>53.75</v>
      </c>
      <c r="M6" s="0" t="n">
        <f aca="false">DDE("REUTER","IDN","PGAKT00,SECOND ACTIVY 1,1")</f>
        <v>54.5</v>
      </c>
      <c r="N6" s="0" t="n">
        <f aca="false">(L6+M6)/2</f>
        <v>54.125</v>
      </c>
      <c r="O6" s="0" t="str">
        <f aca="false">DDE("REUTER","IDN","PGAKT00,NRG SIZE,1")</f>
        <v>Pipe </v>
      </c>
      <c r="P6" s="0" t="str">
        <f aca="false">DDE("REUTER","IDN","PGAKT00,NRG UNITS,1")</f>
        <v>c/Gal</v>
      </c>
      <c r="Q6" s="0" t="s">
        <v>7</v>
      </c>
      <c r="R6" s="0" t="e">
        <f aca="false">R5</f>
        <v>#REF!</v>
      </c>
      <c r="S6" s="106" t="e">
        <f aca="false">N6-R6</f>
        <v>#REF!</v>
      </c>
    </row>
    <row r="7" customFormat="false" ht="12.75" hidden="false" customHeight="false" outlineLevel="0" collapsed="false">
      <c r="B7" s="0" t="str">
        <f aca="false">DDE("REUTER","IDN","PCABN00,DISPLAY NAME,1")</f>
        <v>Lt Louisiana Swt</v>
      </c>
      <c r="C7" s="0" t="n">
        <f aca="false">DDE("REUTER","IDN","PCABN00,PRIM ACT 1,1")</f>
        <v>21.8</v>
      </c>
      <c r="D7" s="0" t="n">
        <f aca="false">DDE("REUTER","IDN","PCABN00,SECOND ACTIVY 1,1")</f>
        <v>21.83</v>
      </c>
      <c r="E7" s="0" t="n">
        <f aca="false">(C7+D7)/2</f>
        <v>21.815</v>
      </c>
      <c r="F7" s="0" t="s">
        <v>129</v>
      </c>
      <c r="G7" s="0" t="str">
        <f aca="false">DDE("REUTER","IDN","PCABN00,PRC AREA,1")</f>
        <v>StJ </v>
      </c>
      <c r="H7" s="108" t="e">
        <f aca="false">E7-'Crude&amp;Products'!$C$8</f>
        <v>#VALUE!</v>
      </c>
      <c r="S7" s="106"/>
    </row>
    <row r="8" customFormat="false" ht="12.75" hidden="false" customHeight="false" outlineLevel="0" collapsed="false">
      <c r="B8" s="0" t="str">
        <f aca="false">DDE("REUTER","IDN","PCABJ00,DISPLAY NAME,1")</f>
        <v>Kern River      </v>
      </c>
      <c r="C8" s="0" t="n">
        <f aca="false">DDE("REUTER","IDN","PCABJ00,PRIM ACT 1,1")</f>
        <v>14.41</v>
      </c>
      <c r="D8" s="0" t="n">
        <f aca="false">DDE("REUTER","IDN","PCABJ00,SECOND ACTIVY 1,1")</f>
        <v>14.43</v>
      </c>
      <c r="E8" s="0" t="n">
        <f aca="false">(C8+D8)/2</f>
        <v>14.42</v>
      </c>
      <c r="F8" s="0" t="s">
        <v>129</v>
      </c>
      <c r="G8" s="0" t="str">
        <f aca="false">DDE("REUTER","IDN","PCABJ00,PRC AREA,1")</f>
        <v>Krn </v>
      </c>
      <c r="H8" s="108" t="e">
        <f aca="false">E8-'Crude&amp;Products'!$C$8</f>
        <v>#VALUE!</v>
      </c>
      <c r="K8" s="0" t="str">
        <f aca="false">DDE("REUTER","IDN","POAED00,DISPLAY NAME,1")</f>
        <v>No2             </v>
      </c>
      <c r="L8" s="0" t="n">
        <f aca="false">DDE("REUTER","IDN","POAED00,PRIM ACT 1,1")</f>
        <v>59.25</v>
      </c>
      <c r="M8" s="0" t="n">
        <f aca="false">DDE("REUTER","IDN","POAED00,SECOND ACTIVY 1,1")</f>
        <v>59.5</v>
      </c>
      <c r="N8" s="0" t="n">
        <f aca="false">(L8+M8)/2</f>
        <v>59.375</v>
      </c>
      <c r="O8" s="0" t="str">
        <f aca="false">DDE("REUTER","IDN","POAED00,NRG SIZE,1")</f>
        <v>Pipe </v>
      </c>
      <c r="P8" s="0" t="str">
        <f aca="false">DDE("REUTER","IDN","POAED00,NRG UNITS,1")</f>
        <v>c/Gal</v>
      </c>
      <c r="Q8" s="0" t="s">
        <v>8</v>
      </c>
      <c r="R8" s="0" t="e">
        <f aca="false">#REF!</f>
        <v>#REF!</v>
      </c>
      <c r="S8" s="106" t="e">
        <f aca="false">N8-R8</f>
        <v>#REF!</v>
      </c>
    </row>
    <row r="9" customFormat="false" ht="12.75" hidden="false" customHeight="false" outlineLevel="0" collapsed="false">
      <c r="B9" s="0" t="str">
        <f aca="false">DDE("REUTER","IDN","AABHM00,DISPLAY NAME,1")</f>
        <v>Mars 1st Mo     </v>
      </c>
      <c r="C9" s="0" t="n">
        <f aca="false">DDE("REUTER","IDN","AABHM00,PRIM ACT 1,1")</f>
        <v>17.32</v>
      </c>
      <c r="D9" s="0" t="n">
        <f aca="false">DDE("REUTER","IDN","AABHM00,SECOND ACTIVY 1,1")</f>
        <v>17.34</v>
      </c>
      <c r="E9" s="0" t="n">
        <f aca="false">(C9+D9)/2</f>
        <v>17.33</v>
      </c>
      <c r="F9" s="0" t="s">
        <v>130</v>
      </c>
      <c r="G9" s="0" t="str">
        <f aca="false">DDE("REUTER","IDN","AABHM00,PRC AREA,1")</f>
        <v>StJm</v>
      </c>
      <c r="H9" s="108" t="e">
        <f aca="false">E9-'Crude&amp;Products'!$C$8</f>
        <v>#VALUE!</v>
      </c>
      <c r="K9" s="0" t="str">
        <f aca="false">DDE("REUTER","IDN","POAES00,DISPLAY NAME,1")</f>
        <v>LS No2          </v>
      </c>
      <c r="L9" s="0" t="n">
        <f aca="false">DDE("REUTER","IDN","POAER00,PRIM ACT 1,1")</f>
        <v>60.5</v>
      </c>
      <c r="M9" s="0" t="n">
        <f aca="false">DDE("REUTER","IDN","POAER00,SECOND ACTIVY 1,1")</f>
        <v>60.75</v>
      </c>
      <c r="N9" s="0" t="n">
        <f aca="false">(L9+M9)/2</f>
        <v>60.625</v>
      </c>
      <c r="O9" s="0" t="str">
        <f aca="false">DDE("REUTER","IDN","POAER00,NRG SIZE,1")</f>
        <v>Pipe </v>
      </c>
      <c r="P9" s="0" t="str">
        <f aca="false">DDE("REUTER","IDN","POAER00,NRG UNITS,1")</f>
        <v>c/Gal</v>
      </c>
      <c r="Q9" s="0" t="s">
        <v>8</v>
      </c>
      <c r="R9" s="0" t="e">
        <f aca="false">R8</f>
        <v>#REF!</v>
      </c>
      <c r="S9" s="106" t="e">
        <f aca="false">N9-R9</f>
        <v>#REF!</v>
      </c>
    </row>
    <row r="10" customFormat="false" ht="12.75" hidden="false" customHeight="false" outlineLevel="0" collapsed="false">
      <c r="B10" s="0" t="str">
        <f aca="false">DDE("REUTER","IDN","AABHK00,DISPLAY NAME,1")</f>
        <v>Poseidon 1st Mo </v>
      </c>
      <c r="C10" s="0" t="n">
        <f aca="false">DDE("REUTER","IDN","AABHK00,PRIM ACT 1,1")</f>
        <v>17.94</v>
      </c>
      <c r="D10" s="0" t="n">
        <f aca="false">DDE("REUTER","IDN","AABHK00,SECOND ACTIVY 1,1")</f>
        <v>17.97</v>
      </c>
      <c r="E10" s="0" t="n">
        <f aca="false">(C10+D10)/2</f>
        <v>17.955</v>
      </c>
      <c r="F10" s="0" t="s">
        <v>130</v>
      </c>
      <c r="G10" s="0" t="str">
        <f aca="false">DDE("REUTER","IDN","AABHK00,PRC AREA,1")</f>
        <v>StJm</v>
      </c>
      <c r="H10" s="108" t="e">
        <f aca="false">E10-'Crude&amp;Products'!$C$8</f>
        <v>#VALUE!</v>
      </c>
      <c r="K10" s="0" t="str">
        <f aca="false">DDE("REUTER","IDN","PJABO00,DISPLAY NAME,1")</f>
        <v>Jet54           </v>
      </c>
      <c r="L10" s="0" t="n">
        <f aca="false">DDE("REUTER","IDN","PJABO00,PRIM ACT 1,1")</f>
        <v>61</v>
      </c>
      <c r="M10" s="0" t="n">
        <f aca="false">DDE("REUTER","IDN","PJABO00,SECOND ACTIVY 1,1")</f>
        <v>61.25</v>
      </c>
      <c r="N10" s="0" t="n">
        <f aca="false">(L10+M10)/2</f>
        <v>61.125</v>
      </c>
      <c r="O10" s="0" t="str">
        <f aca="false">DDE("REUTER","IDN","PJABO00,NRG SIZE,1")</f>
        <v>Pipe </v>
      </c>
      <c r="P10" s="0" t="str">
        <f aca="false">DDE("REUTER","IDN","PJABO00,NRG UNITS,1")</f>
        <v>c/Gal</v>
      </c>
      <c r="Q10" s="0" t="s">
        <v>8</v>
      </c>
      <c r="R10" s="0" t="e">
        <f aca="false">R9</f>
        <v>#REF!</v>
      </c>
      <c r="S10" s="106" t="e">
        <f aca="false">N10-R10</f>
        <v>#REF!</v>
      </c>
    </row>
    <row r="11" customFormat="false" ht="12.75" hidden="false" customHeight="false" outlineLevel="0" collapsed="false">
      <c r="B11" s="0" t="str">
        <f aca="false">DDE("REUTER","IDN","PCACK00,DISPLAY NAME,1")</f>
        <v>W Tex Sour      </v>
      </c>
      <c r="C11" s="0" t="n">
        <f aca="false">DDE("REUTER","IDN","PCACK00,PRIM ACT 1,1")</f>
        <v>19.33</v>
      </c>
      <c r="D11" s="0" t="n">
        <f aca="false">DDE("REUTER","IDN","PCACK00,SECOND ACTIVY 1,1")</f>
        <v>19.36</v>
      </c>
      <c r="E11" s="0" t="n">
        <f aca="false">(C11+D11)/2</f>
        <v>19.345</v>
      </c>
      <c r="F11" s="0" t="s">
        <v>129</v>
      </c>
      <c r="G11" s="0" t="str">
        <f aca="false">DDE("REUTER","IDN","PCACK00,PRC AREA,1")</f>
        <v>Mdl </v>
      </c>
      <c r="H11" s="108" t="e">
        <f aca="false">E11-'Crude&amp;Products'!$C$8</f>
        <v>#VALUE!</v>
      </c>
      <c r="S11" s="106"/>
    </row>
    <row r="12" customFormat="false" ht="12.75" hidden="false" customHeight="false" outlineLevel="0" collapsed="false">
      <c r="S12" s="106"/>
    </row>
    <row r="13" customFormat="false" ht="12.75" hidden="false" customHeight="false" outlineLevel="0" collapsed="false">
      <c r="K13" s="106" t="str">
        <f aca="false">DDE("REUTER","IDN","0#P-NYH=PLT,DISPLAY NAME,1")</f>
        <v>NY Products     </v>
      </c>
      <c r="L13" s="107" t="s">
        <v>121</v>
      </c>
      <c r="M13" s="107" t="s">
        <v>122</v>
      </c>
      <c r="N13" s="107" t="s">
        <v>123</v>
      </c>
      <c r="O13" s="107"/>
      <c r="P13" s="107"/>
      <c r="Q13" s="107"/>
      <c r="R13" s="107" t="s">
        <v>127</v>
      </c>
      <c r="S13" s="107" t="s">
        <v>128</v>
      </c>
    </row>
    <row r="14" customFormat="false" ht="12.75" hidden="false" customHeight="false" outlineLevel="0" collapsed="false">
      <c r="B14" s="106" t="str">
        <f aca="false">DDE("REUTER","IDN","0#C-SA=PLT,DISPLAY NAME,1")</f>
        <v>LatAm Crudes    </v>
      </c>
      <c r="C14" s="0" t="s">
        <v>121</v>
      </c>
      <c r="D14" s="0" t="s">
        <v>122</v>
      </c>
      <c r="E14" s="0" t="s">
        <v>123</v>
      </c>
      <c r="F14" s="0" t="s">
        <v>124</v>
      </c>
      <c r="G14" s="0" t="s">
        <v>125</v>
      </c>
      <c r="H14" s="0" t="s">
        <v>126</v>
      </c>
      <c r="K14" s="0" t="str">
        <f aca="false">DDE("REUTER","IDN","PGADB00,DISPLAY NAME,1")</f>
        <v>Unl 87          </v>
      </c>
      <c r="L14" s="0" t="n">
        <f aca="false">DDE("REUTER","IDN","PGADB00,PRIM ACT 1,1")</f>
        <v>55.25</v>
      </c>
      <c r="M14" s="0" t="n">
        <f aca="false">DDE("REUTER","IDN","PGADB00,SECOND ACTIVY 1,1")</f>
        <v>55.5</v>
      </c>
      <c r="N14" s="0" t="n">
        <f aca="false">(L14+M14)/2</f>
        <v>55.375</v>
      </c>
      <c r="O14" s="0" t="str">
        <f aca="false">DDE("REUTER","IDN","PGADB00,NRG SIZE,1")</f>
        <v>Barge</v>
      </c>
      <c r="P14" s="0" t="str">
        <f aca="false">DDE("REUTER","IDN","PGADB00,NRG UNITS,1")</f>
        <v>c/Gal</v>
      </c>
      <c r="Q14" s="0" t="s">
        <v>7</v>
      </c>
      <c r="R14" s="0" t="e">
        <f aca="false">R6</f>
        <v>#REF!</v>
      </c>
      <c r="S14" s="106" t="e">
        <f aca="false">N14-R14</f>
        <v>#REF!</v>
      </c>
    </row>
    <row r="15" customFormat="false" ht="12.75" hidden="false" customHeight="false" outlineLevel="0" collapsed="false">
      <c r="B15" s="0" t="str">
        <f aca="false">DDE("REUTER","IDN","PCAGL00,DISPLAY NAME,1")</f>
        <v>Cusiana         </v>
      </c>
      <c r="C15" s="0" t="n">
        <f aca="false">DDE("REUTER","IDN","PCAGL00,PRIM ACT 1,1")</f>
        <v>21.17</v>
      </c>
      <c r="D15" s="0" t="n">
        <f aca="false">DDE("REUTER","IDN","PCAGL00,SECOND ACTIVY 1,1")</f>
        <v>21.26</v>
      </c>
      <c r="E15" s="0" t="n">
        <f aca="false">(C15+D15)/2</f>
        <v>21.215</v>
      </c>
      <c r="F15" s="0" t="s">
        <v>130</v>
      </c>
      <c r="G15" s="0" t="str">
        <f aca="false">DDE("REUTER","IDN","PCAGL00,PRC AREA,1")</f>
        <v>Colm</v>
      </c>
      <c r="H15" s="108" t="e">
        <f aca="false">E15-'Crude&amp;Products'!$C$8</f>
        <v>#VALUE!</v>
      </c>
      <c r="K15" s="0" t="str">
        <f aca="false">DDE("REUTER","IDN","PGAKB00,DISPLAY NAME,1")</f>
        <v>Unl 87 RFG      </v>
      </c>
      <c r="L15" s="0" t="n">
        <f aca="false">DDE("REUTER","IDN","PGAKB00,PRIM ACT 1,1")</f>
        <v>56.5</v>
      </c>
      <c r="M15" s="0" t="n">
        <f aca="false">DDE("REUTER","IDN","PGAKB00,SECOND ACTIVY 1,1")</f>
        <v>56.75</v>
      </c>
      <c r="N15" s="0" t="n">
        <f aca="false">(L15+M15)/2</f>
        <v>56.625</v>
      </c>
      <c r="O15" s="0" t="str">
        <f aca="false">DDE("REUTER","IDN","PGAKB00,NRG SIZE,1")</f>
        <v>Barge</v>
      </c>
      <c r="P15" s="0" t="str">
        <f aca="false">DDE("REUTER","IDN","PGAKB00,NRG UNITS,1")</f>
        <v>c/Gal</v>
      </c>
      <c r="Q15" s="0" t="s">
        <v>7</v>
      </c>
      <c r="R15" s="0" t="e">
        <f aca="false">R14</f>
        <v>#REF!</v>
      </c>
      <c r="S15" s="106" t="e">
        <f aca="false">N15-R15</f>
        <v>#REF!</v>
      </c>
    </row>
    <row r="16" customFormat="false" ht="12.75" hidden="false" customHeight="false" outlineLevel="0" collapsed="false">
      <c r="B16" s="0" t="str">
        <f aca="false">DDE("REUTER","IDN","PCADE00,DISPLAY NAME,1")</f>
        <v>Oriente         </v>
      </c>
      <c r="C16" s="0" t="n">
        <f aca="false">DDE("REUTER","IDN","PCADE00,PRIM ACT 1,1")</f>
        <v>15.57</v>
      </c>
      <c r="D16" s="0" t="n">
        <f aca="false">DDE("REUTER","IDN","PCADE00,SECOND ACTIVY 1,1")</f>
        <v>15.66</v>
      </c>
      <c r="E16" s="0" t="n">
        <f aca="false">(C16+D16)/2</f>
        <v>15.615</v>
      </c>
      <c r="F16" s="0" t="s">
        <v>130</v>
      </c>
      <c r="G16" s="0" t="str">
        <f aca="false">DDE("REUTER","IDN","PCADE00,PRC AREA,1")</f>
        <v>Ecud</v>
      </c>
      <c r="H16" s="108" t="e">
        <f aca="false">E16-'Crude&amp;Products'!$C$8</f>
        <v>#VALUE!</v>
      </c>
    </row>
    <row r="17" customFormat="false" ht="12.75" hidden="false" customHeight="false" outlineLevel="0" collapsed="false">
      <c r="K17" s="0" t="str">
        <f aca="false">DDE("REUTER","IDN","POAEG00,DISPLAY NAME,1")</f>
        <v>No2             </v>
      </c>
      <c r="L17" s="0" t="n">
        <f aca="false">DDE("REUTER","IDN","POAEG00,PRIM ACT 1,1")</f>
        <v>61.5</v>
      </c>
      <c r="M17" s="0" t="n">
        <f aca="false">DDE("REUTER","IDN","POAEG00,SECOND ACTIVY 1,1")</f>
        <v>61.75</v>
      </c>
      <c r="N17" s="0" t="n">
        <f aca="false">(L17+M17)/2</f>
        <v>61.625</v>
      </c>
      <c r="O17" s="0" t="str">
        <f aca="false">DDE("REUTER","IDN","POAEG00,NRG SIZE,1")</f>
        <v>Barge</v>
      </c>
      <c r="P17" s="0" t="str">
        <f aca="false">DDE("REUTER","IDN","POAEG00,NRG UNITS,1")</f>
        <v>c/Gal</v>
      </c>
      <c r="Q17" s="0" t="str">
        <f aca="false">Q8</f>
        <v>HO</v>
      </c>
      <c r="R17" s="0" t="e">
        <f aca="false">R8</f>
        <v>#REF!</v>
      </c>
      <c r="S17" s="106" t="e">
        <f aca="false">N17-R17</f>
        <v>#REF!</v>
      </c>
    </row>
    <row r="18" customFormat="false" ht="12.75" hidden="false" customHeight="false" outlineLevel="0" collapsed="false">
      <c r="K18" s="0" t="str">
        <f aca="false">DDE("REUTER","IDN","POAEU00,DISPLAY NAME,1")</f>
        <v>LS No2          </v>
      </c>
      <c r="L18" s="0" t="n">
        <f aca="false">DDE("REUTER","IDN","POAEU00,PRIM ACT 1,1")</f>
        <v>62.5</v>
      </c>
      <c r="M18" s="0" t="n">
        <f aca="false">DDE("REUTER","IDN","POAEU00,SECOND ACTIVY 1,1")</f>
        <v>62.75</v>
      </c>
      <c r="N18" s="0" t="n">
        <f aca="false">(L18+M18)/2</f>
        <v>62.625</v>
      </c>
      <c r="O18" s="0" t="str">
        <f aca="false">DDE("REUTER","IDN","POAEU00,NRG SIZE,1")</f>
        <v>Barge</v>
      </c>
      <c r="P18" s="0" t="str">
        <f aca="false">DDE("REUTER","IDN","POAEU00,NRG UNITS,1")</f>
        <v>c/Gal</v>
      </c>
      <c r="Q18" s="0" t="str">
        <f aca="false">Q17</f>
        <v>HO</v>
      </c>
      <c r="R18" s="0" t="e">
        <f aca="false">R17</f>
        <v>#REF!</v>
      </c>
      <c r="S18" s="106" t="e">
        <f aca="false">N18-R18</f>
        <v>#REF!</v>
      </c>
    </row>
    <row r="19" customFormat="false" ht="12.75" hidden="false" customHeight="false" outlineLevel="0" collapsed="false">
      <c r="B19" s="106" t="str">
        <f aca="false">DDE("REUTER","IDN","0#C-A=PLT,DISPLAY NAME,1")</f>
        <v>Asian Crudes    </v>
      </c>
      <c r="C19" s="0" t="s">
        <v>121</v>
      </c>
      <c r="D19" s="0" t="s">
        <v>122</v>
      </c>
      <c r="E19" s="0" t="s">
        <v>123</v>
      </c>
      <c r="F19" s="0" t="s">
        <v>124</v>
      </c>
      <c r="G19" s="0" t="s">
        <v>125</v>
      </c>
      <c r="H19" s="0" t="s">
        <v>126</v>
      </c>
      <c r="K19" s="0" t="str">
        <f aca="false">DDE("REUTER","IDN","PJAAW00,DISPLAY NAME,1")</f>
        <v>Jet Kero        </v>
      </c>
      <c r="L19" s="0" t="n">
        <f aca="false">DDE("REUTER","IDN","PJAAW00,PRIM ACT 1,1")</f>
        <v>62.5</v>
      </c>
      <c r="M19" s="0" t="n">
        <f aca="false">DDE("REUTER","IDN","PJAAW00,SECOND ACTIVY 1,1")</f>
        <v>63</v>
      </c>
      <c r="N19" s="0" t="n">
        <f aca="false">(L19+M19)/2</f>
        <v>62.75</v>
      </c>
      <c r="O19" s="0" t="str">
        <f aca="false">DDE("REUTER","IDN","PJAAW00,NRG SIZE,1")</f>
        <v>Barge</v>
      </c>
      <c r="P19" s="0" t="str">
        <f aca="false">DDE("REUTER","IDN","PJAAW00,NRG UNITS,1")</f>
        <v>c/Gal</v>
      </c>
      <c r="Q19" s="0" t="str">
        <f aca="false">Q18</f>
        <v>HO</v>
      </c>
      <c r="R19" s="0" t="e">
        <f aca="false">R18</f>
        <v>#REF!</v>
      </c>
      <c r="S19" s="106" t="e">
        <f aca="false">N19-R19</f>
        <v>#REF!</v>
      </c>
    </row>
    <row r="20" customFormat="false" ht="12.75" hidden="false" customHeight="false" outlineLevel="0" collapsed="false">
      <c r="B20" s="0" t="str">
        <f aca="false">DDE("REUTER","IDN","PCABO00,DISPLAY NAME,1")</f>
        <v>Minas           </v>
      </c>
      <c r="C20" s="0" t="n">
        <f aca="false">DDE("REUTER","IDN","PCABO00,PRIM ACT 1,1")</f>
        <v>19.05</v>
      </c>
      <c r="D20" s="0" t="n">
        <f aca="false">DDE("REUTER","IDN","PCABO00,SECOND ACTIVY 1,1")</f>
        <v>19.15</v>
      </c>
      <c r="E20" s="0" t="n">
        <f aca="false">(C20+D20)/2</f>
        <v>19.1</v>
      </c>
      <c r="F20" s="0" t="s">
        <v>130</v>
      </c>
      <c r="G20" s="0" t="str">
        <f aca="false">DDE("REUTER","IDN","PCABO00,PRC AREA,1")</f>
        <v>Ind </v>
      </c>
      <c r="H20" s="108" t="e">
        <f aca="false">E20-'Crude&amp;Products'!$C$8</f>
        <v>#VALUE!</v>
      </c>
    </row>
    <row r="21" customFormat="false" ht="12.75" hidden="false" customHeight="false" outlineLevel="0" collapsed="false">
      <c r="B21" s="0" t="str">
        <f aca="false">DDE("REUTER","IDN","PCACB00,DISPLAY NAME,1")</f>
        <v>Tapis Blend     </v>
      </c>
      <c r="C21" s="0" t="n">
        <f aca="false">DDE("REUTER","IDN","PCACB00,PRIM ACT 1,1")</f>
        <v>21.7</v>
      </c>
      <c r="D21" s="0" t="n">
        <f aca="false">DDE("REUTER","IDN","PCACB00,SECOND ACTIVY 1,1")</f>
        <v>21.9</v>
      </c>
      <c r="E21" s="0" t="n">
        <f aca="false">(C21+D21)/2</f>
        <v>21.8</v>
      </c>
      <c r="F21" s="0" t="s">
        <v>130</v>
      </c>
      <c r="G21" s="0" t="str">
        <f aca="false">DDE("REUTER","IDN","PCACB00,PRC AREA,1")</f>
        <v>Mal </v>
      </c>
      <c r="H21" s="108" t="e">
        <f aca="false">E21-'Crude&amp;Products'!$C$8</f>
        <v>#VALUE!</v>
      </c>
    </row>
    <row r="22" customFormat="false" ht="12.75" hidden="false" customHeight="false" outlineLevel="0" collapsed="false">
      <c r="K22" s="106" t="str">
        <f aca="false">DDE("REUTER","IDN","0#P-CHI=PLT,DISPLAY NAME,1")</f>
        <v>Chicago Products</v>
      </c>
      <c r="L22" s="107" t="s">
        <v>121</v>
      </c>
      <c r="M22" s="107" t="s">
        <v>122</v>
      </c>
      <c r="N22" s="107" t="s">
        <v>123</v>
      </c>
      <c r="O22" s="107"/>
      <c r="P22" s="107"/>
      <c r="Q22" s="107"/>
      <c r="R22" s="107" t="s">
        <v>127</v>
      </c>
      <c r="S22" s="107" t="s">
        <v>128</v>
      </c>
    </row>
    <row r="23" customFormat="false" ht="12.75" hidden="false" customHeight="false" outlineLevel="0" collapsed="false">
      <c r="K23" s="0" t="str">
        <f aca="false">DDE("REUTER","IDN","PGACR00,DISPLAY NAME,1")</f>
        <v>Unl 87          </v>
      </c>
      <c r="L23" s="0" t="n">
        <f aca="false">DDE("REUTER","IDN","PGACR00,PRIM ACT 1,1")</f>
        <v>55.75</v>
      </c>
      <c r="M23" s="0" t="n">
        <f aca="false">DDE("REUTER","IDN","PGACR00,SECOND ACTIVY 1,1")</f>
        <v>56</v>
      </c>
      <c r="N23" s="0" t="n">
        <f aca="false">(L23+M23)/2</f>
        <v>55.875</v>
      </c>
      <c r="O23" s="0" t="str">
        <f aca="false">DDE("REUTER","IDN","PGACR00,NRG SIZE,1")</f>
        <v>Pipe </v>
      </c>
      <c r="P23" s="0" t="str">
        <f aca="false">DDE("REUTER","IDN","PGACR00,NRG UNITS,1")</f>
        <v>c/Gal</v>
      </c>
      <c r="Q23" s="0" t="str">
        <f aca="false">Q14</f>
        <v>HU</v>
      </c>
      <c r="R23" s="0" t="e">
        <f aca="false">R14</f>
        <v>#REF!</v>
      </c>
      <c r="S23" s="106" t="e">
        <f aca="false">N23-R23</f>
        <v>#REF!</v>
      </c>
    </row>
    <row r="24" customFormat="false" ht="12.75" hidden="false" customHeight="false" outlineLevel="0" collapsed="false">
      <c r="B24" s="106" t="str">
        <f aca="false">DDE("REUTER","IDN","0#C-I=PLT,DISPLAY NAME,1")</f>
        <v>Intn'l Crudes   </v>
      </c>
      <c r="C24" s="0" t="s">
        <v>121</v>
      </c>
      <c r="D24" s="0" t="s">
        <v>122</v>
      </c>
      <c r="E24" s="0" t="s">
        <v>123</v>
      </c>
      <c r="F24" s="0" t="s">
        <v>124</v>
      </c>
      <c r="G24" s="0" t="s">
        <v>125</v>
      </c>
      <c r="H24" s="0" t="s">
        <v>126</v>
      </c>
    </row>
    <row r="25" customFormat="false" ht="12.75" hidden="false" customHeight="false" outlineLevel="0" collapsed="false">
      <c r="B25" s="0" t="str">
        <f aca="false">DDE("REUTER","IDN","AAEJH00,DISPLAY NAME,1")</f>
        <v>Basrah Light    </v>
      </c>
      <c r="C25" s="0" t="n">
        <f aca="false">DDE("REUTER","IDN","AAEJH00,PRIM ACT 1,1")</f>
        <v>17.29</v>
      </c>
      <c r="D25" s="0" t="n">
        <f aca="false">DDE("REUTER","IDN","AAEJH00,SECOND ACTIVY 1,1")</f>
        <v>17.39</v>
      </c>
      <c r="E25" s="0" t="n">
        <f aca="false">(C25+D25)/2</f>
        <v>17.34</v>
      </c>
      <c r="F25" s="0" t="s">
        <v>131</v>
      </c>
      <c r="G25" s="0" t="str">
        <f aca="false">DDE("REUTER","IDN","AAEJH00,PRC AREA,1")</f>
        <v>USG </v>
      </c>
      <c r="H25" s="108" t="e">
        <f aca="false">E25-'Crude&amp;Products'!$C$8</f>
        <v>#VALUE!</v>
      </c>
      <c r="K25" s="0" t="str">
        <f aca="false">DDE("REUTER","IDN","POAEB00,DISPLAY NAME,1")</f>
        <v>No2             </v>
      </c>
      <c r="L25" s="0" t="n">
        <f aca="false">DDE("REUTER","IDN","POAEB00,PRIM ACT 1,1")</f>
        <v>70.25</v>
      </c>
      <c r="M25" s="0" t="n">
        <f aca="false">DDE("REUTER","IDN","POAEB00,SECOND ACTIVY 1,1")</f>
        <v>70.75</v>
      </c>
      <c r="N25" s="0" t="n">
        <f aca="false">(L25+M25)/2</f>
        <v>70.5</v>
      </c>
      <c r="O25" s="0" t="str">
        <f aca="false">DDE("REUTER","IDN","POAEB00,NRG SIZE,1")</f>
        <v>Pipe </v>
      </c>
      <c r="P25" s="0" t="str">
        <f aca="false">DDE("REUTER","IDN","POAEB00,NRG UNITS,1")</f>
        <v>c/Gal</v>
      </c>
      <c r="Q25" s="0" t="str">
        <f aca="false">Q17</f>
        <v>HO</v>
      </c>
      <c r="R25" s="0" t="e">
        <f aca="false">R17</f>
        <v>#REF!</v>
      </c>
      <c r="S25" s="106" t="e">
        <f aca="false">N25-R25</f>
        <v>#REF!</v>
      </c>
    </row>
    <row r="26" customFormat="false" ht="12.75" hidden="false" customHeight="false" outlineLevel="0" collapsed="false">
      <c r="B26" s="0" t="str">
        <f aca="false">DDE("REUTER","IDN","PCAIC00,DISPLAY NAME,1")</f>
        <v>Bonny Lt        </v>
      </c>
      <c r="C26" s="0" t="n">
        <f aca="false">DDE("REUTER","IDN","BON-E,BID,1")</f>
        <v>19.68</v>
      </c>
      <c r="D26" s="0" t="n">
        <f aca="false">DDE("REUTER","IDN","BON-E,ASK,1")</f>
        <v>19.7</v>
      </c>
      <c r="E26" s="0" t="n">
        <f aca="false">(C26+D26)/2</f>
        <v>19.69</v>
      </c>
      <c r="F26" s="0" t="s">
        <v>130</v>
      </c>
      <c r="G26" s="0" t="str">
        <f aca="false">DDE("REUTER","IDN","PCAIC00,PRC AREA,1")</f>
        <v>Orig</v>
      </c>
      <c r="H26" s="108" t="e">
        <f aca="false">E26-'Crude&amp;Products'!$C$8</f>
        <v>#VALUE!</v>
      </c>
      <c r="K26" s="0" t="str">
        <f aca="false">DDE("REUTER","IDN","POAEP00,DISPLAY NAME,1")</f>
        <v>No2 LS          </v>
      </c>
      <c r="L26" s="0" t="n">
        <f aca="false">DDE("REUTER","IDN","POAEP00,PRIM ACT 1,1")</f>
        <v>70.25</v>
      </c>
      <c r="M26" s="0" t="n">
        <f aca="false">DDE("REUTER","IDN","POAEP00,SECOND ACTIVY 1,1")</f>
        <v>70.75</v>
      </c>
      <c r="N26" s="0" t="n">
        <f aca="false">(L26+M26)/2</f>
        <v>70.5</v>
      </c>
      <c r="O26" s="0" t="str">
        <f aca="false">DDE("REUTER","IDN","POAEB00,NRG SIZE,1")</f>
        <v>Pipe </v>
      </c>
      <c r="P26" s="0" t="str">
        <f aca="false">DDE("REUTER","IDN","POAEB00,NRG UNITS,1")</f>
        <v>c/Gal</v>
      </c>
      <c r="Q26" s="0" t="str">
        <f aca="false">Q25</f>
        <v>HO</v>
      </c>
      <c r="R26" s="0" t="e">
        <f aca="false">R18</f>
        <v>#REF!</v>
      </c>
      <c r="S26" s="106" t="e">
        <f aca="false">N26-R26</f>
        <v>#REF!</v>
      </c>
    </row>
    <row r="27" customFormat="false" ht="12.75" hidden="false" customHeight="false" outlineLevel="0" collapsed="false">
      <c r="B27" s="0" t="str">
        <f aca="false">DDE("REUTER","IDN","AAEJB00,DISPLAY NAME,1")</f>
        <v>Brass River     </v>
      </c>
      <c r="C27" s="0" t="n">
        <f aca="false">DDE("REUTER","IDN","AAEJB00,PRIM ACT 1,1")</f>
        <v>20.33</v>
      </c>
      <c r="D27" s="0" t="n">
        <f aca="false">DDE("REUTER","IDN","AAEJB00,SECOND ACTIVY 1,1")</f>
        <v>20.42</v>
      </c>
      <c r="E27" s="0" t="n">
        <f aca="false">(C27+D27)/2</f>
        <v>20.375</v>
      </c>
      <c r="F27" s="0" t="s">
        <v>130</v>
      </c>
      <c r="G27" s="0" t="str">
        <f aca="false">DDE("REUTER","IDN","AAEJB00,PRC AREA,1")</f>
        <v>Nig </v>
      </c>
      <c r="H27" s="108" t="e">
        <f aca="false">E27-'Crude&amp;Products'!$C$8</f>
        <v>#VALUE!</v>
      </c>
      <c r="K27" s="0" t="str">
        <f aca="false">DDE("REUTER","IDN","PJAAF00,DISPLAY NAME,1")</f>
        <v>Jet Fuel        </v>
      </c>
      <c r="L27" s="0" t="n">
        <f aca="false">DDE("REUTER","IDN","PJAAF00,PRIM ACT 1,1")</f>
        <v>65.75</v>
      </c>
      <c r="M27" s="0" t="n">
        <f aca="false">DDE("REUTER","IDN","PJAAF00,SECOND ACTIVY 1,1")</f>
        <v>66.75</v>
      </c>
      <c r="N27" s="0" t="n">
        <f aca="false">(L27+M27)/2</f>
        <v>66.25</v>
      </c>
      <c r="O27" s="0" t="str">
        <f aca="false">DDE("REUTER","IDN","PJAAF00,NRG SIZE,1")</f>
        <v>Pipe </v>
      </c>
      <c r="P27" s="0" t="str">
        <f aca="false">DDE("REUTER","IDN","PJAAF00,NRG UNITS,1")</f>
        <v>c/Gal</v>
      </c>
      <c r="Q27" s="0" t="str">
        <f aca="false">Q26</f>
        <v>HO</v>
      </c>
      <c r="R27" s="0" t="e">
        <f aca="false">R19</f>
        <v>#REF!</v>
      </c>
      <c r="S27" s="106" t="e">
        <f aca="false">N27-R27</f>
        <v>#REF!</v>
      </c>
    </row>
    <row r="28" customFormat="false" ht="12.75" hidden="false" customHeight="false" outlineLevel="0" collapsed="false">
      <c r="B28" s="0" t="str">
        <f aca="false">DDE("REUTER","IDN","PCAAT00,DISPLAY NAME,1")</f>
        <v>Dubai 1Mo       </v>
      </c>
      <c r="C28" s="0" t="n">
        <f aca="false">DDE("REUTER","IDN","PCAAT00,PRIM ACT 1,1")</f>
        <v>19.13</v>
      </c>
      <c r="D28" s="0" t="n">
        <f aca="false">DDE("REUTER","IDN","PCAAT00,SECOND ACTIVY 1,1")</f>
        <v>19.17</v>
      </c>
      <c r="E28" s="0" t="n">
        <f aca="false">(C28+D28)/2</f>
        <v>19.15</v>
      </c>
      <c r="F28" s="0" t="s">
        <v>130</v>
      </c>
      <c r="G28" s="0" t="str">
        <f aca="false">DDE("REUTER","IDN","PCAAT00,PRC AREA,1")</f>
        <v>Orig</v>
      </c>
      <c r="H28" s="108" t="e">
        <f aca="false">E28-'Crude&amp;Products'!$C$8</f>
        <v>#VALUE!</v>
      </c>
    </row>
    <row r="29" customFormat="false" ht="12.75" hidden="false" customHeight="false" outlineLevel="0" collapsed="false">
      <c r="B29" s="0" t="str">
        <f aca="false">DDE("REUTER","IDN","PCAIU00,DISPLAY NAME,1")</f>
        <v>Dubai 1st M Asia</v>
      </c>
      <c r="C29" s="0" t="n">
        <f aca="false">DDE("REUTER","IDN","PCAIU00,PRIM ACT 1,1")</f>
        <v>19.36</v>
      </c>
      <c r="D29" s="0" t="n">
        <f aca="false">DDE("REUTER","IDN","PCAIU00,SECOND ACTIVY 1,1")</f>
        <v>19.4</v>
      </c>
      <c r="E29" s="0" t="n">
        <f aca="false">(C29+D29)/2</f>
        <v>19.38</v>
      </c>
      <c r="F29" s="0" t="s">
        <v>130</v>
      </c>
      <c r="G29" s="0" t="str">
        <f aca="false">DDE("REUTER","IDN","PCAIU00,PRC AREA,1")</f>
        <v>Asia</v>
      </c>
      <c r="H29" s="108" t="e">
        <f aca="false">E29-'Crude&amp;Products'!$C$8</f>
        <v>#VALUE!</v>
      </c>
    </row>
    <row r="30" customFormat="false" ht="12.75" hidden="false" customHeight="false" outlineLevel="0" collapsed="false">
      <c r="B30" s="0" t="str">
        <f aca="false">DDE("REUTER","IDN","PCACZ00,DISPLAY NAME,1")</f>
        <v>Flotta          </v>
      </c>
      <c r="C30" s="0" t="n">
        <f aca="false">DDE("REUTER","IDN","PCACZ00,PRIM ACT 1,1")</f>
        <v>19.68</v>
      </c>
      <c r="D30" s="0" t="n">
        <f aca="false">DDE("REUTER","IDN","PCACZ00,SECOND ACTIVY 1,1")</f>
        <v>19.78</v>
      </c>
      <c r="E30" s="0" t="n">
        <f aca="false">(C30+D30)/2</f>
        <v>19.73</v>
      </c>
      <c r="F30" s="0" t="s">
        <v>130</v>
      </c>
      <c r="G30" s="0" t="str">
        <f aca="false">DDE("REUTER","IDN","PCACZ00,PRC AREA,1")</f>
        <v>Orig</v>
      </c>
      <c r="H30" s="108" t="e">
        <f aca="false">E30-'Crude&amp;Products'!$C$8</f>
        <v>#VALUE!</v>
      </c>
    </row>
    <row r="31" customFormat="false" ht="12.75" hidden="false" customHeight="false" outlineLevel="0" collapsed="false">
      <c r="B31" s="0" t="str">
        <f aca="false">DDE("REUTER","IDN","PCADJ00,DISPLAY NAME,1")</f>
        <v>Forties         </v>
      </c>
      <c r="C31" s="0" t="n">
        <f aca="false">DDE("REUTER","IDN","PCADJ00,PRIM ACT 1,1")</f>
        <v>20.38</v>
      </c>
      <c r="D31" s="0" t="n">
        <f aca="false">DDE("REUTER","IDN","PCADJ00,SECOND ACTIVY 1,1")</f>
        <v>20.48</v>
      </c>
      <c r="E31" s="0" t="n">
        <f aca="false">(C31+D31)/2</f>
        <v>20.43</v>
      </c>
      <c r="F31" s="0" t="s">
        <v>130</v>
      </c>
      <c r="G31" s="0" t="str">
        <f aca="false">DDE("REUTER","IDN","PCADJ00,PRC AREA,1")</f>
        <v>Orig</v>
      </c>
      <c r="H31" s="108" t="e">
        <f aca="false">E31-'Crude&amp;Products'!$C$8</f>
        <v>#VALUE!</v>
      </c>
    </row>
    <row r="32" customFormat="false" ht="12.75" hidden="false" customHeight="false" outlineLevel="0" collapsed="false">
      <c r="B32" s="0" t="str">
        <f aca="false">DDE("REUTER","IDN","PCABH00,DISPLAY NAME,1")</f>
        <v>Iranian Heavy   </v>
      </c>
      <c r="C32" s="0" t="n">
        <f aca="false">DDE("REUTER","IDN","PCABH00,PRIM ACT 1,1")</f>
        <v>18.42</v>
      </c>
      <c r="D32" s="0" t="n">
        <f aca="false">DDE("REUTER","IDN","PCABH00,SECOND ACTIVY 1,1")</f>
        <v>18.5</v>
      </c>
      <c r="E32" s="0" t="n">
        <f aca="false">(C32+D32)/2</f>
        <v>18.46</v>
      </c>
      <c r="F32" s="0" t="s">
        <v>130</v>
      </c>
      <c r="G32" s="0" t="str">
        <f aca="false">DDE("REUTER","IDN","PCABH00,PRC AREA,1")</f>
        <v>Sidi</v>
      </c>
      <c r="H32" s="108" t="e">
        <f aca="false">E32-'Crude&amp;Products'!$C$8</f>
        <v>#VALUE!</v>
      </c>
    </row>
    <row r="33" customFormat="false" ht="12.75" hidden="false" customHeight="false" outlineLevel="0" collapsed="false">
      <c r="B33" s="0" t="str">
        <f aca="false">DDE("REUTER","IDN","PCABI00,DISPLAY NAME,1")</f>
        <v>Iranian Light   </v>
      </c>
      <c r="C33" s="0" t="n">
        <f aca="false">DDE("REUTER","IDN","PCABI00,PRIM ACT 1,1")</f>
        <v>18.97</v>
      </c>
      <c r="D33" s="0" t="n">
        <f aca="false">DDE("REUTER","IDN","PCABI00,SECOND ACTIVY 1,1")</f>
        <v>19.05</v>
      </c>
      <c r="E33" s="0" t="n">
        <f aca="false">(C33+D33)/2</f>
        <v>19.01</v>
      </c>
      <c r="F33" s="0" t="s">
        <v>130</v>
      </c>
      <c r="G33" s="0" t="str">
        <f aca="false">DDE("REUTER","IDN","PCABI00,PRC AREA,1")</f>
        <v>Sidi</v>
      </c>
      <c r="H33" s="108" t="e">
        <f aca="false">E33-'Crude&amp;Products'!$C$8</f>
        <v>#VALUE!</v>
      </c>
    </row>
    <row r="34" customFormat="false" ht="12.75" hidden="false" customHeight="false" outlineLevel="0" collapsed="false">
      <c r="B34" s="0" t="str">
        <f aca="false">DDE("REUTER","IDN","AAEJD00,DISPLAY NAME,1")</f>
        <v>Kirkuk Ceyhan   </v>
      </c>
      <c r="C34" s="0" t="n">
        <f aca="false">DDE("REUTER","IDN","AAEJD00,PRIM ACT 1,1")</f>
        <v>18.91</v>
      </c>
      <c r="D34" s="0" t="n">
        <f aca="false">DDE("REUTER","IDN","AAEJD00,SECOND ACTIVY 1,1")</f>
        <v>19</v>
      </c>
      <c r="E34" s="0" t="n">
        <f aca="false">(C34+D34)/2</f>
        <v>18.955</v>
      </c>
      <c r="F34" s="0" t="s">
        <v>130</v>
      </c>
      <c r="G34" s="0" t="str">
        <f aca="false">DDE("REUTER","IDN","AAEJD00,PRC AREA,1")</f>
        <v>Med </v>
      </c>
      <c r="H34" s="108" t="e">
        <f aca="false">E34-'Crude&amp;Products'!$C$8</f>
        <v>#VALUE!</v>
      </c>
    </row>
    <row r="35" customFormat="false" ht="12.75" hidden="false" customHeight="false" outlineLevel="0" collapsed="false">
      <c r="B35" s="106" t="str">
        <f aca="false">DDE("REUTER","IDN","AAEUQ00,DISPLAY NAME,1")</f>
        <v>OPEC Basket     </v>
      </c>
      <c r="C35" s="106" t="n">
        <f aca="false">DDE("REUTER","IDN","AAEUQ00,PRIM ACT 1,1")</f>
        <v>23.75</v>
      </c>
      <c r="D35" s="106"/>
      <c r="E35" s="106" t="n">
        <f aca="false">C35</f>
        <v>23.75</v>
      </c>
      <c r="G35" s="106"/>
      <c r="H35" s="108" t="e">
        <f aca="false">E35-'Crude&amp;Products'!$C$8</f>
        <v>#VALUE!</v>
      </c>
    </row>
    <row r="36" customFormat="false" ht="12.75" hidden="false" customHeight="false" outlineLevel="0" collapsed="false">
      <c r="B36" s="0" t="str">
        <f aca="false">DDE("REUTER","IDN","PCAJA00,DISPLAY NAME,1")</f>
        <v>Oman 1st M Asia </v>
      </c>
      <c r="C36" s="0" t="n">
        <f aca="false">DDE("REUTER","IDN","PCAJA00,PRIM ACT 1,1")</f>
        <v>19.16</v>
      </c>
      <c r="D36" s="0" t="n">
        <f aca="false">DDE("REUTER","IDN","PCAJA00,SECOND ACTIVY 1,1")</f>
        <v>19.2</v>
      </c>
      <c r="E36" s="0" t="n">
        <f aca="false">(C36+D36)/2</f>
        <v>19.18</v>
      </c>
      <c r="F36" s="0" t="s">
        <v>130</v>
      </c>
      <c r="G36" s="0" t="str">
        <f aca="false">DDE("REUTER","IDN","PCAJA00,PRC AREA,1")</f>
        <v>Asia</v>
      </c>
      <c r="H36" s="108" t="e">
        <f aca="false">E36-'Crude&amp;Products'!$C$8</f>
        <v>#VALUE!</v>
      </c>
    </row>
    <row r="37" customFormat="false" ht="12.75" hidden="false" customHeight="false" outlineLevel="0" collapsed="false">
      <c r="B37" s="0" t="str">
        <f aca="false">DDE("REUTER","IDN","PCACA00,DISPLAY NAME,1")</f>
        <v>Suez Blend      </v>
      </c>
      <c r="C37" s="0" t="n">
        <f aca="false">DDE("REUTER","IDN","PCACA00,PRIM ACT 1,1")</f>
        <v>17.6</v>
      </c>
      <c r="D37" s="0" t="n">
        <f aca="false">DDE("REUTER","IDN","PCACA00,SECOND ACTIVY 1,1")</f>
        <v>17.68</v>
      </c>
      <c r="E37" s="0" t="n">
        <f aca="false">(C37+D37)/2</f>
        <v>17.64</v>
      </c>
      <c r="F37" s="0" t="s">
        <v>130</v>
      </c>
      <c r="G37" s="0" t="str">
        <f aca="false">DDE("REUTER","IDN","PCACA00,PRC AREA,1")</f>
        <v>Orig</v>
      </c>
      <c r="H37" s="108" t="e">
        <f aca="false">E37-'Crude&amp;Products'!$C$8</f>
        <v>#VALUE!</v>
      </c>
    </row>
    <row r="38" customFormat="false" ht="12.75" hidden="false" customHeight="false" outlineLevel="0" collapsed="false">
      <c r="B38" s="0" t="str">
        <f aca="false">DDE("REUTER","IDN","PCACE00,DISPLAY NAME,1")</f>
        <v>Urals           </v>
      </c>
      <c r="C38" s="0" t="n">
        <f aca="false">DDE("REUTER","IDN","PCACE00,PRIM ACT 1,1")</f>
        <v>19.37</v>
      </c>
      <c r="D38" s="0" t="n">
        <f aca="false">DDE("REUTER","IDN","PCACE00,SECOND ACTIVY 1,1")</f>
        <v>19.45</v>
      </c>
      <c r="E38" s="0" t="n">
        <f aca="false">(C38+D38)/2</f>
        <v>19.41</v>
      </c>
      <c r="F38" s="0" t="s">
        <v>130</v>
      </c>
      <c r="G38" s="0" t="str">
        <f aca="false">DDE("REUTER","IDN","PCACE00,PRC AREA,1")</f>
        <v>Med </v>
      </c>
      <c r="H38" s="108" t="e">
        <f aca="false">E38-'Crude&amp;Products'!$C$8</f>
        <v>#VALUE!</v>
      </c>
    </row>
    <row r="40" customFormat="false" ht="12.75" hidden="false" customHeight="false" outlineLevel="0" collapsed="false">
      <c r="B40" s="0" t="s">
        <v>132</v>
      </c>
      <c r="C40" s="0" t="n">
        <f aca="false">DDE("REUTER","IDN","BRT-,BID,1")</f>
        <v>19.58</v>
      </c>
      <c r="D40" s="0" t="n">
        <f aca="false">DDE("REUTER","IDN","BRT-,ASK,1")</f>
        <v>19.6</v>
      </c>
      <c r="E40" s="0" t="n">
        <f aca="false">(C40+D40)/2</f>
        <v>19.59</v>
      </c>
      <c r="H40" s="108" t="e">
        <f aca="false">E40-'Crude&amp;Products'!$C$8</f>
        <v>#VALUE!</v>
      </c>
    </row>
  </sheetData>
  <mergeCells count="2">
    <mergeCell ref="B2:I2"/>
    <mergeCell ref="K2: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27" activeCellId="0" sqref="D2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09" width="9.14"/>
    <col collapsed="false" customWidth="true" hidden="false" outlineLevel="0" max="5" min="4" style="109" width="10.71"/>
    <col collapsed="false" customWidth="false" hidden="false" outlineLevel="0" max="257" min="6" style="109" width="9.14"/>
  </cols>
  <sheetData>
    <row r="1" customFormat="false" ht="12.75" hidden="false" customHeight="false" outlineLevel="0" collapsed="false">
      <c r="B1" s="110"/>
      <c r="C1" s="110"/>
      <c r="D1" s="110"/>
      <c r="E1" s="110"/>
      <c r="F1" s="110"/>
    </row>
    <row r="2" customFormat="false" ht="12.75" hidden="false" customHeight="false" outlineLevel="0" collapsed="false">
      <c r="B2" s="111"/>
      <c r="C2" s="111"/>
      <c r="D2" s="111"/>
      <c r="E2" s="111"/>
      <c r="F2" s="111"/>
    </row>
    <row r="3" customFormat="false" ht="12.75" hidden="false" customHeight="false" outlineLevel="0" collapsed="false">
      <c r="A3" s="112"/>
      <c r="B3" s="113"/>
      <c r="C3" s="113"/>
      <c r="D3" s="113" t="s">
        <v>3</v>
      </c>
      <c r="E3" s="113"/>
      <c r="F3" s="113" t="s">
        <v>133</v>
      </c>
      <c r="G3" s="109" t="s">
        <v>134</v>
      </c>
    </row>
    <row r="4" customFormat="false" ht="12.75" hidden="false" customHeight="false" outlineLevel="0" collapsed="false">
      <c r="A4" s="112"/>
      <c r="B4" s="113"/>
      <c r="C4" s="113"/>
      <c r="D4" s="113" t="s">
        <v>135</v>
      </c>
      <c r="E4" s="113" t="s">
        <v>136</v>
      </c>
      <c r="F4" s="113" t="s">
        <v>26</v>
      </c>
      <c r="G4" s="109" t="s">
        <v>137</v>
      </c>
      <c r="H4" s="113" t="s">
        <v>138</v>
      </c>
      <c r="I4" s="113" t="s">
        <v>139</v>
      </c>
      <c r="J4" s="113" t="s">
        <v>140</v>
      </c>
    </row>
    <row r="5" customFormat="false" ht="12.75" hidden="false" customHeight="false" outlineLevel="0" collapsed="false">
      <c r="A5" s="112"/>
      <c r="B5" s="113"/>
      <c r="C5" s="86"/>
      <c r="D5" s="114"/>
      <c r="E5" s="114"/>
      <c r="F5" s="113"/>
    </row>
    <row r="6" customFormat="false" ht="12.75" hidden="false" customHeight="false" outlineLevel="0" collapsed="false">
      <c r="A6" s="112"/>
      <c r="B6" s="113"/>
      <c r="C6" s="86" t="n">
        <v>37226</v>
      </c>
      <c r="D6" s="114" t="n">
        <f aca="false">DDE("REUTER","IDN","NGX1,PRIM ACT 1,1")</f>
        <v>3.202</v>
      </c>
      <c r="E6" s="114"/>
      <c r="F6" s="113"/>
    </row>
    <row r="7" customFormat="false" ht="12.75" hidden="false" customHeight="false" outlineLevel="0" collapsed="false">
      <c r="A7" s="112"/>
      <c r="B7" s="113"/>
      <c r="C7" s="86" t="n">
        <v>37257</v>
      </c>
      <c r="D7" s="114" t="n">
        <f aca="false">DDE("REUTER","IDN","NGZ1,PRIM ACT 1,1")</f>
        <v>3.18</v>
      </c>
      <c r="E7" s="114"/>
      <c r="F7" s="113"/>
    </row>
    <row r="8" customFormat="false" ht="12.75" hidden="false" customHeight="false" outlineLevel="0" collapsed="false">
      <c r="A8" s="112"/>
      <c r="B8" s="113"/>
      <c r="C8" s="86" t="n">
        <v>37288</v>
      </c>
      <c r="D8" s="114" t="n">
        <f aca="false">DDE("REUTER","IDN","NGF2,PRIM ACT 1,1")</f>
        <v>3.33</v>
      </c>
      <c r="E8" s="114"/>
      <c r="F8" s="113"/>
    </row>
    <row r="9" customFormat="false" ht="12.75" hidden="false" customHeight="false" outlineLevel="0" collapsed="false">
      <c r="A9" s="112"/>
      <c r="B9" s="113"/>
      <c r="C9" s="86" t="n">
        <v>37316</v>
      </c>
      <c r="D9" s="114" t="n">
        <f aca="false">DDE("REUTER","IDN","NGG2,PRIM ACT 1,1")</f>
        <v>3.325</v>
      </c>
      <c r="E9" s="114"/>
      <c r="F9" s="113"/>
    </row>
    <row r="10" customFormat="false" ht="12.75" hidden="false" customHeight="false" outlineLevel="0" collapsed="false">
      <c r="A10" s="112"/>
      <c r="B10" s="113"/>
      <c r="C10" s="86" t="n">
        <v>37347</v>
      </c>
      <c r="D10" s="114" t="n">
        <f aca="false">DDE("REUTER","IDN","NGH2,PRIM ACT 1,1")</f>
        <v>3.27</v>
      </c>
      <c r="E10" s="114"/>
      <c r="F10" s="113"/>
    </row>
    <row r="11" customFormat="false" ht="12.75" hidden="false" customHeight="false" outlineLevel="0" collapsed="false">
      <c r="A11" s="112"/>
      <c r="B11" s="113"/>
      <c r="C11" s="86" t="n">
        <v>37377</v>
      </c>
      <c r="D11" s="114" t="n">
        <f aca="false">DDE("REUTER","IDN","NGJ2,PRIM ACT 1,1")</f>
        <v>3.18</v>
      </c>
      <c r="E11" s="114"/>
      <c r="F11" s="113"/>
    </row>
    <row r="12" customFormat="false" ht="12.75" hidden="false" customHeight="false" outlineLevel="0" collapsed="false">
      <c r="A12" s="112"/>
      <c r="B12" s="113"/>
      <c r="C12" s="86" t="n">
        <v>37408</v>
      </c>
      <c r="D12" s="114" t="n">
        <f aca="false">DDE("REUTER","IDN","NGK2,PRIM ACT 1,1")</f>
        <v>3.205</v>
      </c>
      <c r="E12" s="114"/>
      <c r="F12" s="113"/>
    </row>
    <row r="13" customFormat="false" ht="12.75" hidden="false" customHeight="false" outlineLevel="0" collapsed="false">
      <c r="A13" s="112"/>
      <c r="B13" s="113"/>
      <c r="C13" s="86" t="n">
        <v>37438</v>
      </c>
      <c r="D13" s="114" t="n">
        <f aca="false">DDE("REUTER","IDN","NGM2,PRIM ACT 1,1")</f>
        <v>3.24</v>
      </c>
      <c r="E13" s="114"/>
      <c r="F13" s="113"/>
    </row>
    <row r="14" customFormat="false" ht="12.75" hidden="false" customHeight="false" outlineLevel="0" collapsed="false">
      <c r="A14" s="112"/>
      <c r="B14" s="113"/>
      <c r="C14" s="86" t="n">
        <v>37469</v>
      </c>
      <c r="D14" s="114" t="n">
        <f aca="false">DDE("REUTER","IDN","NGN2,PRIM ACT 1,1")</f>
        <v>3.285</v>
      </c>
      <c r="E14" s="114"/>
      <c r="F14" s="113"/>
    </row>
    <row r="15" customFormat="false" ht="12.75" hidden="false" customHeight="false" outlineLevel="0" collapsed="false">
      <c r="A15" s="112"/>
      <c r="B15" s="113"/>
      <c r="C15" s="86" t="n">
        <v>37500</v>
      </c>
      <c r="D15" s="114" t="n">
        <f aca="false">DDE("REUTER","IDN","NGQ2,PRIM ACT 1,1")</f>
        <v>3.325</v>
      </c>
      <c r="E15" s="114"/>
      <c r="F15" s="113"/>
    </row>
    <row r="16" customFormat="false" ht="12.75" hidden="false" customHeight="false" outlineLevel="0" collapsed="false">
      <c r="A16" s="112"/>
      <c r="B16" s="113"/>
      <c r="C16" s="86" t="n">
        <v>37530</v>
      </c>
      <c r="D16" s="114" t="n">
        <f aca="false">DDE("REUTER","IDN","NGU2,PRIM ACT 1,1")</f>
        <v>3.325</v>
      </c>
      <c r="E16" s="114"/>
      <c r="F16" s="113"/>
    </row>
    <row r="17" customFormat="false" ht="12.75" hidden="false" customHeight="false" outlineLevel="0" collapsed="false">
      <c r="A17" s="112"/>
      <c r="B17" s="113"/>
      <c r="C17" s="86" t="n">
        <v>37561</v>
      </c>
      <c r="D17" s="114" t="n">
        <f aca="false">DDE("REUTER","IDN","NGV2,PRIM ACT 1,1")</f>
        <v>3.355</v>
      </c>
      <c r="E17" s="114"/>
      <c r="F17" s="113"/>
    </row>
    <row r="18" customFormat="false" ht="12.75" hidden="false" customHeight="false" outlineLevel="0" collapsed="false">
      <c r="A18" s="112"/>
      <c r="B18" s="113"/>
      <c r="C18" s="86" t="n">
        <v>37591</v>
      </c>
      <c r="D18" s="114" t="n">
        <f aca="false">DDE("REUTER","IDN","NGX2,PRIM ACT 1,1")</f>
        <v>3.525</v>
      </c>
      <c r="E18" s="114"/>
      <c r="F18" s="113"/>
    </row>
    <row r="19" customFormat="false" ht="12.75" hidden="false" customHeight="false" outlineLevel="0" collapsed="false">
      <c r="A19" s="112"/>
      <c r="B19" s="113"/>
      <c r="C19" s="86" t="n">
        <v>37622</v>
      </c>
      <c r="D19" s="114" t="n">
        <f aca="false">DDE("REUTER","IDN","NGZ2,PRIM ACT 1,1")</f>
        <v>3.725</v>
      </c>
      <c r="E19" s="114"/>
      <c r="F19" s="113"/>
    </row>
    <row r="20" customFormat="false" ht="12.75" hidden="false" customHeight="false" outlineLevel="0" collapsed="false">
      <c r="A20" s="112"/>
      <c r="B20" s="113"/>
      <c r="C20" s="86" t="n">
        <v>37653</v>
      </c>
      <c r="D20" s="114" t="n">
        <f aca="false">DDE("REUTER","IDN","NGF3,PRIM ACT 1,1")</f>
        <v>3.815</v>
      </c>
      <c r="E20" s="114"/>
      <c r="F20" s="113"/>
    </row>
    <row r="21" customFormat="false" ht="12.75" hidden="false" customHeight="false" outlineLevel="0" collapsed="false">
      <c r="A21" s="112"/>
      <c r="B21" s="113"/>
      <c r="C21" s="86" t="n">
        <v>37681</v>
      </c>
      <c r="D21" s="114" t="n">
        <f aca="false">DDE("REUTER","IDN","NGG3,PRIM ACT 1,1")</f>
        <v>3.73</v>
      </c>
      <c r="E21" s="114"/>
      <c r="F21" s="113"/>
    </row>
    <row r="22" customFormat="false" ht="12.75" hidden="false" customHeight="false" outlineLevel="0" collapsed="false">
      <c r="A22" s="112"/>
      <c r="B22" s="113"/>
      <c r="C22" s="86" t="n">
        <v>37712</v>
      </c>
      <c r="D22" s="114" t="n">
        <f aca="false">DDE("REUTER","IDN","NGH3,PRIM ACT 1,1")</f>
        <v>3.635</v>
      </c>
      <c r="E22" s="114"/>
      <c r="F22" s="113"/>
    </row>
    <row r="23" customFormat="false" ht="12.75" hidden="false" customHeight="false" outlineLevel="0" collapsed="false">
      <c r="A23" s="112"/>
      <c r="B23" s="113"/>
      <c r="C23" s="86" t="n">
        <v>37742</v>
      </c>
      <c r="D23" s="114" t="n">
        <f aca="false">DDE("REUTER","IDN","NGJ3,PRIM ACT 1,1")</f>
        <v>3.51</v>
      </c>
      <c r="E23" s="114"/>
      <c r="F23" s="113"/>
    </row>
    <row r="24" customFormat="false" ht="12.75" hidden="false" customHeight="false" outlineLevel="0" collapsed="false">
      <c r="A24" s="112"/>
      <c r="B24" s="113"/>
      <c r="C24" s="86" t="n">
        <v>37773</v>
      </c>
      <c r="D24" s="114" t="n">
        <f aca="false">DDE("REUTER","IDN","NGK3,PRIM ACT 1,1")</f>
        <v>3.51</v>
      </c>
      <c r="E24" s="114"/>
    </row>
    <row r="25" customFormat="false" ht="12.75" hidden="false" customHeight="false" outlineLevel="0" collapsed="false">
      <c r="A25" s="112"/>
      <c r="C25" s="86" t="n">
        <v>37803</v>
      </c>
      <c r="D25" s="114" t="n">
        <f aca="false">DDE("REUTER","IDN","NGN3,PRIM ACT 1,1")</f>
        <v>3.585</v>
      </c>
      <c r="E25" s="114"/>
    </row>
    <row r="26" customFormat="false" ht="12.75" hidden="false" customHeight="false" outlineLevel="0" collapsed="false">
      <c r="A26" s="112"/>
    </row>
    <row r="27" customFormat="false" ht="12.75" hidden="false" customHeight="false" outlineLevel="0" collapsed="false">
      <c r="A27" s="112"/>
    </row>
    <row r="28" customFormat="false" ht="12.75" hidden="false" customHeight="false" outlineLevel="0" collapsed="false">
      <c r="A28" s="112"/>
    </row>
    <row r="29" customFormat="false" ht="12.75" hidden="false" customHeight="false" outlineLevel="0" collapsed="false">
      <c r="A29" s="112"/>
    </row>
    <row r="30" customFormat="false" ht="12.75" hidden="false" customHeight="false" outlineLevel="0" collapsed="false">
      <c r="A30" s="112"/>
    </row>
    <row r="31" customFormat="false" ht="12.75" hidden="false" customHeight="false" outlineLevel="0" collapsed="false">
      <c r="A31" s="112"/>
    </row>
    <row r="32" customFormat="false" ht="12.75" hidden="false" customHeight="false" outlineLevel="0" collapsed="false">
      <c r="A32" s="112"/>
    </row>
    <row r="33" customFormat="false" ht="12.75" hidden="false" customHeight="false" outlineLevel="0" collapsed="false">
      <c r="A33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9" zoomScaleNormal="8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5.28"/>
    <col collapsed="false" customWidth="true" hidden="false" outlineLevel="0" max="4" min="4" style="0" width="14.14"/>
    <col collapsed="false" customWidth="true" hidden="false" outlineLevel="0" max="5" min="5" style="0" width="13.7"/>
    <col collapsed="false" customWidth="true" hidden="false" outlineLevel="0" max="6" min="6" style="0" width="17.28"/>
    <col collapsed="false" customWidth="true" hidden="false" outlineLevel="0" max="7" min="7" style="0" width="12.99"/>
    <col collapsed="false" customWidth="true" hidden="false" outlineLevel="0" max="8" min="8" style="0" width="18.99"/>
    <col collapsed="false" customWidth="true" hidden="false" outlineLevel="0" max="9" min="9" style="0" width="14.99"/>
    <col collapsed="false" customWidth="true" hidden="false" outlineLevel="0" max="10" min="10" style="0" width="14.56"/>
    <col collapsed="false" customWidth="true" hidden="false" outlineLevel="0" max="11" min="11" style="0" width="15.28"/>
    <col collapsed="false" customWidth="true" hidden="false" outlineLevel="0" max="12" min="12" style="0" width="15.41"/>
    <col collapsed="false" customWidth="true" hidden="false" outlineLevel="0" max="13" min="13" style="0" width="14.7"/>
    <col collapsed="false" customWidth="true" hidden="false" outlineLevel="0" max="15" min="14" style="0" width="13.41"/>
    <col collapsed="false" customWidth="true" hidden="false" outlineLevel="0" max="16" min="16" style="0" width="13.7"/>
    <col collapsed="false" customWidth="true" hidden="false" outlineLevel="0" max="17" min="17" style="0" width="12.56"/>
    <col collapsed="false" customWidth="true" hidden="false" outlineLevel="0" max="18" min="18" style="0" width="15.28"/>
    <col collapsed="false" customWidth="true" hidden="false" outlineLevel="0" max="19" min="19" style="0" width="11.85"/>
    <col collapsed="false" customWidth="true" hidden="false" outlineLevel="0" max="20" min="20" style="0" width="11.99"/>
    <col collapsed="false" customWidth="true" hidden="false" outlineLevel="0" max="21" min="21" style="0" width="11.7"/>
    <col collapsed="false" customWidth="true" hidden="false" outlineLevel="0" max="22" min="22" style="0" width="11.56"/>
    <col collapsed="false" customWidth="true" hidden="false" outlineLevel="0" max="23" min="23" style="0" width="11.7"/>
    <col collapsed="false" customWidth="true" hidden="false" outlineLevel="0" max="24" min="24" style="0" width="9.28"/>
    <col collapsed="false" customWidth="true" hidden="false" outlineLevel="0" max="25" min="25" style="0" width="11.7"/>
    <col collapsed="false" customWidth="true" hidden="false" outlineLevel="0" max="26" min="26" style="0" width="12.14"/>
    <col collapsed="false" customWidth="true" hidden="false" outlineLevel="0" max="27" min="27" style="0" width="11.7"/>
    <col collapsed="false" customWidth="true" hidden="false" outlineLevel="0" max="28" min="28" style="0" width="12.14"/>
    <col collapsed="false" customWidth="true" hidden="false" outlineLevel="0" max="29" min="29" style="0" width="2.99"/>
  </cols>
  <sheetData>
    <row r="1" customFormat="false" ht="18" hidden="false" customHeight="false" outlineLevel="0" collapsed="false">
      <c r="A1" s="1"/>
      <c r="B1" s="2" t="s">
        <v>0</v>
      </c>
      <c r="C1" s="1"/>
      <c r="D1" s="1"/>
      <c r="E1" s="3" t="n">
        <v>100</v>
      </c>
      <c r="F1" s="3" t="n">
        <v>100</v>
      </c>
      <c r="G1" s="3" t="n">
        <v>100</v>
      </c>
      <c r="H1" s="4" t="n">
        <v>100</v>
      </c>
      <c r="I1" s="1"/>
      <c r="J1" s="1"/>
      <c r="L1" s="5" t="n">
        <v>100</v>
      </c>
      <c r="M1" s="1"/>
      <c r="N1" s="6"/>
      <c r="P1" s="7"/>
      <c r="Q1" s="1"/>
      <c r="R1" s="1"/>
      <c r="T1" s="1"/>
      <c r="U1" s="1"/>
      <c r="V1" s="1"/>
      <c r="X1" s="1"/>
      <c r="Y1" s="1"/>
      <c r="Z1" s="1"/>
      <c r="AA1" s="1"/>
    </row>
    <row r="2" customFormat="false" ht="13.5" hidden="false" customHeight="false" outlineLevel="0" collapsed="false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customFormat="false" ht="26.25" hidden="false" customHeight="false" outlineLevel="0" collapsed="false">
      <c r="A3" s="1"/>
      <c r="B3" s="115" t="s">
        <v>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9"/>
      <c r="Q3" s="9"/>
      <c r="R3" s="9"/>
      <c r="S3" s="9"/>
      <c r="T3" s="9"/>
      <c r="U3" s="1"/>
      <c r="V3" s="1"/>
      <c r="W3" s="1"/>
      <c r="X3" s="1"/>
      <c r="Y3" s="1"/>
      <c r="Z3" s="1"/>
      <c r="AA3" s="1"/>
      <c r="AB3" s="1"/>
    </row>
    <row r="4" customFormat="false" ht="12.75" hidden="false" customHeight="false" outlineLevel="0" collapsed="false">
      <c r="A4" s="1"/>
      <c r="B4" s="10" t="s">
        <v>2</v>
      </c>
      <c r="C4" s="1"/>
      <c r="D4" s="11" t="n">
        <f aca="true">TODAY()</f>
        <v>45926</v>
      </c>
      <c r="E4" s="1"/>
      <c r="F4" s="1"/>
      <c r="G4" s="1"/>
      <c r="H4" s="1"/>
      <c r="I4" s="1"/>
      <c r="J4" s="1"/>
      <c r="K4" s="1"/>
      <c r="L4" s="1"/>
      <c r="M4" s="1"/>
      <c r="N4" s="1"/>
      <c r="O4" s="8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customFormat="false" ht="12.75" hidden="false" customHeight="false" outlineLevel="0" collapsed="false">
      <c r="A5" s="1"/>
      <c r="B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85"/>
      <c r="P5" s="1"/>
      <c r="Q5" s="1"/>
      <c r="R5" s="1"/>
      <c r="S5" s="12"/>
      <c r="T5" s="1"/>
      <c r="U5" s="1"/>
      <c r="V5" s="12"/>
      <c r="W5" s="1"/>
      <c r="X5" s="13"/>
      <c r="Y5" s="1"/>
      <c r="Z5" s="1"/>
      <c r="AA5" s="1"/>
      <c r="AB5" s="1"/>
    </row>
    <row r="6" customFormat="false" ht="15" hidden="false" customHeight="false" outlineLevel="0" collapsed="false">
      <c r="A6" s="1"/>
      <c r="B6" s="116"/>
      <c r="C6" s="16" t="s">
        <v>3</v>
      </c>
      <c r="D6" s="16"/>
      <c r="E6" s="16"/>
      <c r="F6" s="16"/>
      <c r="G6" s="16"/>
      <c r="H6" s="16"/>
      <c r="I6" s="1"/>
      <c r="J6" s="17"/>
      <c r="K6" s="117" t="s">
        <v>4</v>
      </c>
      <c r="L6" s="117"/>
      <c r="M6" s="117"/>
      <c r="N6" s="117"/>
      <c r="O6" s="117"/>
      <c r="P6" s="1"/>
      <c r="Q6" s="1"/>
      <c r="R6" s="1"/>
      <c r="S6" s="1"/>
      <c r="T6" s="1"/>
      <c r="W6" s="1"/>
      <c r="AA6" s="1"/>
      <c r="AB6" s="1"/>
    </row>
    <row r="7" customFormat="false" ht="12.75" hidden="false" customHeight="false" outlineLevel="0" collapsed="false">
      <c r="A7" s="1"/>
      <c r="B7" s="118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1" t="s">
        <v>10</v>
      </c>
      <c r="I7" s="1"/>
      <c r="J7" s="22"/>
      <c r="K7" s="20" t="s">
        <v>12</v>
      </c>
      <c r="L7" s="20" t="s">
        <v>13</v>
      </c>
      <c r="M7" s="20" t="s">
        <v>14</v>
      </c>
      <c r="N7" s="20" t="s">
        <v>15</v>
      </c>
      <c r="O7" s="119" t="s">
        <v>16</v>
      </c>
      <c r="P7" s="1"/>
      <c r="Q7" s="1"/>
      <c r="R7" s="1"/>
      <c r="S7" s="1"/>
      <c r="T7" s="1"/>
      <c r="W7" s="1"/>
      <c r="AA7" s="1"/>
      <c r="AB7" s="23"/>
      <c r="AC7" s="24"/>
      <c r="AD7" s="24"/>
    </row>
    <row r="8" customFormat="false" ht="12.75" hidden="false" customHeight="false" outlineLevel="0" collapsed="false">
      <c r="A8" s="1"/>
      <c r="B8" s="86" t="n">
        <v>37165</v>
      </c>
      <c r="C8" s="34" t="n">
        <v>26.78</v>
      </c>
      <c r="D8" s="34"/>
      <c r="E8" s="3" t="n">
        <v>75.6</v>
      </c>
      <c r="F8" s="3" t="n">
        <v>72.62</v>
      </c>
      <c r="G8" s="3" t="n">
        <v>42.5</v>
      </c>
      <c r="H8" s="120" t="n">
        <v>35</v>
      </c>
      <c r="I8" s="1"/>
      <c r="J8" s="25" t="n">
        <v>37165</v>
      </c>
      <c r="K8" s="5" t="n">
        <v>71.9</v>
      </c>
      <c r="L8" s="5" t="n">
        <v>69.9095238095238</v>
      </c>
      <c r="M8" s="5" t="n">
        <v>72.0095238095238</v>
      </c>
      <c r="N8" s="31" t="n">
        <v>20.15</v>
      </c>
      <c r="O8" s="121" t="n">
        <v>18.95</v>
      </c>
      <c r="P8" s="1"/>
      <c r="Q8" s="1"/>
      <c r="R8" s="12"/>
      <c r="S8" s="1"/>
      <c r="T8" s="12"/>
      <c r="W8" s="1"/>
      <c r="AA8" s="1"/>
      <c r="AB8" s="23"/>
      <c r="AC8" s="24"/>
      <c r="AD8" s="24"/>
    </row>
    <row r="9" customFormat="false" ht="12.75" hidden="false" customHeight="false" outlineLevel="0" collapsed="false">
      <c r="A9" s="1"/>
      <c r="B9" s="86" t="n">
        <v>37196</v>
      </c>
      <c r="C9" s="34" t="n">
        <v>27.18</v>
      </c>
      <c r="D9" s="34" t="n">
        <v>26.23</v>
      </c>
      <c r="E9" s="3" t="n">
        <v>74.15</v>
      </c>
      <c r="F9" s="3" t="n">
        <v>74.07</v>
      </c>
      <c r="G9" s="3" t="n">
        <v>43</v>
      </c>
      <c r="H9" s="120" t="n">
        <v>35.5</v>
      </c>
      <c r="I9" s="1"/>
      <c r="J9" s="25" t="n">
        <v>37196</v>
      </c>
      <c r="K9" s="5" t="n">
        <v>73.5095238095238</v>
      </c>
      <c r="L9" s="5" t="n">
        <v>69.9095238095238</v>
      </c>
      <c r="M9" s="5" t="n">
        <v>73.0095238095238</v>
      </c>
      <c r="N9" s="31" t="n">
        <v>20.4</v>
      </c>
      <c r="O9" s="121" t="n">
        <v>18.8</v>
      </c>
      <c r="P9" s="1"/>
      <c r="Q9" s="1"/>
      <c r="R9" s="12"/>
      <c r="S9" s="1"/>
      <c r="T9" s="12"/>
      <c r="W9" s="1"/>
      <c r="AA9" s="1"/>
      <c r="AB9" s="23"/>
      <c r="AC9" s="24"/>
      <c r="AD9" s="24"/>
    </row>
    <row r="10" customFormat="false" ht="12.75" hidden="false" customHeight="false" outlineLevel="0" collapsed="false">
      <c r="A10" s="1"/>
      <c r="B10" s="86" t="n">
        <v>37226</v>
      </c>
      <c r="C10" s="34" t="n">
        <v>27.33</v>
      </c>
      <c r="D10" s="34" t="n">
        <v>26.18</v>
      </c>
      <c r="E10" s="3" t="n">
        <v>73.52</v>
      </c>
      <c r="F10" s="3" t="n">
        <v>75.07</v>
      </c>
      <c r="G10" s="3" t="n">
        <v>43.25</v>
      </c>
      <c r="H10" s="120" t="n">
        <v>35.5</v>
      </c>
      <c r="I10" s="1"/>
      <c r="J10" s="25" t="n">
        <v>37226</v>
      </c>
      <c r="K10" s="5" t="n">
        <v>74.5095238095238</v>
      </c>
      <c r="L10" s="5" t="n">
        <v>69.6809523809524</v>
      </c>
      <c r="M10" s="5" t="n">
        <v>73.8595238095238</v>
      </c>
      <c r="N10" s="31" t="n">
        <v>20.65</v>
      </c>
      <c r="O10" s="121" t="n">
        <v>18.65</v>
      </c>
      <c r="P10" s="1"/>
      <c r="Q10" s="1"/>
      <c r="R10" s="12"/>
      <c r="S10" s="1"/>
      <c r="T10" s="12"/>
      <c r="W10" s="1"/>
      <c r="AA10" s="1"/>
      <c r="AB10" s="23"/>
      <c r="AC10" s="24"/>
      <c r="AD10" s="24"/>
    </row>
    <row r="11" customFormat="false" ht="12.75" hidden="false" customHeight="false" outlineLevel="0" collapsed="false">
      <c r="A11" s="1"/>
      <c r="B11" s="86" t="n">
        <v>37257</v>
      </c>
      <c r="C11" s="34" t="n">
        <v>27.13</v>
      </c>
      <c r="D11" s="34" t="n">
        <v>26.17</v>
      </c>
      <c r="E11" s="3" t="n">
        <v>73.12</v>
      </c>
      <c r="F11" s="3" t="n">
        <v>75.82</v>
      </c>
      <c r="G11" s="3" t="n">
        <v>44</v>
      </c>
      <c r="H11" s="120" t="n">
        <v>36.65</v>
      </c>
      <c r="I11" s="1"/>
      <c r="J11" s="25" t="n">
        <v>37257</v>
      </c>
      <c r="K11" s="5" t="n">
        <v>75.3595238095238</v>
      </c>
      <c r="L11" s="5" t="n">
        <v>72.3095238095238</v>
      </c>
      <c r="M11" s="5" t="n">
        <v>77.4095238095238</v>
      </c>
      <c r="N11" s="31" t="n">
        <v>20.8</v>
      </c>
      <c r="O11" s="121" t="n">
        <v>18.4</v>
      </c>
      <c r="P11" s="1"/>
      <c r="Q11" s="1"/>
      <c r="R11" s="12"/>
      <c r="S11" s="1"/>
      <c r="T11" s="12"/>
      <c r="W11" s="1"/>
      <c r="AA11" s="1"/>
      <c r="AB11" s="23"/>
      <c r="AC11" s="24"/>
      <c r="AD11" s="24"/>
    </row>
    <row r="12" customFormat="false" ht="12.75" hidden="false" customHeight="false" outlineLevel="0" collapsed="false">
      <c r="A12" s="1"/>
      <c r="B12" s="86" t="n">
        <v>37288</v>
      </c>
      <c r="C12" s="34" t="n">
        <v>26.83</v>
      </c>
      <c r="D12" s="34" t="n">
        <v>25.87</v>
      </c>
      <c r="E12" s="3" t="n">
        <v>73.54</v>
      </c>
      <c r="F12" s="3" t="n">
        <v>72</v>
      </c>
      <c r="G12" s="3" t="n">
        <v>43.25</v>
      </c>
      <c r="H12" s="120" t="n">
        <v>35.4</v>
      </c>
      <c r="I12" s="1"/>
      <c r="J12" s="25" t="n">
        <v>37288</v>
      </c>
      <c r="K12" s="5" t="n">
        <v>75.2595238095238</v>
      </c>
      <c r="L12" s="5" t="n">
        <v>70.2095238095238</v>
      </c>
      <c r="M12" s="5" t="n">
        <v>75.3095238095238</v>
      </c>
      <c r="N12" s="31" t="n">
        <v>20.75</v>
      </c>
      <c r="O12" s="121" t="n">
        <v>18.2</v>
      </c>
      <c r="P12" s="1"/>
      <c r="Q12" s="1"/>
      <c r="R12" s="12"/>
      <c r="S12" s="1"/>
      <c r="T12" s="12"/>
      <c r="W12" s="1"/>
      <c r="AA12" s="1"/>
      <c r="AB12" s="23"/>
      <c r="AC12" s="24"/>
      <c r="AD12" s="24"/>
    </row>
    <row r="13" customFormat="false" ht="12.75" hidden="false" customHeight="false" outlineLevel="0" collapsed="false">
      <c r="A13" s="1"/>
      <c r="B13" s="86" t="n">
        <v>37316</v>
      </c>
      <c r="C13" s="34" t="n">
        <v>26.7</v>
      </c>
      <c r="D13" s="34" t="n">
        <v>25.57</v>
      </c>
      <c r="E13" s="3" t="n">
        <v>74.24</v>
      </c>
      <c r="F13" s="3" t="n">
        <v>73.16</v>
      </c>
      <c r="G13" s="3" t="n">
        <v>41.75</v>
      </c>
      <c r="H13" s="120" t="n">
        <v>35.15</v>
      </c>
      <c r="I13" s="1"/>
      <c r="J13" s="25" t="n">
        <v>37316</v>
      </c>
      <c r="K13" s="5" t="n">
        <v>73.1595238095238</v>
      </c>
      <c r="L13" s="5" t="n">
        <v>67.8595238095238</v>
      </c>
      <c r="M13" s="5" t="n">
        <v>72.9595238095238</v>
      </c>
      <c r="N13" s="31" t="n">
        <v>20.7</v>
      </c>
      <c r="O13" s="121" t="n">
        <v>18</v>
      </c>
      <c r="P13" s="1"/>
      <c r="Q13" s="1"/>
      <c r="R13" s="12"/>
      <c r="S13" s="1"/>
      <c r="T13" s="12"/>
      <c r="W13" s="1"/>
      <c r="AA13" s="1"/>
      <c r="AB13" s="23"/>
      <c r="AC13" s="24"/>
      <c r="AD13" s="24"/>
    </row>
    <row r="14" customFormat="false" ht="12.75" hidden="false" customHeight="false" outlineLevel="0" collapsed="false">
      <c r="A14" s="1"/>
      <c r="B14" s="86" t="n">
        <v>37347</v>
      </c>
      <c r="C14" s="34" t="n">
        <v>26.36</v>
      </c>
      <c r="D14" s="34" t="n">
        <v>25.31</v>
      </c>
      <c r="E14" s="3" t="n">
        <v>80.19</v>
      </c>
      <c r="F14" s="3" t="n">
        <v>70.81</v>
      </c>
      <c r="G14" s="3" t="n">
        <v>40.85</v>
      </c>
      <c r="H14" s="120" t="n">
        <v>34.3</v>
      </c>
      <c r="I14" s="1"/>
      <c r="J14" s="25" t="n">
        <v>37347</v>
      </c>
      <c r="K14" s="5" t="n">
        <v>70.8095238095238</v>
      </c>
      <c r="L14" s="5" t="n">
        <v>66.2595238095238</v>
      </c>
      <c r="M14" s="5" t="n">
        <v>70.1595238095238</v>
      </c>
      <c r="N14" s="31" t="n">
        <v>20.5</v>
      </c>
      <c r="O14" s="121" t="n">
        <v>17.8</v>
      </c>
      <c r="P14" s="1"/>
      <c r="Q14" s="1"/>
      <c r="R14" s="12"/>
      <c r="S14" s="1"/>
      <c r="T14" s="12"/>
      <c r="W14" s="1"/>
      <c r="AA14" s="1"/>
      <c r="AB14" s="23"/>
      <c r="AC14" s="24"/>
      <c r="AD14" s="24"/>
    </row>
    <row r="15" customFormat="false" ht="12.75" hidden="false" customHeight="false" outlineLevel="0" collapsed="false">
      <c r="A15" s="1"/>
      <c r="B15" s="86" t="n">
        <v>37377</v>
      </c>
      <c r="C15" s="34" t="n">
        <v>26.05</v>
      </c>
      <c r="D15" s="34" t="n">
        <v>25.07</v>
      </c>
      <c r="E15" s="3" t="n">
        <v>80.29</v>
      </c>
      <c r="F15" s="3" t="n">
        <v>68.61</v>
      </c>
      <c r="G15" s="3" t="n">
        <v>40.85</v>
      </c>
      <c r="H15" s="120" t="n">
        <v>34.3</v>
      </c>
      <c r="I15" s="1"/>
      <c r="J15" s="25" t="n">
        <v>37377</v>
      </c>
      <c r="K15" s="5" t="n">
        <v>68.6095238095238</v>
      </c>
      <c r="L15" s="5" t="n">
        <v>65.3095238095238</v>
      </c>
      <c r="M15" s="5" t="n">
        <v>69.2095238095238</v>
      </c>
      <c r="N15" s="31" t="n">
        <v>20.3</v>
      </c>
      <c r="O15" s="121" t="n">
        <v>17.55</v>
      </c>
      <c r="P15" s="1"/>
      <c r="Q15" s="1"/>
      <c r="R15" s="12"/>
      <c r="S15" s="1"/>
      <c r="T15" s="12"/>
      <c r="W15" s="1"/>
      <c r="AA15" s="1"/>
      <c r="AB15" s="23"/>
      <c r="AC15" s="24"/>
      <c r="AD15" s="24"/>
    </row>
    <row r="16" customFormat="false" ht="12.75" hidden="false" customHeight="false" outlineLevel="0" collapsed="false">
      <c r="A16" s="1"/>
      <c r="B16" s="86" t="n">
        <v>37408</v>
      </c>
      <c r="C16" s="34" t="n">
        <v>25.78</v>
      </c>
      <c r="D16" s="34" t="n">
        <v>24.83</v>
      </c>
      <c r="E16" s="3" t="n">
        <v>79.59</v>
      </c>
      <c r="F16" s="3" t="n">
        <v>67.66</v>
      </c>
      <c r="G16" s="3" t="n">
        <v>40.85</v>
      </c>
      <c r="H16" s="120" t="n">
        <v>34.3</v>
      </c>
      <c r="I16" s="1"/>
      <c r="J16" s="25" t="n">
        <v>37408</v>
      </c>
      <c r="K16" s="5" t="n">
        <v>67.6595238095238</v>
      </c>
      <c r="L16" s="5" t="n">
        <v>65.1595238095238</v>
      </c>
      <c r="M16" s="5" t="n">
        <v>69.0595238095238</v>
      </c>
      <c r="N16" s="31" t="n">
        <v>20.2</v>
      </c>
      <c r="O16" s="121" t="n">
        <v>17.3</v>
      </c>
      <c r="P16" s="1"/>
      <c r="Q16" s="1"/>
      <c r="R16" s="12"/>
      <c r="S16" s="1"/>
      <c r="T16" s="12"/>
      <c r="W16" s="1"/>
      <c r="AA16" s="1"/>
      <c r="AB16" s="23"/>
      <c r="AC16" s="24"/>
      <c r="AD16" s="24"/>
    </row>
    <row r="17" customFormat="false" ht="12.75" hidden="false" customHeight="false" outlineLevel="0" collapsed="false">
      <c r="A17" s="1"/>
      <c r="B17" s="86" t="n">
        <v>37438</v>
      </c>
      <c r="C17" s="34" t="n">
        <v>25.51</v>
      </c>
      <c r="D17" s="34" t="n">
        <v>24.56</v>
      </c>
      <c r="E17" s="3" t="n">
        <v>78.29</v>
      </c>
      <c r="F17" s="3" t="n">
        <v>67.51</v>
      </c>
      <c r="G17" s="3" t="n">
        <v>40.85</v>
      </c>
      <c r="H17" s="120" t="n">
        <v>34.65</v>
      </c>
      <c r="I17" s="1"/>
      <c r="J17" s="25" t="n">
        <v>37438</v>
      </c>
      <c r="K17" s="5" t="n">
        <v>67.5095238095238</v>
      </c>
      <c r="L17" s="5" t="n">
        <v>65.2095238095238</v>
      </c>
      <c r="M17" s="5" t="n">
        <v>69.9095238095238</v>
      </c>
      <c r="N17" s="31" t="n">
        <v>20.554</v>
      </c>
      <c r="O17" s="121" t="n">
        <v>18.004</v>
      </c>
      <c r="P17" s="1"/>
      <c r="Q17" s="1"/>
      <c r="R17" s="12"/>
      <c r="S17" s="1"/>
      <c r="T17" s="12"/>
      <c r="W17" s="1"/>
      <c r="AA17" s="1"/>
      <c r="AB17" s="23"/>
      <c r="AC17" s="24"/>
      <c r="AD17" s="24"/>
    </row>
    <row r="18" customFormat="false" ht="12.75" hidden="false" customHeight="false" outlineLevel="0" collapsed="false">
      <c r="A18" s="1"/>
      <c r="B18" s="86" t="n">
        <v>37469</v>
      </c>
      <c r="C18" s="34" t="n">
        <v>25.24</v>
      </c>
      <c r="D18" s="34" t="n">
        <v>24.31</v>
      </c>
      <c r="E18" s="3" t="n">
        <v>76.34</v>
      </c>
      <c r="F18" s="3" t="n">
        <v>67.66</v>
      </c>
      <c r="G18" s="3"/>
      <c r="H18" s="120"/>
      <c r="I18" s="1"/>
      <c r="J18" s="25" t="n">
        <v>37469</v>
      </c>
      <c r="K18" s="5" t="n">
        <v>67.6595238095238</v>
      </c>
      <c r="L18" s="5" t="n">
        <v>65.6595238095238</v>
      </c>
      <c r="M18" s="5" t="n">
        <v>70.3595238095238</v>
      </c>
      <c r="N18" s="31" t="n">
        <v>20.272</v>
      </c>
      <c r="O18" s="121" t="n">
        <v>17.722</v>
      </c>
      <c r="P18" s="1"/>
      <c r="Q18" s="1"/>
      <c r="R18" s="12"/>
      <c r="S18" s="1"/>
      <c r="T18" s="12"/>
      <c r="W18" s="1"/>
      <c r="AA18" s="1"/>
      <c r="AB18" s="23"/>
      <c r="AC18" s="23"/>
      <c r="AD18" s="24"/>
      <c r="AE18" s="24"/>
    </row>
    <row r="19" customFormat="false" ht="12.75" hidden="false" customHeight="false" outlineLevel="0" collapsed="false">
      <c r="A19" s="1"/>
      <c r="B19" s="86" t="n">
        <v>37500</v>
      </c>
      <c r="C19" s="34" t="n">
        <v>24.97</v>
      </c>
      <c r="D19" s="34" t="n">
        <v>24.08</v>
      </c>
      <c r="E19" s="3" t="n">
        <v>73.89</v>
      </c>
      <c r="F19" s="3" t="n">
        <v>68.11</v>
      </c>
      <c r="G19" s="3"/>
      <c r="H19" s="120"/>
      <c r="I19" s="1"/>
      <c r="J19" s="25" t="n">
        <v>37500</v>
      </c>
      <c r="K19" s="5" t="n">
        <v>68.1095238095238</v>
      </c>
      <c r="L19" s="5" t="n">
        <v>66.1095238095238</v>
      </c>
      <c r="M19" s="5" t="n">
        <v>70.8095238095238</v>
      </c>
      <c r="N19" s="31" t="n">
        <v>20.029</v>
      </c>
      <c r="O19" s="121" t="n">
        <v>17.479</v>
      </c>
      <c r="P19" s="1"/>
      <c r="Q19" s="1"/>
      <c r="R19" s="12"/>
      <c r="S19" s="1"/>
      <c r="T19" s="12"/>
      <c r="W19" s="1"/>
      <c r="AA19" s="1"/>
      <c r="AB19" s="23"/>
      <c r="AC19" s="23"/>
      <c r="AD19" s="24"/>
      <c r="AE19" s="24"/>
    </row>
    <row r="20" customFormat="false" ht="12.75" hidden="false" customHeight="false" outlineLevel="0" collapsed="false">
      <c r="A20" s="1"/>
      <c r="B20" s="86" t="n">
        <v>37530</v>
      </c>
      <c r="C20" s="34" t="n">
        <v>24.7</v>
      </c>
      <c r="D20" s="34" t="n">
        <v>23.86</v>
      </c>
      <c r="E20" s="3"/>
      <c r="F20" s="3" t="n">
        <v>68.56</v>
      </c>
      <c r="G20" s="3"/>
      <c r="H20" s="120"/>
      <c r="I20" s="1"/>
      <c r="J20" s="25" t="n">
        <v>37530</v>
      </c>
      <c r="K20" s="5" t="n">
        <v>68.5595238095238</v>
      </c>
      <c r="L20" s="5" t="n">
        <v>65.3595238095238</v>
      </c>
      <c r="M20" s="5" t="n">
        <v>70.8095238095238</v>
      </c>
      <c r="N20" s="31" t="n">
        <v>19.783</v>
      </c>
      <c r="O20" s="121" t="n">
        <v>17.233</v>
      </c>
      <c r="P20" s="1"/>
      <c r="Q20" s="1"/>
      <c r="R20" s="12"/>
      <c r="S20" s="1"/>
      <c r="T20" s="12"/>
      <c r="W20" s="1"/>
      <c r="AA20" s="1"/>
      <c r="AB20" s="23"/>
      <c r="AC20" s="23"/>
      <c r="AD20" s="24"/>
      <c r="AE20" s="24"/>
    </row>
    <row r="21" customFormat="false" ht="12.75" hidden="false" customHeight="false" outlineLevel="0" collapsed="false">
      <c r="A21" s="1"/>
      <c r="B21" s="86" t="n">
        <v>37561</v>
      </c>
      <c r="C21" s="34" t="n">
        <v>24.45</v>
      </c>
      <c r="D21" s="34" t="n">
        <v>23.66</v>
      </c>
      <c r="E21" s="3"/>
      <c r="F21" s="3" t="n">
        <v>69.01</v>
      </c>
      <c r="G21" s="3"/>
      <c r="H21" s="120"/>
      <c r="I21" s="1"/>
      <c r="J21" s="25" t="n">
        <v>37561</v>
      </c>
      <c r="K21" s="5" t="n">
        <v>69.0095238095238</v>
      </c>
      <c r="L21" s="5" t="n">
        <v>65.8095238095238</v>
      </c>
      <c r="M21" s="5" t="n">
        <v>71.2595238095238</v>
      </c>
      <c r="N21" s="31" t="n">
        <v>19.57</v>
      </c>
      <c r="O21" s="121" t="n">
        <v>17.02</v>
      </c>
      <c r="P21" s="1"/>
      <c r="Q21" s="1"/>
      <c r="R21" s="12"/>
      <c r="S21" s="1"/>
      <c r="T21" s="12"/>
      <c r="W21" s="1"/>
      <c r="AA21" s="1"/>
      <c r="AB21" s="23"/>
      <c r="AC21" s="23"/>
      <c r="AD21" s="24"/>
      <c r="AE21" s="24"/>
    </row>
    <row r="22" customFormat="false" ht="12.75" hidden="false" customHeight="false" outlineLevel="0" collapsed="false">
      <c r="A22" s="1"/>
      <c r="B22" s="86" t="n">
        <v>37591</v>
      </c>
      <c r="C22" s="34" t="n">
        <v>24.23</v>
      </c>
      <c r="D22" s="34" t="n">
        <v>23.48</v>
      </c>
      <c r="E22" s="3"/>
      <c r="F22" s="3" t="n">
        <v>69.46</v>
      </c>
      <c r="G22" s="3"/>
      <c r="H22" s="120"/>
      <c r="I22" s="1"/>
      <c r="J22" s="25" t="n">
        <v>37591</v>
      </c>
      <c r="K22" s="5" t="n">
        <v>69.4595238095238</v>
      </c>
      <c r="L22" s="5" t="n">
        <v>66.1095238095238</v>
      </c>
      <c r="M22" s="5" t="n">
        <v>71.5595238095238</v>
      </c>
      <c r="N22" s="31" t="n">
        <v>19.4</v>
      </c>
      <c r="O22" s="121" t="n">
        <v>16.85</v>
      </c>
      <c r="P22" s="1"/>
      <c r="Q22" s="1"/>
      <c r="R22" s="12"/>
      <c r="S22" s="1"/>
      <c r="T22" s="12"/>
      <c r="W22" s="1"/>
      <c r="AA22" s="1"/>
      <c r="AB22" s="23"/>
      <c r="AC22" s="23"/>
      <c r="AD22" s="24"/>
      <c r="AE22" s="24"/>
    </row>
    <row r="23" customFormat="false" ht="12.75" hidden="false" customHeight="false" outlineLevel="0" collapsed="false">
      <c r="A23" s="1"/>
      <c r="B23" s="86" t="n">
        <v>37622</v>
      </c>
      <c r="C23" s="34" t="n">
        <v>24.05</v>
      </c>
      <c r="D23" s="122"/>
      <c r="E23" s="3"/>
      <c r="F23" s="3" t="n">
        <v>69.76</v>
      </c>
      <c r="G23" s="3"/>
      <c r="H23" s="120"/>
      <c r="I23" s="1"/>
      <c r="J23" s="25" t="n">
        <v>37622</v>
      </c>
      <c r="K23" s="5" t="n">
        <v>69.7595238095238</v>
      </c>
      <c r="L23" s="5" t="n">
        <v>66.1595238095238</v>
      </c>
      <c r="M23" s="5" t="n">
        <v>72.2595238095238</v>
      </c>
      <c r="N23" s="31" t="n">
        <v>19.809</v>
      </c>
      <c r="O23" s="121" t="n">
        <v>16.759</v>
      </c>
      <c r="P23" s="1"/>
      <c r="Q23" s="1"/>
      <c r="R23" s="12"/>
      <c r="S23" s="1"/>
      <c r="T23" s="12"/>
      <c r="W23" s="1"/>
      <c r="AA23" s="1"/>
      <c r="AB23" s="23"/>
      <c r="AC23" s="23"/>
      <c r="AD23" s="24"/>
      <c r="AE23" s="24"/>
    </row>
    <row r="24" customFormat="false" ht="12.75" hidden="false" customHeight="false" outlineLevel="0" collapsed="false">
      <c r="A24" s="1"/>
      <c r="B24" s="86" t="n">
        <v>37653</v>
      </c>
      <c r="C24" s="34" t="n">
        <v>23.88</v>
      </c>
      <c r="D24" s="122"/>
      <c r="E24" s="3"/>
      <c r="F24" s="3" t="n">
        <v>69.26</v>
      </c>
      <c r="G24" s="3"/>
      <c r="H24" s="3"/>
      <c r="I24" s="1"/>
      <c r="J24" s="25" t="n">
        <v>37653</v>
      </c>
      <c r="K24" s="5" t="n">
        <v>69.2595238095238</v>
      </c>
      <c r="L24" s="5" t="n">
        <v>68</v>
      </c>
      <c r="M24" s="5" t="n">
        <v>74.1</v>
      </c>
      <c r="N24" s="31" t="n">
        <v>19.67</v>
      </c>
      <c r="O24" s="121" t="n">
        <v>16.62</v>
      </c>
      <c r="P24" s="1"/>
      <c r="Q24" s="1"/>
      <c r="R24" s="12"/>
      <c r="S24" s="1"/>
      <c r="T24" s="12"/>
      <c r="W24" s="1"/>
      <c r="AA24" s="1"/>
      <c r="AB24" s="23"/>
      <c r="AC24" s="23"/>
      <c r="AD24" s="24"/>
      <c r="AE24" s="24"/>
    </row>
    <row r="25" customFormat="false" ht="12.75" hidden="false" customHeight="false" outlineLevel="0" collapsed="false">
      <c r="A25" s="1"/>
      <c r="B25" s="86" t="n">
        <v>37681</v>
      </c>
      <c r="C25" s="34" t="n">
        <v>23.72</v>
      </c>
      <c r="D25" s="122"/>
      <c r="E25" s="3"/>
      <c r="F25" s="3" t="n">
        <v>67.51</v>
      </c>
      <c r="G25" s="3"/>
      <c r="H25" s="3"/>
      <c r="I25" s="1"/>
      <c r="J25" s="38" t="n">
        <v>37681</v>
      </c>
      <c r="K25" s="5" t="n">
        <v>71.1</v>
      </c>
      <c r="L25" s="5" t="n">
        <v>61.85</v>
      </c>
      <c r="M25" s="5" t="n">
        <v>67.95</v>
      </c>
      <c r="N25" s="44" t="n">
        <v>19.525</v>
      </c>
      <c r="O25" s="123" t="n">
        <v>16.475</v>
      </c>
      <c r="P25" s="1"/>
      <c r="Q25" s="1"/>
      <c r="R25" s="12"/>
      <c r="S25" s="1"/>
      <c r="T25" s="12"/>
      <c r="W25" s="1"/>
      <c r="AA25" s="1"/>
      <c r="AB25" s="23"/>
      <c r="AC25" s="23"/>
      <c r="AD25" s="24"/>
      <c r="AE25" s="24"/>
    </row>
    <row r="26" customFormat="false" ht="12.75" hidden="false" customHeight="false" outlineLevel="0" collapsed="false">
      <c r="A26" s="1"/>
      <c r="B26" s="46"/>
      <c r="C26" s="1" t="s">
        <v>141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8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C26" s="23"/>
      <c r="AD26" s="23"/>
      <c r="AE26" s="24"/>
    </row>
    <row r="27" customFormat="false" ht="12.75" hidden="false" customHeight="false" outlineLevel="0" collapsed="false">
      <c r="A27" s="1"/>
      <c r="B27" s="4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8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2.75" hidden="false" customHeight="false" outlineLevel="0" collapsed="false">
      <c r="A28" s="1"/>
      <c r="B28" s="124"/>
      <c r="C28" s="48" t="s">
        <v>142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1"/>
      <c r="O28" s="85"/>
      <c r="U28" s="1"/>
      <c r="V28" s="1"/>
      <c r="Z28" s="1"/>
      <c r="AA28" s="1"/>
      <c r="AB28" s="1"/>
      <c r="AC28" s="1"/>
      <c r="AD28" s="1"/>
      <c r="AE28" s="1"/>
      <c r="AF28" s="1"/>
      <c r="AG28" s="1"/>
    </row>
    <row r="29" customFormat="false" ht="12.75" hidden="false" customHeight="false" outlineLevel="0" collapsed="false">
      <c r="A29" s="1"/>
      <c r="B29" s="46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30"/>
      <c r="N29" s="1"/>
      <c r="O29" s="85"/>
      <c r="U29" s="1"/>
      <c r="V29" s="1"/>
      <c r="Z29" s="1"/>
      <c r="AA29" s="1"/>
      <c r="AB29" s="1"/>
      <c r="AC29" s="1"/>
      <c r="AD29" s="1"/>
      <c r="AE29" s="1"/>
      <c r="AF29" s="1"/>
      <c r="AG29" s="1"/>
    </row>
    <row r="30" customFormat="false" ht="12.75" hidden="false" customHeight="false" outlineLevel="0" collapsed="false">
      <c r="A30" s="1"/>
      <c r="B30" s="86" t="s">
        <v>112</v>
      </c>
      <c r="C30" s="54" t="n">
        <v>27.23</v>
      </c>
      <c r="D30" s="51" t="s">
        <v>143</v>
      </c>
      <c r="E30" s="54" t="n">
        <v>4.31995555555556</v>
      </c>
      <c r="F30" s="51" t="s">
        <v>144</v>
      </c>
      <c r="G30" s="55" t="n">
        <v>-0.987777777777776</v>
      </c>
      <c r="H30" s="51" t="s">
        <v>145</v>
      </c>
      <c r="I30" s="55"/>
      <c r="J30" s="51" t="s">
        <v>146</v>
      </c>
      <c r="K30" s="55" t="n">
        <v>26.1766666666667</v>
      </c>
      <c r="L30" s="51" t="s">
        <v>147</v>
      </c>
      <c r="M30" s="56" t="n">
        <v>-0.0783333333333331</v>
      </c>
      <c r="N30" s="1"/>
      <c r="O30" s="85"/>
      <c r="U30" s="1"/>
      <c r="V30" s="1"/>
      <c r="Z30" s="1"/>
      <c r="AA30" s="1"/>
      <c r="AB30" s="1"/>
      <c r="AC30" s="1"/>
      <c r="AD30" s="1"/>
      <c r="AE30" s="1"/>
      <c r="AF30" s="1"/>
      <c r="AG30" s="1"/>
    </row>
    <row r="31" customFormat="false" ht="12.75" hidden="false" customHeight="false" outlineLevel="0" collapsed="false">
      <c r="A31" s="1"/>
      <c r="B31" s="86" t="s">
        <v>29</v>
      </c>
      <c r="C31" s="54" t="n">
        <v>27.2633333333333</v>
      </c>
      <c r="D31" s="51" t="s">
        <v>148</v>
      </c>
      <c r="E31" s="54" t="n">
        <v>3.69246666666666</v>
      </c>
      <c r="F31" s="51" t="s">
        <v>149</v>
      </c>
      <c r="G31" s="55" t="n">
        <v>-1.18333333333333</v>
      </c>
      <c r="H31" s="51" t="s">
        <v>150</v>
      </c>
      <c r="I31" s="55" t="n">
        <v>-0.918333333333333</v>
      </c>
      <c r="J31" s="51" t="s">
        <v>151</v>
      </c>
      <c r="K31" s="55" t="n">
        <v>26.07</v>
      </c>
      <c r="L31" s="51" t="s">
        <v>152</v>
      </c>
      <c r="M31" s="56" t="n">
        <v>0.109999999999999</v>
      </c>
      <c r="N31" s="1"/>
      <c r="O31" s="85"/>
      <c r="U31" s="1"/>
      <c r="V31" s="1"/>
      <c r="Z31" s="1"/>
      <c r="AA31" s="1"/>
      <c r="AB31" s="1"/>
      <c r="AC31" s="1"/>
      <c r="AD31" s="1"/>
      <c r="AE31" s="1"/>
      <c r="AF31" s="1"/>
      <c r="AG31" s="1"/>
    </row>
    <row r="32" customFormat="false" ht="12.75" hidden="false" customHeight="false" outlineLevel="0" collapsed="false">
      <c r="A32" s="1"/>
      <c r="B32" s="86" t="s">
        <v>33</v>
      </c>
      <c r="C32" s="54" t="n">
        <v>27.03</v>
      </c>
      <c r="D32" s="51" t="s">
        <v>153</v>
      </c>
      <c r="E32" s="54" t="n">
        <v>2.8392</v>
      </c>
      <c r="F32" s="51" t="s">
        <v>154</v>
      </c>
      <c r="G32" s="55" t="n">
        <v>-13.3483333333333</v>
      </c>
      <c r="H32" s="51" t="s">
        <v>155</v>
      </c>
      <c r="I32" s="55" t="n">
        <v>-0.774999999999999</v>
      </c>
      <c r="J32" s="51" t="s">
        <v>156</v>
      </c>
      <c r="K32" s="55" t="n">
        <v>25.77</v>
      </c>
      <c r="L32" s="51" t="s">
        <v>157</v>
      </c>
      <c r="M32" s="56" t="n">
        <v>0.0599999999999987</v>
      </c>
      <c r="N32" s="1"/>
      <c r="O32" s="85"/>
      <c r="U32" s="1"/>
      <c r="V32" s="1"/>
      <c r="Z32" s="1"/>
      <c r="AA32" s="1"/>
      <c r="AB32" s="1"/>
      <c r="AC32" s="1"/>
      <c r="AD32" s="1"/>
      <c r="AE32" s="1"/>
      <c r="AF32" s="1"/>
      <c r="AG32" s="1"/>
    </row>
    <row r="33" customFormat="false" ht="12.75" hidden="false" customHeight="false" outlineLevel="0" collapsed="false">
      <c r="A33" s="1"/>
      <c r="B33" s="86" t="s">
        <v>37</v>
      </c>
      <c r="C33" s="54" t="n">
        <v>26.7866666666667</v>
      </c>
      <c r="D33" s="51" t="s">
        <v>158</v>
      </c>
      <c r="E33" s="54" t="n">
        <v>3.72397777777777</v>
      </c>
      <c r="F33" s="51" t="s">
        <v>159</v>
      </c>
      <c r="G33" s="55" t="n">
        <v>0.477777777777774</v>
      </c>
      <c r="H33" s="51" t="s">
        <v>160</v>
      </c>
      <c r="I33" s="55" t="n">
        <v>-0.826666666666661</v>
      </c>
      <c r="J33" s="51" t="s">
        <v>161</v>
      </c>
      <c r="K33" s="55" t="n">
        <v>25.4833333333333</v>
      </c>
      <c r="L33" s="51" t="s">
        <v>162</v>
      </c>
      <c r="M33" s="56" t="n">
        <v>0.0733333333333341</v>
      </c>
      <c r="N33" s="1"/>
      <c r="O33" s="85"/>
      <c r="U33" s="1"/>
      <c r="V33" s="1"/>
      <c r="Z33" s="1"/>
      <c r="AA33" s="1"/>
      <c r="AB33" s="1"/>
      <c r="AC33" s="1"/>
      <c r="AD33" s="1"/>
      <c r="AE33" s="1"/>
      <c r="AF33" s="1"/>
      <c r="AG33" s="1"/>
    </row>
    <row r="34" customFormat="false" ht="12.75" hidden="false" customHeight="false" outlineLevel="0" collapsed="false">
      <c r="A34" s="1"/>
      <c r="B34" s="86" t="s">
        <v>41</v>
      </c>
      <c r="C34" s="54" t="n">
        <v>26.5866666666667</v>
      </c>
      <c r="D34" s="51" t="s">
        <v>163</v>
      </c>
      <c r="E34" s="54" t="n">
        <v>4.97220000000001</v>
      </c>
      <c r="F34" s="51" t="s">
        <v>164</v>
      </c>
      <c r="G34" s="55"/>
      <c r="H34" s="51" t="s">
        <v>165</v>
      </c>
      <c r="I34" s="55" t="n">
        <v>-0.876666666666662</v>
      </c>
      <c r="J34" s="51" t="s">
        <v>166</v>
      </c>
      <c r="K34" s="55" t="n">
        <v>25.23</v>
      </c>
      <c r="L34" s="51" t="s">
        <v>167</v>
      </c>
      <c r="M34" s="56" t="n">
        <v>0.269999999999996</v>
      </c>
      <c r="N34" s="1"/>
      <c r="O34" s="85"/>
      <c r="U34" s="1"/>
      <c r="V34" s="1"/>
      <c r="Z34" s="1"/>
      <c r="AA34" s="1"/>
      <c r="AB34" s="1"/>
      <c r="AC34" s="1"/>
      <c r="AD34" s="1"/>
      <c r="AE34" s="1"/>
      <c r="AF34" s="1"/>
      <c r="AG34" s="1"/>
    </row>
    <row r="35" customFormat="false" ht="12.75" hidden="false" customHeight="false" outlineLevel="0" collapsed="false">
      <c r="A35" s="1"/>
      <c r="B35" s="86" t="s">
        <v>45</v>
      </c>
      <c r="C35" s="54" t="n">
        <v>26.2566666666667</v>
      </c>
      <c r="D35" s="51"/>
      <c r="E35" s="54"/>
      <c r="F35" s="51"/>
      <c r="G35" s="60"/>
      <c r="H35" s="51" t="s">
        <v>168</v>
      </c>
      <c r="I35" s="55" t="n">
        <v>-0.846666666666664</v>
      </c>
      <c r="J35" s="51" t="s">
        <v>169</v>
      </c>
      <c r="K35" s="55" t="n">
        <v>24.99</v>
      </c>
      <c r="L35" s="51" t="s">
        <v>170</v>
      </c>
      <c r="M35" s="56" t="n">
        <v>0.289999999999996</v>
      </c>
      <c r="N35" s="1"/>
      <c r="O35" s="85"/>
      <c r="U35" s="1"/>
      <c r="V35" s="1"/>
      <c r="Z35" s="1"/>
      <c r="AA35" s="1"/>
      <c r="AB35" s="1"/>
      <c r="AC35" s="1"/>
      <c r="AD35" s="1"/>
      <c r="AE35" s="1"/>
      <c r="AF35" s="1"/>
      <c r="AG35" s="1"/>
    </row>
    <row r="36" customFormat="false" ht="12.75" hidden="false" customHeight="false" outlineLevel="0" collapsed="false">
      <c r="A36" s="1"/>
      <c r="B36" s="86" t="s">
        <v>49</v>
      </c>
      <c r="C36" s="54" t="n">
        <v>25.96</v>
      </c>
      <c r="D36" s="51" t="s">
        <v>171</v>
      </c>
      <c r="E36" s="54" t="n">
        <v>3.80696111111111</v>
      </c>
      <c r="F36" s="51" t="s">
        <v>172</v>
      </c>
      <c r="G36" s="60"/>
      <c r="H36" s="51" t="s">
        <v>173</v>
      </c>
      <c r="I36" s="55" t="n">
        <v>-1</v>
      </c>
      <c r="J36" s="51" t="s">
        <v>174</v>
      </c>
      <c r="K36" s="55" t="n">
        <v>24.74</v>
      </c>
      <c r="L36" s="51"/>
      <c r="M36" s="56"/>
      <c r="N36" s="1"/>
      <c r="O36" s="85"/>
      <c r="U36" s="1"/>
      <c r="V36" s="1"/>
      <c r="Z36" s="1"/>
      <c r="AA36" s="1"/>
      <c r="AB36" s="1"/>
      <c r="AC36" s="1"/>
      <c r="AD36" s="1"/>
      <c r="AE36" s="1"/>
      <c r="AF36" s="1"/>
      <c r="AG36" s="1"/>
    </row>
    <row r="37" customFormat="false" ht="12.75" hidden="false" customHeight="false" outlineLevel="0" collapsed="false">
      <c r="A37" s="1"/>
      <c r="B37" s="86"/>
      <c r="C37" s="54"/>
      <c r="D37" s="51"/>
      <c r="E37" s="54"/>
      <c r="F37" s="51"/>
      <c r="G37" s="60"/>
      <c r="H37" s="51"/>
      <c r="I37" s="60"/>
      <c r="J37" s="51"/>
      <c r="K37" s="60"/>
      <c r="L37" s="51" t="s">
        <v>175</v>
      </c>
      <c r="M37" s="56" t="n">
        <v>0.134444444444441</v>
      </c>
      <c r="N37" s="1"/>
      <c r="O37" s="85"/>
      <c r="U37" s="1"/>
      <c r="V37" s="1"/>
      <c r="Z37" s="1"/>
      <c r="AA37" s="1"/>
      <c r="AB37" s="1"/>
      <c r="AC37" s="1"/>
      <c r="AD37" s="1"/>
      <c r="AE37" s="1"/>
      <c r="AF37" s="1"/>
      <c r="AG37" s="1"/>
    </row>
    <row r="38" customFormat="false" ht="12.75" hidden="false" customHeight="false" outlineLevel="0" collapsed="false">
      <c r="A38" s="1"/>
      <c r="B38" s="86" t="s">
        <v>113</v>
      </c>
      <c r="C38" s="54" t="n">
        <v>27.1744444444444</v>
      </c>
      <c r="D38" s="51" t="s">
        <v>176</v>
      </c>
      <c r="E38" s="55" t="n">
        <v>3.73615555555556</v>
      </c>
      <c r="F38" s="51" t="s">
        <v>177</v>
      </c>
      <c r="G38" s="60"/>
      <c r="H38" s="51" t="s">
        <v>178</v>
      </c>
      <c r="I38" s="55" t="n">
        <v>-0.949999999999999</v>
      </c>
      <c r="J38" s="51" t="s">
        <v>179</v>
      </c>
      <c r="K38" s="55"/>
      <c r="L38" s="51" t="s">
        <v>180</v>
      </c>
      <c r="M38" s="56" t="n">
        <v>12.3938888888889</v>
      </c>
      <c r="N38" s="1"/>
      <c r="O38" s="85"/>
      <c r="U38" s="1"/>
      <c r="V38" s="1"/>
      <c r="Z38" s="1"/>
      <c r="AA38" s="1"/>
      <c r="AB38" s="1"/>
      <c r="AC38" s="1"/>
      <c r="AD38" s="1"/>
      <c r="AE38" s="1"/>
      <c r="AF38" s="1"/>
      <c r="AG38" s="1"/>
    </row>
    <row r="39" customFormat="false" ht="12.75" hidden="false" customHeight="false" outlineLevel="0" collapsed="false">
      <c r="A39" s="1"/>
      <c r="B39" s="86" t="s">
        <v>61</v>
      </c>
      <c r="C39" s="54" t="n">
        <v>26.5433333333333</v>
      </c>
      <c r="D39" s="51" t="s">
        <v>181</v>
      </c>
      <c r="E39" s="55" t="n">
        <v>5.37246666666667</v>
      </c>
      <c r="F39" s="51" t="s">
        <v>182</v>
      </c>
      <c r="G39" s="55" t="n">
        <v>-1.04888888888889</v>
      </c>
      <c r="H39" s="51" t="s">
        <v>183</v>
      </c>
      <c r="I39" s="55" t="n">
        <v>-1.15</v>
      </c>
      <c r="J39" s="51" t="s">
        <v>184</v>
      </c>
      <c r="K39" s="55" t="n">
        <v>25.4944444444444</v>
      </c>
      <c r="L39" s="51"/>
      <c r="M39" s="56"/>
      <c r="N39" s="1"/>
      <c r="O39" s="85"/>
      <c r="U39" s="1"/>
      <c r="V39" s="1"/>
      <c r="Z39" s="1"/>
      <c r="AA39" s="1"/>
      <c r="AB39" s="1"/>
      <c r="AC39" s="1"/>
      <c r="AD39" s="1"/>
      <c r="AE39" s="1"/>
      <c r="AF39" s="1"/>
      <c r="AG39" s="1"/>
    </row>
    <row r="40" customFormat="false" ht="12.75" hidden="false" customHeight="false" outlineLevel="0" collapsed="false">
      <c r="A40" s="1"/>
      <c r="B40" s="86" t="s">
        <v>67</v>
      </c>
      <c r="C40" s="54" t="n">
        <v>25.69</v>
      </c>
      <c r="D40" s="51" t="s">
        <v>185</v>
      </c>
      <c r="E40" s="55" t="n">
        <v>7.6538</v>
      </c>
      <c r="F40" s="51" t="s">
        <v>186</v>
      </c>
      <c r="G40" s="55" t="n">
        <v>-0.954444444444448</v>
      </c>
      <c r="H40" s="51" t="s">
        <v>187</v>
      </c>
      <c r="I40" s="55" t="n">
        <v>-0.959999999999997</v>
      </c>
      <c r="J40" s="51" t="s">
        <v>188</v>
      </c>
      <c r="K40" s="55" t="n">
        <v>24.7355555555556</v>
      </c>
      <c r="L40" s="51"/>
      <c r="M40" s="56"/>
      <c r="N40" s="1"/>
      <c r="O40" s="85"/>
      <c r="U40" s="1"/>
      <c r="V40" s="1"/>
      <c r="Z40" s="1"/>
      <c r="AA40" s="1"/>
      <c r="AB40" s="1"/>
      <c r="AC40" s="1"/>
      <c r="AD40" s="1"/>
      <c r="AE40" s="1"/>
      <c r="AF40" s="1"/>
      <c r="AG40" s="1"/>
    </row>
    <row r="41" customFormat="false" ht="12.75" hidden="false" customHeight="false" outlineLevel="0" collapsed="false">
      <c r="A41" s="1"/>
      <c r="B41" s="86" t="s">
        <v>73</v>
      </c>
      <c r="C41" s="54" t="n">
        <v>24.8822222222222</v>
      </c>
      <c r="D41" s="51" t="s">
        <v>189</v>
      </c>
      <c r="E41" s="55"/>
      <c r="F41" s="51" t="s">
        <v>190</v>
      </c>
      <c r="G41" s="55" t="n">
        <v>-0.871111111111116</v>
      </c>
      <c r="H41" s="51" t="s">
        <v>191</v>
      </c>
      <c r="I41" s="55" t="n">
        <v>-0.959999999999997</v>
      </c>
      <c r="J41" s="51" t="s">
        <v>192</v>
      </c>
      <c r="K41" s="55" t="n">
        <v>24.0111111111111</v>
      </c>
      <c r="L41" s="51"/>
      <c r="M41" s="56"/>
      <c r="N41" s="1"/>
      <c r="O41" s="85"/>
      <c r="U41" s="1"/>
      <c r="V41" s="1"/>
      <c r="Z41" s="1"/>
      <c r="AA41" s="1"/>
      <c r="AB41" s="1"/>
      <c r="AC41" s="1"/>
      <c r="AD41" s="1"/>
      <c r="AE41" s="1"/>
      <c r="AF41" s="1"/>
      <c r="AG41" s="1"/>
    </row>
    <row r="42" customFormat="false" ht="12.75" hidden="false" customHeight="false" outlineLevel="0" collapsed="false">
      <c r="A42" s="1"/>
      <c r="B42" s="86" t="s">
        <v>78</v>
      </c>
      <c r="C42" s="54" t="n">
        <v>24.18</v>
      </c>
      <c r="D42" s="51" t="s">
        <v>193</v>
      </c>
      <c r="E42" s="55"/>
      <c r="F42" s="51" t="s">
        <v>194</v>
      </c>
      <c r="G42" s="60"/>
      <c r="H42" s="51" t="s">
        <v>195</v>
      </c>
      <c r="I42" s="55" t="n">
        <v>-1.13</v>
      </c>
      <c r="J42" s="51" t="s">
        <v>196</v>
      </c>
      <c r="K42" s="55"/>
      <c r="L42" s="51"/>
      <c r="M42" s="56"/>
      <c r="N42" s="1"/>
      <c r="O42" s="85"/>
      <c r="U42" s="1"/>
      <c r="V42" s="1"/>
      <c r="Z42" s="1"/>
      <c r="AA42" s="1"/>
      <c r="AB42" s="1"/>
      <c r="AC42" s="1"/>
      <c r="AD42" s="1"/>
      <c r="AE42" s="1"/>
      <c r="AF42" s="1"/>
      <c r="AG42" s="1"/>
    </row>
    <row r="43" customFormat="false" ht="12.75" hidden="false" customHeight="false" outlineLevel="0" collapsed="false">
      <c r="B43" s="86"/>
      <c r="C43" s="54"/>
      <c r="D43" s="51"/>
      <c r="E43" s="60"/>
      <c r="F43" s="51"/>
      <c r="G43" s="60"/>
      <c r="H43" s="51" t="s">
        <v>197</v>
      </c>
      <c r="I43" s="55" t="n">
        <v>-1.05</v>
      </c>
      <c r="J43" s="51"/>
      <c r="K43" s="55"/>
      <c r="L43" s="51"/>
      <c r="M43" s="56"/>
      <c r="N43" s="1"/>
      <c r="O43" s="85"/>
    </row>
    <row r="44" customFormat="false" ht="12.75" hidden="false" customHeight="false" outlineLevel="0" collapsed="false">
      <c r="B44" s="96" t="s">
        <v>83</v>
      </c>
      <c r="C44" s="64" t="n">
        <v>25.3238888888889</v>
      </c>
      <c r="D44" s="65" t="s">
        <v>198</v>
      </c>
      <c r="E44" s="66"/>
      <c r="F44" s="65" t="s">
        <v>199</v>
      </c>
      <c r="G44" s="66"/>
      <c r="H44" s="65" t="s">
        <v>200</v>
      </c>
      <c r="I44" s="67" t="n">
        <v>-0.98</v>
      </c>
      <c r="J44" s="65"/>
      <c r="K44" s="67"/>
      <c r="L44" s="65"/>
      <c r="M44" s="68"/>
      <c r="N44" s="1"/>
      <c r="O44" s="85"/>
    </row>
    <row r="45" customFormat="false" ht="12.75" hidden="false" customHeight="false" outlineLevel="0" collapsed="false">
      <c r="B45" s="1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85"/>
    </row>
    <row r="46" customFormat="false" ht="12.75" hidden="false" customHeight="false" outlineLevel="0" collapsed="false">
      <c r="B46" s="1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85"/>
      <c r="P46" s="1"/>
      <c r="Q46" s="1"/>
      <c r="R46" s="1"/>
      <c r="S46" s="1"/>
      <c r="T46" s="1"/>
    </row>
    <row r="47" customFormat="false" ht="12.75" hidden="false" customHeight="false" outlineLevel="0" collapsed="false">
      <c r="B47" s="82"/>
      <c r="C47" s="83" t="s">
        <v>104</v>
      </c>
      <c r="D47" s="83"/>
      <c r="E47" s="83"/>
      <c r="F47" s="83"/>
      <c r="G47" s="83"/>
      <c r="H47" s="1"/>
      <c r="I47" s="69"/>
      <c r="J47" s="16" t="s">
        <v>201</v>
      </c>
      <c r="K47" s="16"/>
      <c r="L47" s="16"/>
      <c r="M47" s="16"/>
      <c r="N47" s="16"/>
      <c r="O47" s="85"/>
      <c r="P47" s="1"/>
      <c r="Q47" s="1"/>
      <c r="R47" s="1"/>
      <c r="S47" s="1"/>
      <c r="T47" s="1"/>
    </row>
    <row r="48" customFormat="false" ht="12.75" hidden="false" customHeight="false" outlineLevel="0" collapsed="false">
      <c r="B48" s="10"/>
      <c r="C48" s="20" t="s">
        <v>105</v>
      </c>
      <c r="D48" s="20" t="s">
        <v>106</v>
      </c>
      <c r="E48" s="20" t="s">
        <v>107</v>
      </c>
      <c r="F48" s="20" t="s">
        <v>108</v>
      </c>
      <c r="G48" s="21"/>
      <c r="H48" s="1"/>
      <c r="I48" s="74"/>
      <c r="J48" s="20" t="s">
        <v>202</v>
      </c>
      <c r="K48" s="20" t="s">
        <v>203</v>
      </c>
      <c r="L48" s="20" t="s">
        <v>86</v>
      </c>
      <c r="M48" s="20" t="s">
        <v>87</v>
      </c>
      <c r="N48" s="75" t="s">
        <v>88</v>
      </c>
      <c r="O48" s="85"/>
      <c r="P48" s="1"/>
      <c r="Q48" s="1"/>
      <c r="R48" s="1"/>
      <c r="S48" s="1"/>
      <c r="T48" s="1"/>
    </row>
    <row r="49" customFormat="false" ht="12.75" hidden="false" customHeight="false" outlineLevel="0" collapsed="false">
      <c r="B49" s="86" t="n">
        <v>37165</v>
      </c>
      <c r="C49" s="4"/>
      <c r="D49" s="4" t="n">
        <v>228</v>
      </c>
      <c r="E49" s="4"/>
      <c r="F49" s="51" t="s">
        <v>112</v>
      </c>
      <c r="G49" s="87"/>
      <c r="H49" s="1"/>
      <c r="I49" s="25" t="n">
        <v>37165</v>
      </c>
      <c r="J49" s="77" t="n">
        <v>3.913</v>
      </c>
      <c r="K49" s="77" t="n">
        <v>3.8794</v>
      </c>
      <c r="L49" s="77" t="n">
        <v>4.47136</v>
      </c>
      <c r="M49" s="77" t="n">
        <v>4.5548</v>
      </c>
      <c r="N49" s="78" t="n">
        <v>4.3462</v>
      </c>
      <c r="O49" s="85"/>
      <c r="P49" s="1"/>
      <c r="Q49" s="1"/>
      <c r="R49" s="1"/>
      <c r="S49" s="1"/>
      <c r="T49" s="1"/>
    </row>
    <row r="50" customFormat="false" ht="12.75" hidden="false" customHeight="false" outlineLevel="0" collapsed="false">
      <c r="B50" s="86" t="n">
        <v>37196</v>
      </c>
      <c r="C50" s="4" t="n">
        <v>26.33</v>
      </c>
      <c r="D50" s="4" t="n">
        <v>228.25</v>
      </c>
      <c r="E50" s="4" t="n">
        <v>4.26651474530831</v>
      </c>
      <c r="F50" s="51" t="s">
        <v>29</v>
      </c>
      <c r="G50" s="87" t="n">
        <v>26.255</v>
      </c>
      <c r="H50" s="1"/>
      <c r="I50" s="25" t="n">
        <v>37196</v>
      </c>
      <c r="J50" s="77" t="n">
        <v>3.61506666666666</v>
      </c>
      <c r="K50" s="77" t="n">
        <v>4.26606666666666</v>
      </c>
      <c r="L50" s="77" t="n">
        <v>3.94956</v>
      </c>
      <c r="M50" s="77" t="n">
        <v>3.9518</v>
      </c>
      <c r="N50" s="78" t="n">
        <v>3.9462</v>
      </c>
      <c r="O50" s="85"/>
      <c r="P50" s="1"/>
      <c r="Q50" s="1"/>
      <c r="R50" s="1"/>
      <c r="S50" s="1"/>
      <c r="T50" s="1"/>
    </row>
    <row r="51" customFormat="false" ht="12.75" hidden="false" customHeight="false" outlineLevel="0" collapsed="false">
      <c r="B51" s="86" t="n">
        <v>37226</v>
      </c>
      <c r="C51" s="4" t="n">
        <v>26.36</v>
      </c>
      <c r="D51" s="4" t="n">
        <v>228.25</v>
      </c>
      <c r="E51" s="4" t="n">
        <v>4.23651474530831</v>
      </c>
      <c r="F51" s="51" t="s">
        <v>33</v>
      </c>
      <c r="G51" s="87" t="n">
        <v>25.96</v>
      </c>
      <c r="H51" s="1"/>
      <c r="I51" s="25" t="n">
        <v>37226</v>
      </c>
      <c r="J51" s="77" t="n">
        <v>3.6804</v>
      </c>
      <c r="K51" s="77" t="n">
        <v>4.8144</v>
      </c>
      <c r="L51" s="77" t="n">
        <v>3.8088</v>
      </c>
      <c r="M51" s="77" t="n">
        <v>3.76539999999999</v>
      </c>
      <c r="N51" s="78" t="n">
        <v>3.8739</v>
      </c>
      <c r="O51" s="85"/>
      <c r="P51" s="1"/>
      <c r="Q51" s="1"/>
      <c r="R51" s="1"/>
      <c r="S51" s="1"/>
      <c r="T51" s="1"/>
    </row>
    <row r="52" customFormat="false" ht="12.75" hidden="false" customHeight="false" outlineLevel="0" collapsed="false">
      <c r="B52" s="86" t="n">
        <v>37257</v>
      </c>
      <c r="C52" s="4" t="n">
        <v>26.15</v>
      </c>
      <c r="D52" s="4" t="n">
        <v>229</v>
      </c>
      <c r="E52" s="4" t="n">
        <v>4.5470509383378</v>
      </c>
      <c r="F52" s="51" t="s">
        <v>37</v>
      </c>
      <c r="G52" s="87" t="n">
        <v>25.71</v>
      </c>
      <c r="H52" s="1"/>
      <c r="I52" s="25" t="n">
        <v>37257</v>
      </c>
      <c r="J52" s="77" t="n">
        <v>4.10013333333334</v>
      </c>
      <c r="K52" s="77" t="n">
        <v>3.45333333333334</v>
      </c>
      <c r="L52" s="77" t="n">
        <v>4.034</v>
      </c>
      <c r="M52" s="77" t="n">
        <v>3.9584</v>
      </c>
      <c r="N52" s="78" t="n">
        <v>4.1474</v>
      </c>
      <c r="O52" s="85"/>
      <c r="P52" s="1"/>
      <c r="Q52" s="1"/>
      <c r="R52" s="1"/>
      <c r="S52" s="1"/>
      <c r="T52" s="1"/>
    </row>
    <row r="53" customFormat="false" ht="12.75" hidden="false" customHeight="false" outlineLevel="0" collapsed="false">
      <c r="B53" s="86" t="n">
        <v>37288</v>
      </c>
      <c r="C53" s="4" t="n">
        <v>25.77</v>
      </c>
      <c r="D53" s="4" t="n">
        <v>0</v>
      </c>
      <c r="E53" s="4" t="s">
        <v>204</v>
      </c>
      <c r="F53" s="51" t="s">
        <v>41</v>
      </c>
      <c r="G53" s="87" t="n">
        <v>25.41</v>
      </c>
      <c r="H53" s="1"/>
      <c r="I53" s="25" t="n">
        <v>37288</v>
      </c>
      <c r="J53" s="77" t="n">
        <v>4.59413333333334</v>
      </c>
      <c r="K53" s="77" t="n">
        <v>4.14053333333333</v>
      </c>
      <c r="L53" s="77" t="n">
        <v>3.79808</v>
      </c>
      <c r="M53" s="77" t="n">
        <v>3.84120000000001</v>
      </c>
      <c r="N53" s="78" t="n">
        <v>3.7334</v>
      </c>
      <c r="O53" s="85"/>
      <c r="P53" s="1"/>
      <c r="Q53" s="1"/>
      <c r="R53" s="1"/>
      <c r="S53" s="1"/>
      <c r="T53" s="1"/>
    </row>
    <row r="54" customFormat="false" ht="12.75" hidden="false" customHeight="false" outlineLevel="0" collapsed="false">
      <c r="B54" s="86" t="n">
        <v>37316</v>
      </c>
      <c r="C54" s="4" t="n">
        <v>25.65</v>
      </c>
      <c r="D54" s="4" t="n">
        <v>0</v>
      </c>
      <c r="E54" s="4" t="s">
        <v>204</v>
      </c>
      <c r="F54" s="51" t="s">
        <v>45</v>
      </c>
      <c r="G54" s="87" t="n">
        <v>24.96</v>
      </c>
      <c r="H54" s="1"/>
      <c r="I54" s="25" t="n">
        <v>37316</v>
      </c>
      <c r="J54" s="77" t="n">
        <v>7.42313333333334</v>
      </c>
      <c r="K54" s="77" t="n">
        <v>3.48353333333334</v>
      </c>
      <c r="L54" s="77" t="n">
        <v>4.29936</v>
      </c>
      <c r="M54" s="77" t="n">
        <v>4.3296</v>
      </c>
      <c r="N54" s="78" t="n">
        <v>4.254</v>
      </c>
      <c r="O54" s="85"/>
      <c r="P54" s="1"/>
      <c r="Q54" s="1"/>
      <c r="R54" s="1"/>
      <c r="S54" s="1"/>
      <c r="T54" s="1"/>
    </row>
    <row r="55" customFormat="false" ht="12.75" hidden="false" customHeight="false" outlineLevel="0" collapsed="false">
      <c r="B55" s="86" t="n">
        <v>37347</v>
      </c>
      <c r="C55" s="4" t="n">
        <v>25.17</v>
      </c>
      <c r="D55" s="4" t="n">
        <v>215</v>
      </c>
      <c r="E55" s="4" t="n">
        <v>3.65037533512064</v>
      </c>
      <c r="F55" s="51" t="s">
        <v>49</v>
      </c>
      <c r="G55" s="87" t="n">
        <v>24.7</v>
      </c>
      <c r="H55" s="1"/>
      <c r="I55" s="25" t="n">
        <v>37347</v>
      </c>
      <c r="J55" s="77" t="n">
        <v>7.7618</v>
      </c>
      <c r="K55" s="77" t="n">
        <v>2.8562</v>
      </c>
      <c r="L55" s="77" t="n">
        <v>5.74396</v>
      </c>
      <c r="M55" s="77" t="n">
        <v>6.0066</v>
      </c>
      <c r="N55" s="78" t="n">
        <v>5.35</v>
      </c>
      <c r="O55" s="85"/>
      <c r="P55" s="1"/>
      <c r="Q55" s="1"/>
      <c r="R55" s="1"/>
      <c r="S55" s="1"/>
      <c r="T55" s="1"/>
    </row>
    <row r="56" customFormat="false" ht="12.75" hidden="false" customHeight="false" outlineLevel="0" collapsed="false">
      <c r="B56" s="86" t="n">
        <v>37377</v>
      </c>
      <c r="C56" s="4" t="n">
        <v>24.75</v>
      </c>
      <c r="D56" s="4" t="n">
        <v>216</v>
      </c>
      <c r="E56" s="4" t="n">
        <v>4.2044235924933</v>
      </c>
      <c r="F56" s="51"/>
      <c r="G56" s="87"/>
      <c r="H56" s="1"/>
      <c r="I56" s="25" t="n">
        <v>37377</v>
      </c>
      <c r="J56" s="77" t="n">
        <v>7.7378</v>
      </c>
      <c r="K56" s="77" t="n">
        <v>2.7272</v>
      </c>
      <c r="L56" s="77" t="n">
        <v>5.70956</v>
      </c>
      <c r="M56" s="77" t="n">
        <v>6.0366</v>
      </c>
      <c r="N56" s="78" t="n">
        <v>5.219</v>
      </c>
      <c r="O56" s="85"/>
      <c r="P56" s="1"/>
      <c r="Q56" s="1"/>
      <c r="R56" s="1"/>
      <c r="S56" s="1"/>
      <c r="T56" s="1"/>
    </row>
    <row r="57" customFormat="false" ht="12.75" hidden="false" customHeight="false" outlineLevel="0" collapsed="false">
      <c r="B57" s="86" t="n">
        <v>37408</v>
      </c>
      <c r="C57" s="4" t="n">
        <v>24.65</v>
      </c>
      <c r="D57" s="4" t="n">
        <v>210</v>
      </c>
      <c r="E57" s="4" t="n">
        <v>3.50013404825738</v>
      </c>
      <c r="F57" s="51" t="s">
        <v>113</v>
      </c>
      <c r="G57" s="87"/>
      <c r="H57" s="1"/>
      <c r="I57" s="25" t="n">
        <v>37408</v>
      </c>
      <c r="J57" s="77" t="n">
        <v>7.4618</v>
      </c>
      <c r="K57" s="77" t="n">
        <v>2.9342</v>
      </c>
      <c r="L57" s="77" t="n">
        <v>5.64356</v>
      </c>
      <c r="M57" s="77" t="n">
        <v>5.9776</v>
      </c>
      <c r="N57" s="78" t="n">
        <v>5.1425</v>
      </c>
      <c r="O57" s="85"/>
      <c r="P57" s="1"/>
      <c r="Q57" s="1"/>
      <c r="R57" s="1"/>
      <c r="S57" s="1"/>
      <c r="T57" s="1"/>
    </row>
    <row r="58" customFormat="false" ht="12.75" hidden="false" customHeight="false" outlineLevel="0" collapsed="false">
      <c r="B58" s="86" t="n">
        <v>37438</v>
      </c>
      <c r="C58" s="4"/>
      <c r="D58" s="4" t="n">
        <v>0</v>
      </c>
      <c r="E58" s="4" t="n">
        <v>0</v>
      </c>
      <c r="F58" s="51" t="s">
        <v>61</v>
      </c>
      <c r="G58" s="87" t="n">
        <v>25.36</v>
      </c>
      <c r="H58" s="1"/>
      <c r="I58" s="25" t="n">
        <v>37438</v>
      </c>
      <c r="J58" s="77" t="n">
        <v>6.9128</v>
      </c>
      <c r="K58" s="77" t="n">
        <v>3.2672</v>
      </c>
      <c r="L58" s="77" t="n">
        <v>5.56076</v>
      </c>
      <c r="M58" s="77" t="n">
        <v>5.86260000000001</v>
      </c>
      <c r="N58" s="78" t="n">
        <v>5.108</v>
      </c>
      <c r="O58" s="85"/>
      <c r="P58" s="1"/>
      <c r="Q58" s="1"/>
      <c r="R58" s="1"/>
      <c r="S58" s="1"/>
      <c r="T58" s="1"/>
    </row>
    <row r="59" customFormat="false" ht="12.75" hidden="false" customHeight="false" outlineLevel="0" collapsed="false">
      <c r="B59" s="86" t="n">
        <v>37469</v>
      </c>
      <c r="C59" s="4" t="n">
        <v>0</v>
      </c>
      <c r="D59" s="4"/>
      <c r="E59" s="4"/>
      <c r="F59" s="51" t="s">
        <v>67</v>
      </c>
      <c r="G59" s="87" t="n">
        <v>12.3416666666667</v>
      </c>
      <c r="H59" s="1"/>
      <c r="I59" s="25" t="n">
        <v>37469</v>
      </c>
      <c r="J59" s="77" t="n">
        <v>6.1538</v>
      </c>
      <c r="K59" s="77" t="n">
        <v>3.7262</v>
      </c>
      <c r="L59" s="77" t="n">
        <v>5.36456</v>
      </c>
      <c r="M59" s="77" t="n">
        <v>5.6076</v>
      </c>
      <c r="N59" s="78" t="n">
        <v>5</v>
      </c>
      <c r="O59" s="85"/>
      <c r="P59" s="1"/>
      <c r="Q59" s="1"/>
      <c r="R59" s="1"/>
      <c r="S59" s="1"/>
      <c r="T59" s="1"/>
    </row>
    <row r="60" customFormat="false" ht="12.75" hidden="false" customHeight="false" outlineLevel="0" collapsed="false">
      <c r="B60" s="86" t="n">
        <v>37500</v>
      </c>
      <c r="C60" s="4" t="n">
        <v>23.89</v>
      </c>
      <c r="D60" s="4"/>
      <c r="E60" s="4"/>
      <c r="F60" s="51" t="s">
        <v>73</v>
      </c>
      <c r="G60" s="87"/>
      <c r="H60" s="1"/>
      <c r="I60" s="25" t="n">
        <v>37500</v>
      </c>
      <c r="J60" s="77"/>
      <c r="K60" s="77" t="n">
        <v>4.17853333333334</v>
      </c>
      <c r="L60" s="77" t="n">
        <v>5.09276</v>
      </c>
      <c r="M60" s="77" t="n">
        <v>5.2546</v>
      </c>
      <c r="N60" s="78" t="n">
        <v>4.85</v>
      </c>
      <c r="O60" s="85"/>
      <c r="P60" s="1"/>
      <c r="Q60" s="1"/>
      <c r="R60" s="1"/>
      <c r="S60" s="1"/>
      <c r="T60" s="1"/>
    </row>
    <row r="61" customFormat="false" ht="12.75" hidden="false" customHeight="false" outlineLevel="0" collapsed="false">
      <c r="B61" s="86" t="n">
        <v>37530</v>
      </c>
      <c r="C61" s="4" t="n">
        <v>0</v>
      </c>
      <c r="D61" s="4"/>
      <c r="E61" s="4"/>
      <c r="F61" s="51" t="s">
        <v>78</v>
      </c>
      <c r="G61" s="87"/>
      <c r="H61" s="1"/>
      <c r="I61" s="25" t="n">
        <v>37530</v>
      </c>
      <c r="J61" s="77"/>
      <c r="K61" s="77" t="n">
        <v>4.60753333333334</v>
      </c>
      <c r="L61" s="77"/>
      <c r="M61" s="77"/>
      <c r="N61" s="78"/>
      <c r="O61" s="85"/>
      <c r="P61" s="1"/>
      <c r="Q61" s="1"/>
      <c r="R61" s="1"/>
      <c r="S61" s="1"/>
      <c r="T61" s="1"/>
    </row>
    <row r="62" customFormat="false" ht="12.75" hidden="false" customHeight="false" outlineLevel="0" collapsed="false">
      <c r="B62" s="86" t="n">
        <v>37561</v>
      </c>
      <c r="C62" s="4"/>
      <c r="D62" s="4"/>
      <c r="E62" s="4"/>
      <c r="F62" s="51"/>
      <c r="G62" s="87"/>
      <c r="H62" s="12"/>
      <c r="I62" s="25" t="n">
        <v>37561</v>
      </c>
      <c r="J62" s="77"/>
      <c r="K62" s="77" t="n">
        <v>5.0032</v>
      </c>
      <c r="L62" s="77"/>
      <c r="M62" s="77"/>
      <c r="N62" s="78"/>
      <c r="O62" s="85"/>
      <c r="P62" s="1"/>
      <c r="Q62" s="1"/>
      <c r="R62" s="1"/>
      <c r="S62" s="1"/>
      <c r="T62" s="1"/>
    </row>
    <row r="63" customFormat="false" ht="12.75" hidden="false" customHeight="false" outlineLevel="0" collapsed="false">
      <c r="B63" s="96" t="n">
        <v>37591</v>
      </c>
      <c r="C63" s="97" t="n">
        <v>23.2</v>
      </c>
      <c r="D63" s="97"/>
      <c r="E63" s="97"/>
      <c r="F63" s="65" t="s">
        <v>83</v>
      </c>
      <c r="G63" s="98"/>
      <c r="H63" s="81"/>
      <c r="I63" s="25" t="n">
        <v>37591</v>
      </c>
      <c r="J63" s="77"/>
      <c r="K63" s="77" t="n">
        <v>5.30586666666667</v>
      </c>
      <c r="L63" s="77"/>
      <c r="M63" s="77"/>
      <c r="N63" s="78"/>
      <c r="O63" s="85"/>
      <c r="P63" s="1"/>
      <c r="Q63" s="1"/>
      <c r="R63" s="1"/>
      <c r="S63" s="1"/>
      <c r="T63" s="1"/>
    </row>
    <row r="64" customFormat="false" ht="12.75" hidden="false" customHeight="false" outlineLevel="0" collapsed="false">
      <c r="B64" s="10"/>
      <c r="C64" s="12"/>
      <c r="D64" s="1"/>
      <c r="E64" s="1"/>
      <c r="F64" s="1"/>
      <c r="G64" s="1"/>
      <c r="H64" s="1"/>
      <c r="I64" s="38" t="n">
        <v>37622</v>
      </c>
      <c r="J64" s="125"/>
      <c r="K64" s="77" t="n">
        <f aca="false">((F24*42/100)-((C24*(2/3)+(C25*(1/3)))))</f>
        <v>5.26253333333334</v>
      </c>
      <c r="L64" s="125"/>
      <c r="M64" s="125"/>
      <c r="N64" s="126"/>
      <c r="O64" s="85"/>
      <c r="P64" s="1"/>
      <c r="Q64" s="1"/>
      <c r="R64" s="1"/>
      <c r="S64" s="1"/>
      <c r="T64" s="1"/>
    </row>
    <row r="65" customFormat="false" ht="12.75" hidden="false" customHeight="false" outlineLevel="0" collapsed="false">
      <c r="B65" s="10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85"/>
    </row>
    <row r="66" customFormat="false" ht="12.75" hidden="false" customHeight="false" outlineLevel="0" collapsed="false">
      <c r="B66" s="82"/>
      <c r="C66" s="84"/>
      <c r="D66" s="84"/>
      <c r="E66" s="84"/>
      <c r="F66" s="84"/>
      <c r="G66" s="83"/>
      <c r="H66" s="1"/>
      <c r="I66" s="1"/>
      <c r="J66" s="1"/>
      <c r="K66" s="1"/>
      <c r="L66" s="1"/>
      <c r="M66" s="1"/>
      <c r="N66" s="1"/>
      <c r="O66" s="85"/>
    </row>
    <row r="67" customFormat="false" ht="12.75" hidden="false" customHeight="false" outlineLevel="0" collapsed="false">
      <c r="B67" s="10"/>
      <c r="C67" s="20" t="s">
        <v>109</v>
      </c>
      <c r="D67" s="20"/>
      <c r="E67" s="20" t="s">
        <v>110</v>
      </c>
      <c r="F67" s="20"/>
      <c r="G67" s="21" t="s">
        <v>111</v>
      </c>
      <c r="H67" s="1"/>
      <c r="I67" s="1"/>
      <c r="J67" s="1"/>
      <c r="K67" s="1"/>
      <c r="L67" s="1"/>
      <c r="M67" s="1"/>
      <c r="N67" s="1"/>
      <c r="O67" s="85"/>
    </row>
    <row r="68" customFormat="false" ht="12.75" hidden="false" customHeight="false" outlineLevel="0" collapsed="false">
      <c r="B68" s="86" t="s">
        <v>112</v>
      </c>
      <c r="C68" s="88" t="n">
        <v>2.968</v>
      </c>
      <c r="D68" s="51" t="n">
        <v>37165</v>
      </c>
      <c r="E68" s="89" t="n">
        <v>2.7104761904762</v>
      </c>
      <c r="F68" s="51" t="n">
        <v>37165</v>
      </c>
      <c r="G68" s="90" t="n">
        <v>0.911399999999997</v>
      </c>
      <c r="H68" s="1"/>
      <c r="I68" s="1"/>
      <c r="J68" s="1"/>
      <c r="K68" s="1"/>
      <c r="L68" s="1"/>
      <c r="M68" s="1"/>
      <c r="N68" s="1"/>
      <c r="O68" s="85"/>
    </row>
    <row r="69" customFormat="false" ht="12.75" hidden="false" customHeight="false" outlineLevel="0" collapsed="false">
      <c r="B69" s="86" t="s">
        <v>29</v>
      </c>
      <c r="C69" s="88" t="n">
        <v>3.61066666666667</v>
      </c>
      <c r="D69" s="51" t="n">
        <v>37196</v>
      </c>
      <c r="E69" s="89" t="n">
        <v>4.16047619047619</v>
      </c>
      <c r="F69" s="51" t="n">
        <v>37196</v>
      </c>
      <c r="G69" s="90" t="n">
        <v>0.655399999999993</v>
      </c>
      <c r="H69" s="1"/>
      <c r="I69" s="1"/>
      <c r="J69" s="1"/>
      <c r="K69" s="1"/>
      <c r="L69" s="1"/>
      <c r="M69" s="1"/>
      <c r="N69" s="1"/>
      <c r="O69" s="85"/>
    </row>
    <row r="70" customFormat="false" ht="12.75" hidden="false" customHeight="false" outlineLevel="0" collapsed="false">
      <c r="B70" s="86" t="s">
        <v>33</v>
      </c>
      <c r="C70" s="88" t="n">
        <v>4.264</v>
      </c>
      <c r="D70" s="51" t="n">
        <v>37226</v>
      </c>
      <c r="E70" s="89" t="n">
        <v>5.3890476190476</v>
      </c>
      <c r="F70" s="51" t="n">
        <v>37226</v>
      </c>
      <c r="G70" s="90" t="n">
        <v>0.550399999999996</v>
      </c>
      <c r="H70" s="1"/>
      <c r="I70" s="1"/>
      <c r="J70" s="1"/>
      <c r="K70" s="1"/>
      <c r="L70" s="1"/>
      <c r="M70" s="1"/>
      <c r="N70" s="1"/>
      <c r="O70" s="85"/>
    </row>
    <row r="71" customFormat="false" ht="12.75" hidden="false" customHeight="false" outlineLevel="0" collapsed="false">
      <c r="B71" s="86" t="s">
        <v>37</v>
      </c>
      <c r="C71" s="88" t="n">
        <v>4.86433333333334</v>
      </c>
      <c r="D71" s="51" t="n">
        <v>37257</v>
      </c>
      <c r="E71" s="89" t="n">
        <v>3.51047619047618</v>
      </c>
      <c r="F71" s="51" t="n">
        <v>37257</v>
      </c>
      <c r="G71" s="90" t="n">
        <v>-1.411</v>
      </c>
      <c r="H71" s="1"/>
      <c r="I71" s="1"/>
      <c r="J71" s="1"/>
      <c r="K71" s="1"/>
      <c r="L71" s="1"/>
      <c r="M71" s="1"/>
      <c r="N71" s="1"/>
      <c r="O71" s="85"/>
    </row>
    <row r="72" customFormat="false" ht="12.75" hidden="false" customHeight="false" outlineLevel="0" collapsed="false">
      <c r="B72" s="86" t="s">
        <v>41</v>
      </c>
      <c r="C72" s="88" t="n">
        <v>5.02233333333334</v>
      </c>
      <c r="D72" s="51" t="n">
        <v>37288</v>
      </c>
      <c r="E72" s="89" t="n">
        <v>1.79047619047618</v>
      </c>
      <c r="F72" s="51" t="n">
        <v>37288</v>
      </c>
      <c r="G72" s="90" t="n">
        <v>-0.881800000000006</v>
      </c>
      <c r="H72" s="1"/>
      <c r="I72" s="1"/>
      <c r="J72" s="1"/>
      <c r="K72" s="1"/>
      <c r="L72" s="1"/>
      <c r="M72" s="1"/>
      <c r="N72" s="1"/>
      <c r="O72" s="85"/>
    </row>
    <row r="73" customFormat="false" ht="12.75" hidden="false" customHeight="false" outlineLevel="0" collapsed="false">
      <c r="B73" s="86" t="s">
        <v>45</v>
      </c>
      <c r="C73" s="88" t="n">
        <v>4.47033333333333</v>
      </c>
      <c r="D73" s="51" t="n">
        <v>37316</v>
      </c>
      <c r="E73" s="89" t="n">
        <v>5.30047619047619</v>
      </c>
      <c r="F73" s="51" t="n">
        <v>37316</v>
      </c>
      <c r="G73" s="90" t="n">
        <v>-0.986799999999995</v>
      </c>
      <c r="H73" s="1"/>
      <c r="I73" s="1"/>
      <c r="J73" s="1"/>
      <c r="K73" s="1"/>
      <c r="L73" s="1"/>
      <c r="M73" s="1"/>
      <c r="N73" s="1"/>
      <c r="O73" s="85"/>
    </row>
    <row r="74" customFormat="false" ht="12.75" hidden="false" customHeight="false" outlineLevel="0" collapsed="false">
      <c r="B74" s="86"/>
      <c r="C74" s="91"/>
      <c r="D74" s="92"/>
      <c r="E74" s="91"/>
      <c r="F74" s="92"/>
      <c r="G74" s="93"/>
      <c r="H74" s="1"/>
      <c r="I74" s="1"/>
      <c r="J74" s="1"/>
      <c r="K74" s="1"/>
      <c r="L74" s="1"/>
      <c r="M74" s="1"/>
      <c r="N74" s="1"/>
      <c r="O74" s="85"/>
    </row>
    <row r="75" customFormat="false" ht="12.75" hidden="false" customHeight="false" outlineLevel="0" collapsed="false">
      <c r="B75" s="86" t="s">
        <v>113</v>
      </c>
      <c r="C75" s="88" t="n">
        <v>3.61422222222222</v>
      </c>
      <c r="D75" s="92" t="s">
        <v>114</v>
      </c>
      <c r="E75" s="89" t="n">
        <v>4.08666666666667</v>
      </c>
      <c r="F75" s="92" t="s">
        <v>114</v>
      </c>
      <c r="G75" s="90" t="n">
        <v>0.233288888888882</v>
      </c>
      <c r="H75" s="1"/>
      <c r="I75" s="1"/>
      <c r="J75" s="1"/>
      <c r="K75" s="1"/>
      <c r="L75" s="1"/>
      <c r="M75" s="1"/>
      <c r="N75" s="1"/>
      <c r="O75" s="85"/>
    </row>
    <row r="76" customFormat="false" ht="12.75" hidden="false" customHeight="false" outlineLevel="0" collapsed="false">
      <c r="B76" s="86" t="s">
        <v>61</v>
      </c>
      <c r="C76" s="88" t="n">
        <v>4.78566666666666</v>
      </c>
      <c r="D76" s="92" t="s">
        <v>115</v>
      </c>
      <c r="E76" s="89" t="n">
        <v>3.53380952380952</v>
      </c>
      <c r="F76" s="92" t="s">
        <v>115</v>
      </c>
      <c r="G76" s="90" t="n">
        <v>0.158657142857141</v>
      </c>
      <c r="H76" s="1"/>
      <c r="I76" s="1"/>
      <c r="J76" s="1"/>
      <c r="K76" s="1"/>
      <c r="L76" s="1"/>
      <c r="M76" s="1"/>
      <c r="N76" s="1"/>
      <c r="O76" s="85"/>
    </row>
    <row r="77" customFormat="false" ht="12.75" hidden="false" customHeight="false" outlineLevel="0" collapsed="false">
      <c r="B77" s="86" t="s">
        <v>67</v>
      </c>
      <c r="C77" s="88" t="n">
        <v>3.301</v>
      </c>
      <c r="D77" s="92" t="s">
        <v>116</v>
      </c>
      <c r="E77" s="89" t="n">
        <v>3.45047619047618</v>
      </c>
      <c r="F77" s="92" t="s">
        <v>116</v>
      </c>
      <c r="G77" s="90" t="n">
        <v>-0.611276190476183</v>
      </c>
      <c r="H77" s="1"/>
      <c r="I77" s="1"/>
      <c r="J77" s="1"/>
      <c r="K77" s="1"/>
      <c r="L77" s="1"/>
      <c r="M77" s="1"/>
      <c r="N77" s="1"/>
      <c r="O77" s="85"/>
    </row>
    <row r="78" customFormat="false" ht="12.75" hidden="false" customHeight="false" outlineLevel="0" collapsed="false">
      <c r="B78" s="86" t="s">
        <v>73</v>
      </c>
      <c r="C78" s="88" t="n">
        <v>3.57677777777778</v>
      </c>
      <c r="D78" s="92" t="s">
        <v>117</v>
      </c>
      <c r="E78" s="89" t="n">
        <v>2.10047619047619</v>
      </c>
      <c r="F78" s="92" t="s">
        <v>117</v>
      </c>
      <c r="G78" s="90" t="n">
        <v>1.62350158730159</v>
      </c>
      <c r="H78" s="1"/>
      <c r="I78" s="1"/>
      <c r="J78" s="1"/>
      <c r="K78" s="1"/>
      <c r="L78" s="1"/>
      <c r="M78" s="1"/>
      <c r="N78" s="1"/>
      <c r="O78" s="85"/>
    </row>
    <row r="79" customFormat="false" ht="12.75" hidden="false" customHeight="false" outlineLevel="0" collapsed="false">
      <c r="B79" s="86" t="s">
        <v>78</v>
      </c>
      <c r="C79" s="88" t="n">
        <v>4.80400000000001</v>
      </c>
      <c r="D79" s="92" t="s">
        <v>118</v>
      </c>
      <c r="E79" s="89" t="n">
        <v>3.25047619047619</v>
      </c>
      <c r="F79" s="92" t="s">
        <v>118</v>
      </c>
      <c r="G79" s="90" t="n">
        <v>1.72172380952382</v>
      </c>
      <c r="H79" s="1"/>
      <c r="I79" s="1"/>
      <c r="J79" s="1"/>
      <c r="K79" s="1"/>
      <c r="L79" s="1"/>
      <c r="M79" s="1"/>
      <c r="N79" s="1"/>
      <c r="O79" s="85"/>
    </row>
    <row r="80" customFormat="false" ht="12.75" hidden="false" customHeight="false" outlineLevel="0" collapsed="false">
      <c r="B80" s="86"/>
      <c r="C80" s="91"/>
      <c r="D80" s="92"/>
      <c r="E80" s="91"/>
      <c r="F80" s="92"/>
      <c r="G80" s="93"/>
      <c r="H80" s="1"/>
      <c r="I80" s="1"/>
      <c r="J80" s="1"/>
      <c r="K80" s="1"/>
      <c r="L80" s="1"/>
      <c r="M80" s="1"/>
      <c r="N80" s="1"/>
      <c r="O80" s="85"/>
    </row>
    <row r="81" customFormat="false" ht="12.75" hidden="false" customHeight="false" outlineLevel="0" collapsed="false">
      <c r="B81" s="86" t="s">
        <v>83</v>
      </c>
      <c r="C81" s="88" t="n">
        <v>4.11686111111111</v>
      </c>
      <c r="D81" s="94" t="n">
        <v>2002</v>
      </c>
      <c r="E81" s="95" t="n">
        <v>3.08380952380951</v>
      </c>
      <c r="F81" s="94" t="n">
        <v>2002</v>
      </c>
      <c r="G81" s="90" t="n">
        <v>-0.309899999999999</v>
      </c>
      <c r="H81" s="1"/>
      <c r="I81" s="1"/>
      <c r="J81" s="1"/>
      <c r="K81" s="1"/>
      <c r="L81" s="1"/>
      <c r="M81" s="1"/>
      <c r="N81" s="1"/>
      <c r="O81" s="85"/>
    </row>
    <row r="82" customFormat="false" ht="13.5" hidden="false" customHeight="false" outlineLevel="0" collapsed="false">
      <c r="B82" s="100"/>
      <c r="C82" s="101"/>
      <c r="D82" s="102"/>
      <c r="E82" s="101"/>
      <c r="F82" s="102"/>
      <c r="G82" s="103"/>
      <c r="H82" s="99"/>
      <c r="I82" s="99"/>
      <c r="J82" s="99"/>
      <c r="K82" s="99"/>
      <c r="L82" s="99"/>
      <c r="M82" s="99"/>
      <c r="N82" s="99"/>
      <c r="O82" s="104"/>
    </row>
  </sheetData>
  <mergeCells count="6">
    <mergeCell ref="B3:O3"/>
    <mergeCell ref="C6:H6"/>
    <mergeCell ref="K6:O6"/>
    <mergeCell ref="C28:M28"/>
    <mergeCell ref="C47:G47"/>
    <mergeCell ref="J47:N47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6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5.28"/>
    <col collapsed="false" customWidth="true" hidden="false" outlineLevel="0" max="4" min="4" style="0" width="14.14"/>
    <col collapsed="false" customWidth="true" hidden="false" outlineLevel="0" max="5" min="5" style="0" width="13.7"/>
    <col collapsed="false" customWidth="true" hidden="false" outlineLevel="0" max="6" min="6" style="0" width="17.28"/>
    <col collapsed="false" customWidth="true" hidden="false" outlineLevel="0" max="7" min="7" style="0" width="12.99"/>
    <col collapsed="false" customWidth="true" hidden="false" outlineLevel="0" max="8" min="8" style="0" width="18.99"/>
    <col collapsed="false" customWidth="true" hidden="false" outlineLevel="0" max="9" min="9" style="0" width="14.99"/>
    <col collapsed="false" customWidth="true" hidden="false" outlineLevel="0" max="10" min="10" style="0" width="14.56"/>
    <col collapsed="false" customWidth="true" hidden="false" outlineLevel="0" max="11" min="11" style="0" width="15.28"/>
    <col collapsed="false" customWidth="true" hidden="false" outlineLevel="0" max="12" min="12" style="0" width="15.41"/>
    <col collapsed="false" customWidth="true" hidden="false" outlineLevel="0" max="13" min="13" style="0" width="14.7"/>
    <col collapsed="false" customWidth="true" hidden="false" outlineLevel="0" max="15" min="14" style="0" width="13.41"/>
    <col collapsed="false" customWidth="true" hidden="false" outlineLevel="0" max="16" min="16" style="0" width="13.7"/>
    <col collapsed="false" customWidth="true" hidden="false" outlineLevel="0" max="17" min="17" style="0" width="12.56"/>
    <col collapsed="false" customWidth="true" hidden="false" outlineLevel="0" max="18" min="18" style="0" width="15.28"/>
    <col collapsed="false" customWidth="true" hidden="false" outlineLevel="0" max="19" min="19" style="0" width="11.85"/>
    <col collapsed="false" customWidth="true" hidden="false" outlineLevel="0" max="20" min="20" style="0" width="11.99"/>
    <col collapsed="false" customWidth="true" hidden="false" outlineLevel="0" max="21" min="21" style="0" width="11.7"/>
    <col collapsed="false" customWidth="true" hidden="false" outlineLevel="0" max="22" min="22" style="0" width="11.56"/>
    <col collapsed="false" customWidth="true" hidden="false" outlineLevel="0" max="23" min="23" style="0" width="11.7"/>
    <col collapsed="false" customWidth="true" hidden="false" outlineLevel="0" max="24" min="24" style="0" width="9.28"/>
    <col collapsed="false" customWidth="true" hidden="false" outlineLevel="0" max="25" min="25" style="0" width="11.7"/>
    <col collapsed="false" customWidth="true" hidden="false" outlineLevel="0" max="26" min="26" style="0" width="12.14"/>
    <col collapsed="false" customWidth="true" hidden="false" outlineLevel="0" max="27" min="27" style="0" width="11.7"/>
    <col collapsed="false" customWidth="true" hidden="false" outlineLevel="0" max="28" min="28" style="0" width="12.14"/>
    <col collapsed="false" customWidth="true" hidden="false" outlineLevel="0" max="29" min="29" style="0" width="2.99"/>
  </cols>
  <sheetData>
    <row r="1" customFormat="false" ht="18" hidden="false" customHeight="false" outlineLevel="0" collapsed="false">
      <c r="A1" s="1"/>
      <c r="B1" s="2" t="s">
        <v>0</v>
      </c>
      <c r="C1" s="1"/>
      <c r="D1" s="1"/>
      <c r="E1" s="3" t="n">
        <v>100</v>
      </c>
      <c r="F1" s="3" t="n">
        <v>100</v>
      </c>
      <c r="G1" s="3" t="n">
        <v>100</v>
      </c>
      <c r="H1" s="4" t="n">
        <v>100</v>
      </c>
      <c r="I1" s="1"/>
      <c r="J1" s="1"/>
      <c r="L1" s="5" t="n">
        <v>100</v>
      </c>
      <c r="M1" s="1"/>
      <c r="N1" s="6"/>
      <c r="P1" s="7"/>
      <c r="Q1" s="1"/>
      <c r="R1" s="1"/>
      <c r="T1" s="1"/>
      <c r="U1" s="1"/>
      <c r="V1" s="1"/>
      <c r="X1" s="1"/>
      <c r="Y1" s="1"/>
      <c r="Z1" s="1"/>
      <c r="AA1" s="1"/>
    </row>
    <row r="2" customFormat="false" ht="13.5" hidden="false" customHeight="false" outlineLevel="0" collapsed="false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customFormat="false" ht="26.25" hidden="false" customHeight="false" outlineLevel="0" collapsed="false">
      <c r="A3" s="1"/>
      <c r="B3" s="115" t="s">
        <v>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9"/>
      <c r="Q3" s="9"/>
      <c r="R3" s="9"/>
      <c r="S3" s="9"/>
      <c r="T3" s="9"/>
      <c r="U3" s="1"/>
      <c r="V3" s="1"/>
      <c r="W3" s="1"/>
      <c r="X3" s="1"/>
      <c r="Y3" s="1"/>
      <c r="Z3" s="1"/>
      <c r="AA3" s="1"/>
      <c r="AB3" s="1"/>
    </row>
    <row r="4" customFormat="false" ht="12.75" hidden="false" customHeight="false" outlineLevel="0" collapsed="false">
      <c r="A4" s="1"/>
      <c r="B4" s="10" t="s">
        <v>2</v>
      </c>
      <c r="C4" s="1"/>
      <c r="D4" s="11" t="n">
        <f aca="true">TODAY()</f>
        <v>45926</v>
      </c>
      <c r="E4" s="1"/>
      <c r="F4" s="1"/>
      <c r="G4" s="1"/>
      <c r="H4" s="1"/>
      <c r="I4" s="1"/>
      <c r="J4" s="1"/>
      <c r="K4" s="1"/>
      <c r="L4" s="1"/>
      <c r="M4" s="1"/>
      <c r="N4" s="1"/>
      <c r="O4" s="8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customFormat="false" ht="12.75" hidden="false" customHeight="false" outlineLevel="0" collapsed="false">
      <c r="A5" s="1"/>
      <c r="B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85"/>
      <c r="P5" s="1"/>
      <c r="Q5" s="1"/>
      <c r="R5" s="1"/>
      <c r="S5" s="12"/>
      <c r="T5" s="1"/>
      <c r="U5" s="1"/>
      <c r="V5" s="12"/>
      <c r="W5" s="1"/>
      <c r="X5" s="13"/>
      <c r="Y5" s="1"/>
      <c r="Z5" s="1"/>
      <c r="AA5" s="1"/>
      <c r="AB5" s="1"/>
    </row>
    <row r="6" customFormat="false" ht="15" hidden="false" customHeight="false" outlineLevel="0" collapsed="false">
      <c r="A6" s="1"/>
      <c r="B6" s="116"/>
      <c r="C6" s="15" t="s">
        <v>3</v>
      </c>
      <c r="D6" s="15"/>
      <c r="E6" s="15"/>
      <c r="F6" s="15"/>
      <c r="G6" s="15"/>
      <c r="H6" s="16"/>
      <c r="I6" s="1"/>
      <c r="J6" s="17"/>
      <c r="K6" s="127" t="s">
        <v>4</v>
      </c>
      <c r="L6" s="127"/>
      <c r="M6" s="127"/>
      <c r="N6" s="127"/>
      <c r="O6" s="117"/>
      <c r="P6" s="1"/>
      <c r="Q6" s="1"/>
      <c r="R6" s="1"/>
      <c r="S6" s="1"/>
      <c r="T6" s="1"/>
      <c r="W6" s="1"/>
      <c r="AA6" s="1"/>
      <c r="AB6" s="1"/>
    </row>
    <row r="7" customFormat="false" ht="12.75" hidden="false" customHeight="false" outlineLevel="0" collapsed="false">
      <c r="A7" s="1"/>
      <c r="B7" s="118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1" t="s">
        <v>10</v>
      </c>
      <c r="I7" s="1"/>
      <c r="J7" s="22"/>
      <c r="K7" s="20" t="s">
        <v>12</v>
      </c>
      <c r="L7" s="20" t="s">
        <v>13</v>
      </c>
      <c r="M7" s="20" t="s">
        <v>14</v>
      </c>
      <c r="N7" s="20" t="s">
        <v>15</v>
      </c>
      <c r="O7" s="119" t="s">
        <v>16</v>
      </c>
      <c r="P7" s="1"/>
      <c r="Q7" s="1"/>
      <c r="R7" s="1"/>
      <c r="S7" s="1"/>
      <c r="T7" s="1"/>
      <c r="W7" s="1"/>
      <c r="AA7" s="1"/>
      <c r="AB7" s="23"/>
      <c r="AC7" s="24"/>
      <c r="AD7" s="24"/>
    </row>
    <row r="8" customFormat="false" ht="12.75" hidden="false" customHeight="false" outlineLevel="0" collapsed="false">
      <c r="A8" s="1"/>
      <c r="B8" s="86" t="n">
        <v>37165</v>
      </c>
      <c r="C8" s="34" t="n">
        <v>27.73</v>
      </c>
      <c r="D8" s="34"/>
      <c r="E8" s="3" t="n">
        <v>79.5</v>
      </c>
      <c r="F8" s="3" t="n">
        <v>75.15</v>
      </c>
      <c r="G8" s="3" t="n">
        <v>44.25</v>
      </c>
      <c r="H8" s="120" t="n">
        <v>35.5</v>
      </c>
      <c r="I8" s="1"/>
      <c r="J8" s="25" t="n">
        <v>37165</v>
      </c>
      <c r="K8" s="5" t="n">
        <v>74.4309523809524</v>
      </c>
      <c r="L8" s="5" t="n">
        <v>72.3690476190476</v>
      </c>
      <c r="M8" s="5" t="n">
        <v>75.4690476190476</v>
      </c>
      <c r="N8" s="31" t="n">
        <v>20.95</v>
      </c>
      <c r="O8" s="121" t="n">
        <v>20</v>
      </c>
      <c r="P8" s="1"/>
      <c r="Q8" s="1"/>
      <c r="R8" s="12"/>
      <c r="S8" s="1"/>
      <c r="T8" s="12"/>
      <c r="W8" s="1"/>
      <c r="AA8" s="1"/>
      <c r="AB8" s="23"/>
      <c r="AC8" s="24"/>
      <c r="AD8" s="24"/>
    </row>
    <row r="9" customFormat="false" ht="12.75" hidden="false" customHeight="false" outlineLevel="0" collapsed="false">
      <c r="A9" s="1"/>
      <c r="B9" s="86" t="n">
        <v>37196</v>
      </c>
      <c r="C9" s="34" t="n">
        <v>28.12</v>
      </c>
      <c r="D9" s="34" t="n">
        <v>27.29</v>
      </c>
      <c r="E9" s="3" t="n">
        <v>77.5</v>
      </c>
      <c r="F9" s="3" t="n">
        <v>76.15</v>
      </c>
      <c r="G9" s="3" t="n">
        <v>44.75</v>
      </c>
      <c r="H9" s="120" t="n">
        <v>35.75</v>
      </c>
      <c r="I9" s="1"/>
      <c r="J9" s="25" t="n">
        <v>37196</v>
      </c>
      <c r="K9" s="5" t="n">
        <v>75.9690476190476</v>
      </c>
      <c r="L9" s="5" t="n">
        <v>72.2690476190476</v>
      </c>
      <c r="M9" s="5" t="n">
        <v>76.8690476190476</v>
      </c>
      <c r="N9" s="31" t="n">
        <v>21.1</v>
      </c>
      <c r="O9" s="121" t="n">
        <v>19.7</v>
      </c>
      <c r="P9" s="1"/>
      <c r="Q9" s="1"/>
      <c r="R9" s="12"/>
      <c r="S9" s="1"/>
      <c r="T9" s="12"/>
      <c r="W9" s="1"/>
      <c r="AA9" s="1"/>
      <c r="AB9" s="23"/>
      <c r="AC9" s="24"/>
      <c r="AD9" s="24"/>
    </row>
    <row r="10" customFormat="false" ht="12.75" hidden="false" customHeight="false" outlineLevel="0" collapsed="false">
      <c r="A10" s="1"/>
      <c r="B10" s="86" t="n">
        <v>37226</v>
      </c>
      <c r="C10" s="34" t="n">
        <v>28.18</v>
      </c>
      <c r="D10" s="34" t="n">
        <v>27</v>
      </c>
      <c r="E10" s="3" t="n">
        <v>76.4</v>
      </c>
      <c r="F10" s="3" t="n">
        <v>76.85</v>
      </c>
      <c r="G10" s="3" t="n">
        <v>45.25</v>
      </c>
      <c r="H10" s="120" t="n">
        <v>35.75</v>
      </c>
      <c r="I10" s="1"/>
      <c r="J10" s="25" t="n">
        <v>37226</v>
      </c>
      <c r="K10" s="5" t="n">
        <v>76.8690476190476</v>
      </c>
      <c r="L10" s="5" t="n">
        <v>71.8404761904762</v>
      </c>
      <c r="M10" s="5" t="n">
        <v>76.9690476190476</v>
      </c>
      <c r="N10" s="31" t="n">
        <v>21.25</v>
      </c>
      <c r="O10" s="121" t="n">
        <v>19.4</v>
      </c>
      <c r="P10" s="1"/>
      <c r="Q10" s="1"/>
      <c r="R10" s="12"/>
      <c r="S10" s="1"/>
      <c r="T10" s="12"/>
      <c r="W10" s="1"/>
      <c r="AA10" s="1"/>
      <c r="AB10" s="23"/>
      <c r="AC10" s="24"/>
      <c r="AD10" s="24"/>
    </row>
    <row r="11" customFormat="false" ht="12.75" hidden="false" customHeight="false" outlineLevel="0" collapsed="false">
      <c r="A11" s="1"/>
      <c r="B11" s="86" t="n">
        <v>37257</v>
      </c>
      <c r="C11" s="34" t="n">
        <v>27.87</v>
      </c>
      <c r="D11" s="34" t="n">
        <v>26.81</v>
      </c>
      <c r="E11" s="3" t="n">
        <v>75.8</v>
      </c>
      <c r="F11" s="3" t="n">
        <v>77.7</v>
      </c>
      <c r="G11" s="3" t="n">
        <v>46</v>
      </c>
      <c r="H11" s="120" t="n">
        <v>36.75</v>
      </c>
      <c r="I11" s="1"/>
      <c r="J11" s="25" t="n">
        <v>37257</v>
      </c>
      <c r="K11" s="5" t="n">
        <v>77.5190476190476</v>
      </c>
      <c r="L11" s="5" t="n">
        <v>74.0690476190476</v>
      </c>
      <c r="M11" s="5" t="n">
        <v>79.1690476190476</v>
      </c>
      <c r="N11" s="31" t="n">
        <v>21.35</v>
      </c>
      <c r="O11" s="121" t="n">
        <v>19.15</v>
      </c>
      <c r="P11" s="1"/>
      <c r="Q11" s="1"/>
      <c r="R11" s="12"/>
      <c r="S11" s="1"/>
      <c r="T11" s="12"/>
      <c r="W11" s="1"/>
      <c r="AA11" s="1"/>
      <c r="AB11" s="23"/>
      <c r="AC11" s="24"/>
      <c r="AD11" s="24"/>
    </row>
    <row r="12" customFormat="false" ht="12.75" hidden="false" customHeight="false" outlineLevel="0" collapsed="false">
      <c r="A12" s="1"/>
      <c r="B12" s="86" t="n">
        <v>37288</v>
      </c>
      <c r="C12" s="34" t="n">
        <v>27.42</v>
      </c>
      <c r="D12" s="34" t="n">
        <v>26.44</v>
      </c>
      <c r="E12" s="3" t="n">
        <v>76.05</v>
      </c>
      <c r="F12" s="3" t="n">
        <v>77</v>
      </c>
      <c r="G12" s="3" t="n">
        <v>45.25</v>
      </c>
      <c r="H12" s="120" t="n">
        <v>35.5</v>
      </c>
      <c r="I12" s="1"/>
      <c r="J12" s="25" t="n">
        <v>37288</v>
      </c>
      <c r="K12" s="5" t="n">
        <v>77.0190476190476</v>
      </c>
      <c r="L12" s="5" t="n">
        <v>71.1690476190476</v>
      </c>
      <c r="M12" s="5" t="n">
        <v>76.2690476190476</v>
      </c>
      <c r="N12" s="31" t="n">
        <v>21.25</v>
      </c>
      <c r="O12" s="121" t="n">
        <v>18.95</v>
      </c>
      <c r="P12" s="1"/>
      <c r="Q12" s="1"/>
      <c r="R12" s="12"/>
      <c r="S12" s="1"/>
      <c r="T12" s="12"/>
      <c r="W12" s="1"/>
      <c r="AA12" s="1"/>
      <c r="AB12" s="23"/>
      <c r="AC12" s="24"/>
      <c r="AD12" s="24"/>
    </row>
    <row r="13" customFormat="false" ht="12.75" hidden="false" customHeight="false" outlineLevel="0" collapsed="false">
      <c r="A13" s="1"/>
      <c r="B13" s="86" t="n">
        <v>37316</v>
      </c>
      <c r="C13" s="34" t="n">
        <v>26.97</v>
      </c>
      <c r="D13" s="34" t="n">
        <v>26.07</v>
      </c>
      <c r="E13" s="3" t="n">
        <v>76.6</v>
      </c>
      <c r="F13" s="3" t="n">
        <v>74.1</v>
      </c>
      <c r="G13" s="3" t="n">
        <v>43.75</v>
      </c>
      <c r="H13" s="120" t="n">
        <v>35.25</v>
      </c>
      <c r="I13" s="1"/>
      <c r="J13" s="25" t="n">
        <v>37316</v>
      </c>
      <c r="K13" s="5" t="n">
        <v>74.1190476190476</v>
      </c>
      <c r="L13" s="5" t="n">
        <v>68.4690476190476</v>
      </c>
      <c r="M13" s="5" t="n">
        <v>73.5690476190476</v>
      </c>
      <c r="N13" s="31" t="n">
        <v>21.15</v>
      </c>
      <c r="O13" s="121" t="n">
        <v>18.75</v>
      </c>
      <c r="P13" s="1"/>
      <c r="Q13" s="1"/>
      <c r="R13" s="12"/>
      <c r="S13" s="1"/>
      <c r="T13" s="12"/>
      <c r="W13" s="1"/>
      <c r="AA13" s="1"/>
      <c r="AB13" s="23"/>
      <c r="AC13" s="24"/>
      <c r="AD13" s="24"/>
    </row>
    <row r="14" customFormat="false" ht="12.75" hidden="false" customHeight="false" outlineLevel="0" collapsed="false">
      <c r="A14" s="1"/>
      <c r="B14" s="86" t="n">
        <v>37347</v>
      </c>
      <c r="C14" s="34" t="n">
        <v>26.52</v>
      </c>
      <c r="D14" s="34" t="n">
        <v>25.74</v>
      </c>
      <c r="E14" s="3" t="n">
        <v>82.53</v>
      </c>
      <c r="F14" s="3" t="n">
        <v>71.09</v>
      </c>
      <c r="G14" s="3" t="n">
        <v>42.85</v>
      </c>
      <c r="H14" s="120" t="n">
        <v>34.4</v>
      </c>
      <c r="I14" s="1"/>
      <c r="J14" s="25" t="n">
        <v>37347</v>
      </c>
      <c r="K14" s="5" t="n">
        <v>71.4190476190476</v>
      </c>
      <c r="L14" s="5" t="n">
        <v>66.6690476190476</v>
      </c>
      <c r="M14" s="5" t="n">
        <v>70.5690476190476</v>
      </c>
      <c r="N14" s="31" t="n">
        <v>20.95</v>
      </c>
      <c r="O14" s="121" t="n">
        <v>18.55</v>
      </c>
      <c r="P14" s="1"/>
      <c r="Q14" s="1"/>
      <c r="R14" s="12"/>
      <c r="S14" s="1"/>
      <c r="T14" s="12"/>
      <c r="W14" s="1"/>
      <c r="AA14" s="1"/>
      <c r="AB14" s="23"/>
      <c r="AC14" s="24"/>
      <c r="AD14" s="24"/>
    </row>
    <row r="15" customFormat="false" ht="12.75" hidden="false" customHeight="false" outlineLevel="0" collapsed="false">
      <c r="A15" s="1"/>
      <c r="B15" s="86" t="n">
        <v>37377</v>
      </c>
      <c r="C15" s="34" t="n">
        <v>26.07</v>
      </c>
      <c r="D15" s="34" t="n">
        <v>25.43</v>
      </c>
      <c r="E15" s="3" t="n">
        <v>82.48</v>
      </c>
      <c r="F15" s="3" t="n">
        <v>69.02</v>
      </c>
      <c r="G15" s="3" t="n">
        <v>42.85</v>
      </c>
      <c r="H15" s="120" t="n">
        <v>34.4</v>
      </c>
      <c r="I15" s="1"/>
      <c r="J15" s="25" t="n">
        <v>37377</v>
      </c>
      <c r="K15" s="5" t="n">
        <v>69.0190476190476</v>
      </c>
      <c r="L15" s="5" t="n">
        <v>65.6190476190476</v>
      </c>
      <c r="M15" s="5" t="n">
        <v>69.5190476190476</v>
      </c>
      <c r="N15" s="31" t="n">
        <v>20.75</v>
      </c>
      <c r="O15" s="121" t="n">
        <v>18.3</v>
      </c>
      <c r="P15" s="1"/>
      <c r="Q15" s="1"/>
      <c r="R15" s="12"/>
      <c r="S15" s="1"/>
      <c r="T15" s="12"/>
      <c r="W15" s="1"/>
      <c r="AA15" s="1"/>
      <c r="AB15" s="23"/>
      <c r="AC15" s="24"/>
      <c r="AD15" s="24"/>
    </row>
    <row r="16" customFormat="false" ht="12.75" hidden="false" customHeight="false" outlineLevel="0" collapsed="false">
      <c r="A16" s="1"/>
      <c r="B16" s="86" t="n">
        <v>37408</v>
      </c>
      <c r="C16" s="34" t="n">
        <v>26.15</v>
      </c>
      <c r="D16" s="34" t="n">
        <v>25.12</v>
      </c>
      <c r="E16" s="3" t="n">
        <v>81.58</v>
      </c>
      <c r="F16" s="3" t="n">
        <v>63.5</v>
      </c>
      <c r="G16" s="3" t="n">
        <v>42.85</v>
      </c>
      <c r="H16" s="120" t="n">
        <v>34.4</v>
      </c>
      <c r="I16" s="1"/>
      <c r="J16" s="25" t="n">
        <v>37408</v>
      </c>
      <c r="K16" s="5" t="n">
        <v>67.9690476190476</v>
      </c>
      <c r="L16" s="5" t="n">
        <v>65.4690476190476</v>
      </c>
      <c r="M16" s="5" t="n">
        <v>69.3690476190476</v>
      </c>
      <c r="N16" s="31" t="n">
        <v>20.65</v>
      </c>
      <c r="O16" s="121" t="n">
        <v>18.05</v>
      </c>
      <c r="P16" s="1"/>
      <c r="Q16" s="1"/>
      <c r="R16" s="12"/>
      <c r="S16" s="1"/>
      <c r="T16" s="12"/>
      <c r="W16" s="1"/>
      <c r="AA16" s="1"/>
      <c r="AB16" s="23"/>
      <c r="AC16" s="24"/>
      <c r="AD16" s="24"/>
    </row>
    <row r="17" customFormat="false" ht="12.75" hidden="false" customHeight="false" outlineLevel="0" collapsed="false">
      <c r="A17" s="1"/>
      <c r="B17" s="86" t="n">
        <v>37438</v>
      </c>
      <c r="C17" s="34" t="n">
        <v>25.81</v>
      </c>
      <c r="D17" s="34" t="n">
        <v>24.83</v>
      </c>
      <c r="E17" s="3" t="n">
        <v>80.08</v>
      </c>
      <c r="F17" s="3" t="n">
        <v>67.82</v>
      </c>
      <c r="G17" s="3" t="n">
        <v>42.85</v>
      </c>
      <c r="H17" s="120" t="n">
        <v>34.75</v>
      </c>
      <c r="I17" s="1"/>
      <c r="J17" s="25" t="n">
        <v>37438</v>
      </c>
      <c r="K17" s="5" t="n">
        <v>67.8190476190476</v>
      </c>
      <c r="L17" s="5" t="n">
        <v>65.5190476190476</v>
      </c>
      <c r="M17" s="5" t="n">
        <v>70.2190476190476</v>
      </c>
      <c r="N17" s="31" t="n">
        <v>20.795</v>
      </c>
      <c r="O17" s="121" t="n">
        <v>18.245</v>
      </c>
      <c r="P17" s="1"/>
      <c r="Q17" s="1"/>
      <c r="R17" s="12"/>
      <c r="S17" s="1"/>
      <c r="T17" s="12"/>
      <c r="W17" s="1"/>
      <c r="AA17" s="1"/>
      <c r="AB17" s="23"/>
      <c r="AC17" s="24"/>
      <c r="AD17" s="24"/>
    </row>
    <row r="18" customFormat="false" ht="12.75" hidden="false" customHeight="false" outlineLevel="0" collapsed="false">
      <c r="A18" s="1"/>
      <c r="B18" s="86" t="n">
        <v>37469</v>
      </c>
      <c r="C18" s="34" t="n">
        <v>25.49</v>
      </c>
      <c r="D18" s="34" t="n">
        <v>24.56</v>
      </c>
      <c r="E18" s="3" t="n">
        <v>77.97</v>
      </c>
      <c r="F18" s="3" t="n">
        <v>67.97</v>
      </c>
      <c r="G18" s="3"/>
      <c r="H18" s="120"/>
      <c r="I18" s="1"/>
      <c r="J18" s="25" t="n">
        <v>37469</v>
      </c>
      <c r="K18" s="5" t="n">
        <v>67.9690476190476</v>
      </c>
      <c r="L18" s="5" t="n">
        <v>65.9690476190476</v>
      </c>
      <c r="M18" s="5" t="n">
        <v>70.6690476190476</v>
      </c>
      <c r="N18" s="31" t="n">
        <v>20.488</v>
      </c>
      <c r="O18" s="121" t="n">
        <v>17.938</v>
      </c>
      <c r="P18" s="1"/>
      <c r="Q18" s="1"/>
      <c r="R18" s="12"/>
      <c r="S18" s="1"/>
      <c r="T18" s="12"/>
      <c r="W18" s="1"/>
      <c r="AA18" s="1"/>
      <c r="AB18" s="23"/>
      <c r="AC18" s="23"/>
      <c r="AD18" s="24"/>
      <c r="AE18" s="24"/>
    </row>
    <row r="19" customFormat="false" ht="12.75" hidden="false" customHeight="false" outlineLevel="0" collapsed="false">
      <c r="A19" s="1"/>
      <c r="B19" s="86" t="n">
        <v>37500</v>
      </c>
      <c r="C19" s="34" t="n">
        <v>25.19</v>
      </c>
      <c r="D19" s="34" t="n">
        <v>24.31</v>
      </c>
      <c r="E19" s="3" t="n">
        <v>75.47</v>
      </c>
      <c r="F19" s="3" t="n">
        <v>68.42</v>
      </c>
      <c r="G19" s="3"/>
      <c r="H19" s="120"/>
      <c r="I19" s="1"/>
      <c r="J19" s="25" t="n">
        <v>37500</v>
      </c>
      <c r="K19" s="5" t="n">
        <v>68.4190476190476</v>
      </c>
      <c r="L19" s="5" t="n">
        <v>66.4190476190476</v>
      </c>
      <c r="M19" s="5" t="n">
        <v>71.1190476190476</v>
      </c>
      <c r="N19" s="31" t="n">
        <v>20.239</v>
      </c>
      <c r="O19" s="121" t="n">
        <v>17.689</v>
      </c>
      <c r="P19" s="1"/>
      <c r="Q19" s="1"/>
      <c r="R19" s="12"/>
      <c r="S19" s="1"/>
      <c r="T19" s="12"/>
      <c r="W19" s="1"/>
      <c r="AA19" s="1"/>
      <c r="AB19" s="23"/>
      <c r="AC19" s="23"/>
      <c r="AD19" s="24"/>
      <c r="AE19" s="24"/>
    </row>
    <row r="20" customFormat="false" ht="12.75" hidden="false" customHeight="false" outlineLevel="0" collapsed="false">
      <c r="A20" s="1"/>
      <c r="B20" s="86" t="n">
        <v>37530</v>
      </c>
      <c r="C20" s="34" t="n">
        <v>24.91</v>
      </c>
      <c r="D20" s="34" t="n">
        <v>24.08</v>
      </c>
      <c r="E20" s="3"/>
      <c r="F20" s="3" t="n">
        <v>68.87</v>
      </c>
      <c r="G20" s="3"/>
      <c r="H20" s="120"/>
      <c r="I20" s="1"/>
      <c r="J20" s="25" t="n">
        <v>37530</v>
      </c>
      <c r="K20" s="5" t="n">
        <v>68.8690476190476</v>
      </c>
      <c r="L20" s="5" t="n">
        <v>65.6690476190476</v>
      </c>
      <c r="M20" s="5" t="n">
        <v>71.1190476190476</v>
      </c>
      <c r="N20" s="31" t="n">
        <v>19.993</v>
      </c>
      <c r="O20" s="121" t="n">
        <v>17.443</v>
      </c>
      <c r="P20" s="1"/>
      <c r="Q20" s="1"/>
      <c r="R20" s="12"/>
      <c r="S20" s="1"/>
      <c r="T20" s="12"/>
      <c r="W20" s="1"/>
      <c r="AA20" s="1"/>
      <c r="AB20" s="23"/>
      <c r="AC20" s="23"/>
      <c r="AD20" s="24"/>
      <c r="AE20" s="24"/>
    </row>
    <row r="21" customFormat="false" ht="12.75" hidden="false" customHeight="false" outlineLevel="0" collapsed="false">
      <c r="A21" s="1"/>
      <c r="B21" s="86" t="n">
        <v>37561</v>
      </c>
      <c r="C21" s="34" t="n">
        <v>24.66</v>
      </c>
      <c r="D21" s="34" t="n">
        <v>23.87</v>
      </c>
      <c r="E21" s="3"/>
      <c r="F21" s="3" t="n">
        <v>69.32</v>
      </c>
      <c r="G21" s="3"/>
      <c r="H21" s="120"/>
      <c r="I21" s="1"/>
      <c r="J21" s="25" t="n">
        <v>37561</v>
      </c>
      <c r="K21" s="5" t="n">
        <v>69.3190476190476</v>
      </c>
      <c r="L21" s="5" t="n">
        <v>66.1190476190476</v>
      </c>
      <c r="M21" s="5" t="n">
        <v>71.5690476190476</v>
      </c>
      <c r="N21" s="31" t="n">
        <v>19.777</v>
      </c>
      <c r="O21" s="121" t="n">
        <v>17.227</v>
      </c>
      <c r="P21" s="1"/>
      <c r="Q21" s="1"/>
      <c r="R21" s="12"/>
      <c r="S21" s="1"/>
      <c r="T21" s="12"/>
      <c r="W21" s="1"/>
      <c r="AA21" s="1"/>
      <c r="AB21" s="23"/>
      <c r="AC21" s="23"/>
      <c r="AD21" s="24"/>
      <c r="AE21" s="24"/>
    </row>
    <row r="22" customFormat="false" ht="12.75" hidden="false" customHeight="false" outlineLevel="0" collapsed="false">
      <c r="A22" s="1"/>
      <c r="B22" s="86" t="n">
        <v>37591</v>
      </c>
      <c r="C22" s="34" t="n">
        <v>24.55</v>
      </c>
      <c r="D22" s="34" t="n">
        <v>23.68</v>
      </c>
      <c r="E22" s="3"/>
      <c r="F22" s="3" t="n">
        <v>69.77</v>
      </c>
      <c r="G22" s="3"/>
      <c r="H22" s="120"/>
      <c r="I22" s="1"/>
      <c r="J22" s="25" t="n">
        <v>37591</v>
      </c>
      <c r="K22" s="5" t="n">
        <v>69.7690476190476</v>
      </c>
      <c r="L22" s="5" t="n">
        <v>66.4190476190476</v>
      </c>
      <c r="M22" s="5" t="n">
        <v>71.8690476190476</v>
      </c>
      <c r="N22" s="31" t="n">
        <v>19.599</v>
      </c>
      <c r="O22" s="121" t="n">
        <v>17.049</v>
      </c>
      <c r="P22" s="1"/>
      <c r="Q22" s="1"/>
      <c r="R22" s="12"/>
      <c r="S22" s="1"/>
      <c r="T22" s="12"/>
      <c r="W22" s="1"/>
      <c r="AA22" s="1"/>
      <c r="AB22" s="23"/>
      <c r="AC22" s="23"/>
      <c r="AD22" s="24"/>
      <c r="AE22" s="24"/>
    </row>
    <row r="23" customFormat="false" ht="12.75" hidden="false" customHeight="false" outlineLevel="0" collapsed="false">
      <c r="A23" s="1"/>
      <c r="B23" s="86" t="n">
        <v>37622</v>
      </c>
      <c r="C23" s="34" t="n">
        <v>24.25</v>
      </c>
      <c r="D23" s="122"/>
      <c r="E23" s="3"/>
      <c r="F23" s="3" t="n">
        <v>70.07</v>
      </c>
      <c r="G23" s="3"/>
      <c r="H23" s="120"/>
      <c r="I23" s="1"/>
      <c r="J23" s="25" t="n">
        <v>37622</v>
      </c>
      <c r="K23" s="5" t="n">
        <v>70.0690476190476</v>
      </c>
      <c r="L23" s="5" t="n">
        <v>66.4690476190476</v>
      </c>
      <c r="M23" s="5" t="n">
        <v>72.5690476190476</v>
      </c>
      <c r="N23" s="31" t="n">
        <v>20</v>
      </c>
      <c r="O23" s="121" t="n">
        <v>16.95</v>
      </c>
      <c r="P23" s="1"/>
      <c r="Q23" s="1"/>
      <c r="R23" s="12"/>
      <c r="S23" s="1"/>
      <c r="T23" s="12"/>
      <c r="W23" s="1"/>
      <c r="AA23" s="1"/>
      <c r="AB23" s="23"/>
      <c r="AC23" s="23"/>
      <c r="AD23" s="24"/>
      <c r="AE23" s="24"/>
    </row>
    <row r="24" customFormat="false" ht="12.75" hidden="false" customHeight="false" outlineLevel="0" collapsed="false">
      <c r="A24" s="1"/>
      <c r="B24" s="86" t="n">
        <v>37653</v>
      </c>
      <c r="C24" s="34" t="n">
        <v>24.07</v>
      </c>
      <c r="D24" s="122"/>
      <c r="E24" s="3"/>
      <c r="F24" s="3" t="n">
        <v>69.57</v>
      </c>
      <c r="G24" s="3"/>
      <c r="H24" s="3"/>
      <c r="I24" s="1"/>
      <c r="J24" s="25" t="n">
        <v>37653</v>
      </c>
      <c r="K24" s="5" t="n">
        <v>69.5690476190476</v>
      </c>
      <c r="L24" s="5" t="n">
        <v>68</v>
      </c>
      <c r="M24" s="5" t="n">
        <v>74.1</v>
      </c>
      <c r="N24" s="31" t="n">
        <v>19.855</v>
      </c>
      <c r="O24" s="121" t="n">
        <v>16.805</v>
      </c>
      <c r="P24" s="1"/>
      <c r="Q24" s="1"/>
      <c r="R24" s="12"/>
      <c r="S24" s="1"/>
      <c r="T24" s="12"/>
      <c r="W24" s="1"/>
      <c r="AA24" s="1"/>
      <c r="AB24" s="23"/>
      <c r="AC24" s="23"/>
      <c r="AD24" s="24"/>
      <c r="AE24" s="24"/>
    </row>
    <row r="25" customFormat="false" ht="12.75" hidden="false" customHeight="false" outlineLevel="0" collapsed="false">
      <c r="A25" s="1"/>
      <c r="B25" s="86" t="n">
        <v>37681</v>
      </c>
      <c r="C25" s="34" t="n">
        <v>23.9</v>
      </c>
      <c r="D25" s="122"/>
      <c r="E25" s="3"/>
      <c r="F25" s="3" t="n">
        <v>67.82</v>
      </c>
      <c r="G25" s="3"/>
      <c r="H25" s="3"/>
      <c r="I25" s="1"/>
      <c r="J25" s="38" t="n">
        <v>37681</v>
      </c>
      <c r="K25" s="128" t="n">
        <v>71.1</v>
      </c>
      <c r="L25" s="128" t="n">
        <v>61.9190476190476</v>
      </c>
      <c r="M25" s="128" t="n">
        <v>68.0190476190476</v>
      </c>
      <c r="N25" s="44" t="n">
        <v>19.703</v>
      </c>
      <c r="O25" s="123" t="n">
        <v>16.653</v>
      </c>
      <c r="P25" s="1"/>
      <c r="Q25" s="1"/>
      <c r="R25" s="12"/>
      <c r="S25" s="1"/>
      <c r="T25" s="12"/>
      <c r="W25" s="1"/>
      <c r="AA25" s="1"/>
      <c r="AB25" s="23"/>
      <c r="AC25" s="23"/>
      <c r="AD25" s="24"/>
      <c r="AE25" s="24"/>
    </row>
    <row r="26" customFormat="false" ht="12.75" hidden="false" customHeight="false" outlineLevel="0" collapsed="false">
      <c r="A26" s="1"/>
      <c r="B26" s="46"/>
      <c r="C26" s="1" t="s">
        <v>141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8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C26" s="23"/>
      <c r="AD26" s="23"/>
      <c r="AE26" s="24"/>
    </row>
    <row r="27" customFormat="false" ht="12.75" hidden="false" customHeight="false" outlineLevel="0" collapsed="false">
      <c r="A27" s="1"/>
      <c r="B27" s="4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8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2.75" hidden="false" customHeight="false" outlineLevel="0" collapsed="false">
      <c r="A28" s="1"/>
      <c r="B28" s="124"/>
      <c r="C28" s="129" t="s">
        <v>142</v>
      </c>
      <c r="D28" s="129"/>
      <c r="E28" s="129"/>
      <c r="F28" s="129"/>
      <c r="G28" s="129"/>
      <c r="H28" s="129"/>
      <c r="I28" s="129"/>
      <c r="J28" s="129"/>
      <c r="K28" s="129"/>
      <c r="L28" s="129"/>
      <c r="M28" s="48"/>
      <c r="N28" s="1"/>
      <c r="O28" s="85"/>
      <c r="U28" s="1"/>
      <c r="V28" s="1"/>
      <c r="Z28" s="1"/>
      <c r="AA28" s="1"/>
      <c r="AB28" s="1"/>
      <c r="AC28" s="1"/>
      <c r="AD28" s="1"/>
      <c r="AE28" s="1"/>
      <c r="AF28" s="1"/>
      <c r="AG28" s="1"/>
    </row>
    <row r="29" customFormat="false" ht="12.75" hidden="false" customHeight="false" outlineLevel="0" collapsed="false">
      <c r="A29" s="1"/>
      <c r="B29" s="46"/>
      <c r="C29" s="50"/>
      <c r="D29" s="50"/>
      <c r="E29" s="50"/>
      <c r="F29" s="50"/>
      <c r="G29" s="50"/>
      <c r="H29" s="50"/>
      <c r="I29" s="50"/>
      <c r="J29" s="51"/>
      <c r="K29" s="51"/>
      <c r="L29" s="51"/>
      <c r="M29" s="30"/>
      <c r="N29" s="1"/>
      <c r="O29" s="85"/>
      <c r="U29" s="1"/>
      <c r="V29" s="1"/>
      <c r="Z29" s="1"/>
      <c r="AA29" s="1"/>
      <c r="AB29" s="1"/>
      <c r="AC29" s="1"/>
      <c r="AD29" s="1"/>
      <c r="AE29" s="1"/>
      <c r="AF29" s="1"/>
      <c r="AG29" s="1"/>
    </row>
    <row r="30" customFormat="false" ht="12.75" hidden="false" customHeight="false" outlineLevel="0" collapsed="false">
      <c r="A30" s="1"/>
      <c r="B30" s="86" t="s">
        <v>112</v>
      </c>
      <c r="C30" s="54" t="n">
        <v>28.14</v>
      </c>
      <c r="D30" s="51" t="s">
        <v>143</v>
      </c>
      <c r="E30" s="54" t="n">
        <v>3.96211111111111</v>
      </c>
      <c r="F30" s="51" t="s">
        <v>144</v>
      </c>
      <c r="G30" s="55" t="n">
        <v>-1.10722222222222</v>
      </c>
      <c r="H30" s="51" t="s">
        <v>145</v>
      </c>
      <c r="I30" s="55"/>
      <c r="J30" s="51" t="s">
        <v>146</v>
      </c>
      <c r="K30" s="55" t="n">
        <v>26.9366666666667</v>
      </c>
      <c r="L30" s="51" t="s">
        <v>147</v>
      </c>
      <c r="M30" s="56" t="n">
        <v>0.071666666666669</v>
      </c>
      <c r="N30" s="1"/>
      <c r="O30" s="85"/>
      <c r="U30" s="1"/>
      <c r="V30" s="1"/>
      <c r="Z30" s="1"/>
      <c r="AA30" s="1"/>
      <c r="AB30" s="1"/>
      <c r="AC30" s="1"/>
      <c r="AD30" s="1"/>
      <c r="AE30" s="1"/>
      <c r="AF30" s="1"/>
      <c r="AG30" s="1"/>
    </row>
    <row r="31" customFormat="false" ht="12.75" hidden="false" customHeight="false" outlineLevel="0" collapsed="false">
      <c r="A31" s="1"/>
      <c r="B31" s="86" t="s">
        <v>29</v>
      </c>
      <c r="C31" s="54" t="n">
        <v>28.0766666666667</v>
      </c>
      <c r="D31" s="51" t="s">
        <v>148</v>
      </c>
      <c r="E31" s="54" t="n">
        <v>5.212</v>
      </c>
      <c r="F31" s="51" t="s">
        <v>149</v>
      </c>
      <c r="G31" s="55" t="n">
        <v>-0.873333333333328</v>
      </c>
      <c r="H31" s="51" t="s">
        <v>150</v>
      </c>
      <c r="I31" s="55" t="n">
        <v>-0.881666666666664</v>
      </c>
      <c r="J31" s="51" t="s">
        <v>151</v>
      </c>
      <c r="K31" s="55" t="n">
        <v>26.6866666666667</v>
      </c>
      <c r="L31" s="51" t="s">
        <v>152</v>
      </c>
      <c r="M31" s="56" t="n">
        <v>0.131666666666664</v>
      </c>
      <c r="N31" s="1"/>
      <c r="O31" s="85"/>
      <c r="U31" s="1"/>
      <c r="V31" s="1"/>
      <c r="Z31" s="1"/>
      <c r="AA31" s="1"/>
      <c r="AB31" s="1"/>
      <c r="AC31" s="1"/>
      <c r="AD31" s="1"/>
      <c r="AE31" s="1"/>
      <c r="AF31" s="1"/>
      <c r="AG31" s="1"/>
    </row>
    <row r="32" customFormat="false" ht="12.75" hidden="false" customHeight="false" outlineLevel="0" collapsed="false">
      <c r="A32" s="1"/>
      <c r="B32" s="86" t="s">
        <v>33</v>
      </c>
      <c r="C32" s="54" t="n">
        <v>27.72</v>
      </c>
      <c r="D32" s="51" t="s">
        <v>153</v>
      </c>
      <c r="E32" s="54" t="n">
        <v>2.55984444444444</v>
      </c>
      <c r="F32" s="51" t="s">
        <v>154</v>
      </c>
      <c r="G32" s="55" t="n">
        <v>-9.21222222222222</v>
      </c>
      <c r="H32" s="51" t="s">
        <v>155</v>
      </c>
      <c r="I32" s="55" t="n">
        <v>-0.855</v>
      </c>
      <c r="J32" s="51" t="s">
        <v>156</v>
      </c>
      <c r="K32" s="55" t="n">
        <v>26.3166666666667</v>
      </c>
      <c r="L32" s="51" t="s">
        <v>157</v>
      </c>
      <c r="M32" s="56" t="n">
        <v>0.0566666666666649</v>
      </c>
      <c r="N32" s="1"/>
      <c r="O32" s="85"/>
      <c r="U32" s="1"/>
      <c r="V32" s="1"/>
      <c r="Z32" s="1"/>
      <c r="AA32" s="1"/>
      <c r="AB32" s="1"/>
      <c r="AC32" s="1"/>
      <c r="AD32" s="1"/>
      <c r="AE32" s="1"/>
      <c r="AF32" s="1"/>
      <c r="AG32" s="1"/>
    </row>
    <row r="33" customFormat="false" ht="12.75" hidden="false" customHeight="false" outlineLevel="0" collapsed="false">
      <c r="A33" s="1"/>
      <c r="B33" s="86" t="s">
        <v>37</v>
      </c>
      <c r="C33" s="54" t="n">
        <v>27.27</v>
      </c>
      <c r="D33" s="51" t="s">
        <v>158</v>
      </c>
      <c r="E33" s="54" t="n">
        <v>3.48495555555555</v>
      </c>
      <c r="F33" s="51" t="s">
        <v>159</v>
      </c>
      <c r="G33" s="55" t="n">
        <v>0.842222222222226</v>
      </c>
      <c r="H33" s="51" t="s">
        <v>160</v>
      </c>
      <c r="I33" s="55" t="n">
        <v>-0.715</v>
      </c>
      <c r="J33" s="51" t="s">
        <v>161</v>
      </c>
      <c r="K33" s="55" t="n">
        <v>25.96</v>
      </c>
      <c r="L33" s="51" t="s">
        <v>162</v>
      </c>
      <c r="M33" s="56" t="n">
        <v>0.0299999999999976</v>
      </c>
      <c r="N33" s="1"/>
      <c r="O33" s="85"/>
      <c r="U33" s="1"/>
      <c r="V33" s="1"/>
      <c r="Z33" s="1"/>
      <c r="AA33" s="1"/>
      <c r="AB33" s="1"/>
      <c r="AC33" s="1"/>
      <c r="AD33" s="1"/>
      <c r="AE33" s="1"/>
      <c r="AF33" s="1"/>
      <c r="AG33" s="1"/>
    </row>
    <row r="34" customFormat="false" ht="12.75" hidden="false" customHeight="false" outlineLevel="0" collapsed="false">
      <c r="A34" s="1"/>
      <c r="B34" s="86" t="s">
        <v>41</v>
      </c>
      <c r="C34" s="54" t="n">
        <v>26.82</v>
      </c>
      <c r="D34" s="51" t="s">
        <v>163</v>
      </c>
      <c r="E34" s="54" t="n">
        <v>4.69328888888889</v>
      </c>
      <c r="F34" s="51" t="s">
        <v>164</v>
      </c>
      <c r="G34" s="55"/>
      <c r="H34" s="51" t="s">
        <v>165</v>
      </c>
      <c r="I34" s="55" t="n">
        <v>-0.559999999999999</v>
      </c>
      <c r="J34" s="51" t="s">
        <v>166</v>
      </c>
      <c r="K34" s="55" t="n">
        <v>25.6366666666667</v>
      </c>
      <c r="L34" s="51" t="s">
        <v>167</v>
      </c>
      <c r="M34" s="56" t="n">
        <v>-0.0133333333333354</v>
      </c>
      <c r="N34" s="1"/>
      <c r="O34" s="85"/>
      <c r="U34" s="1"/>
      <c r="V34" s="1"/>
      <c r="Z34" s="1"/>
      <c r="AA34" s="1"/>
      <c r="AB34" s="1"/>
      <c r="AC34" s="1"/>
      <c r="AD34" s="1"/>
      <c r="AE34" s="1"/>
      <c r="AF34" s="1"/>
      <c r="AG34" s="1"/>
    </row>
    <row r="35" customFormat="false" ht="12.75" hidden="false" customHeight="false" outlineLevel="0" collapsed="false">
      <c r="A35" s="1"/>
      <c r="B35" s="86" t="s">
        <v>45</v>
      </c>
      <c r="C35" s="54" t="n">
        <v>26.37</v>
      </c>
      <c r="D35" s="51"/>
      <c r="E35" s="54"/>
      <c r="F35" s="51"/>
      <c r="G35" s="60"/>
      <c r="H35" s="51" t="s">
        <v>168</v>
      </c>
      <c r="I35" s="55" t="n">
        <v>-0.439999999999998</v>
      </c>
      <c r="J35" s="51" t="s">
        <v>169</v>
      </c>
      <c r="K35" s="55" t="n">
        <v>25.3266666666667</v>
      </c>
      <c r="L35" s="51" t="s">
        <v>170</v>
      </c>
      <c r="M35" s="56" t="n">
        <v>0.0016666666666687</v>
      </c>
      <c r="N35" s="1"/>
      <c r="O35" s="85"/>
      <c r="U35" s="1"/>
      <c r="V35" s="1"/>
      <c r="Z35" s="1"/>
      <c r="AA35" s="1"/>
      <c r="AB35" s="1"/>
      <c r="AC35" s="1"/>
      <c r="AD35" s="1"/>
      <c r="AE35" s="1"/>
      <c r="AF35" s="1"/>
      <c r="AG35" s="1"/>
    </row>
    <row r="36" customFormat="false" ht="12.75" hidden="false" customHeight="false" outlineLevel="0" collapsed="false">
      <c r="A36" s="1"/>
      <c r="B36" s="86" t="s">
        <v>49</v>
      </c>
      <c r="C36" s="54" t="n">
        <v>26.0966666666667</v>
      </c>
      <c r="D36" s="51" t="s">
        <v>171</v>
      </c>
      <c r="E36" s="54" t="n">
        <v>3.98752222222222</v>
      </c>
      <c r="F36" s="51" t="s">
        <v>172</v>
      </c>
      <c r="G36" s="60"/>
      <c r="H36" s="51" t="s">
        <v>173</v>
      </c>
      <c r="I36" s="55" t="n">
        <v>-0.446666666666665</v>
      </c>
      <c r="J36" s="51" t="s">
        <v>174</v>
      </c>
      <c r="K36" s="55" t="n">
        <v>25.0233333333333</v>
      </c>
      <c r="L36" s="51"/>
      <c r="M36" s="56"/>
      <c r="N36" s="1"/>
      <c r="O36" s="85"/>
      <c r="U36" s="1"/>
      <c r="V36" s="1"/>
      <c r="Z36" s="1"/>
      <c r="AA36" s="1"/>
      <c r="AB36" s="1"/>
      <c r="AC36" s="1"/>
      <c r="AD36" s="1"/>
      <c r="AE36" s="1"/>
      <c r="AF36" s="1"/>
      <c r="AG36" s="1"/>
    </row>
    <row r="37" customFormat="false" ht="12.75" hidden="false" customHeight="false" outlineLevel="0" collapsed="false">
      <c r="A37" s="1"/>
      <c r="B37" s="86"/>
      <c r="C37" s="54"/>
      <c r="D37" s="51"/>
      <c r="E37" s="54"/>
      <c r="F37" s="51"/>
      <c r="G37" s="60"/>
      <c r="H37" s="51"/>
      <c r="I37" s="60"/>
      <c r="J37" s="51"/>
      <c r="K37" s="60"/>
      <c r="L37" s="51" t="s">
        <v>175</v>
      </c>
      <c r="M37" s="56" t="n">
        <v>0.0244444444444412</v>
      </c>
      <c r="N37" s="1"/>
      <c r="O37" s="85"/>
      <c r="U37" s="1"/>
      <c r="V37" s="1"/>
      <c r="Z37" s="1"/>
      <c r="AA37" s="1"/>
      <c r="AB37" s="1"/>
      <c r="AC37" s="1"/>
      <c r="AD37" s="1"/>
      <c r="AE37" s="1"/>
      <c r="AF37" s="1"/>
      <c r="AG37" s="1"/>
    </row>
    <row r="38" customFormat="false" ht="12.75" hidden="false" customHeight="false" outlineLevel="0" collapsed="false">
      <c r="A38" s="1"/>
      <c r="B38" s="86" t="s">
        <v>113</v>
      </c>
      <c r="C38" s="54" t="n">
        <v>27.9788888888889</v>
      </c>
      <c r="D38" s="51" t="s">
        <v>176</v>
      </c>
      <c r="E38" s="55" t="n">
        <v>4.69711111111111</v>
      </c>
      <c r="F38" s="51" t="s">
        <v>177</v>
      </c>
      <c r="G38" s="60"/>
      <c r="H38" s="51" t="s">
        <v>178</v>
      </c>
      <c r="I38" s="55" t="n">
        <v>-0.830000000000002</v>
      </c>
      <c r="J38" s="51" t="s">
        <v>179</v>
      </c>
      <c r="K38" s="55"/>
      <c r="L38" s="51" t="s">
        <v>180</v>
      </c>
      <c r="M38" s="56" t="n">
        <v>8.29666666666667</v>
      </c>
      <c r="N38" s="1"/>
      <c r="O38" s="85"/>
      <c r="U38" s="1"/>
      <c r="V38" s="1"/>
      <c r="Z38" s="1"/>
      <c r="AA38" s="1"/>
      <c r="AB38" s="1"/>
      <c r="AC38" s="1"/>
      <c r="AD38" s="1"/>
      <c r="AE38" s="1"/>
      <c r="AF38" s="1"/>
      <c r="AG38" s="1"/>
    </row>
    <row r="39" customFormat="false" ht="12.75" hidden="false" customHeight="false" outlineLevel="0" collapsed="false">
      <c r="A39" s="1"/>
      <c r="B39" s="86" t="s">
        <v>61</v>
      </c>
      <c r="C39" s="54" t="n">
        <v>26.82</v>
      </c>
      <c r="D39" s="51" t="s">
        <v>181</v>
      </c>
      <c r="E39" s="55" t="n">
        <v>5.163</v>
      </c>
      <c r="F39" s="51" t="s">
        <v>182</v>
      </c>
      <c r="G39" s="55" t="n">
        <v>-0.848888888888887</v>
      </c>
      <c r="H39" s="51" t="s">
        <v>183</v>
      </c>
      <c r="I39" s="55" t="n">
        <v>-1.18</v>
      </c>
      <c r="J39" s="51" t="s">
        <v>184</v>
      </c>
      <c r="K39" s="55" t="n">
        <v>25.9711111111111</v>
      </c>
      <c r="L39" s="51"/>
      <c r="M39" s="56"/>
      <c r="N39" s="1"/>
      <c r="O39" s="85"/>
      <c r="U39" s="1"/>
      <c r="V39" s="1"/>
      <c r="Z39" s="1"/>
      <c r="AA39" s="1"/>
      <c r="AB39" s="1"/>
      <c r="AC39" s="1"/>
      <c r="AD39" s="1"/>
      <c r="AE39" s="1"/>
      <c r="AF39" s="1"/>
      <c r="AG39" s="1"/>
    </row>
    <row r="40" customFormat="false" ht="12.75" hidden="false" customHeight="false" outlineLevel="0" collapsed="false">
      <c r="A40" s="1"/>
      <c r="B40" s="86" t="s">
        <v>67</v>
      </c>
      <c r="C40" s="54" t="n">
        <v>25.9455555555556</v>
      </c>
      <c r="D40" s="51" t="s">
        <v>185</v>
      </c>
      <c r="E40" s="55" t="n">
        <v>8.57704444444444</v>
      </c>
      <c r="F40" s="51" t="s">
        <v>186</v>
      </c>
      <c r="G40" s="55" t="n">
        <v>-0.915555555555557</v>
      </c>
      <c r="H40" s="51" t="s">
        <v>187</v>
      </c>
      <c r="I40" s="55" t="n">
        <v>-1.06</v>
      </c>
      <c r="J40" s="51" t="s">
        <v>188</v>
      </c>
      <c r="K40" s="55" t="n">
        <v>25.03</v>
      </c>
      <c r="L40" s="51"/>
      <c r="M40" s="56"/>
      <c r="N40" s="1"/>
      <c r="O40" s="85"/>
      <c r="U40" s="1"/>
      <c r="V40" s="1"/>
      <c r="Z40" s="1"/>
      <c r="AA40" s="1"/>
      <c r="AB40" s="1"/>
      <c r="AC40" s="1"/>
      <c r="AD40" s="1"/>
      <c r="AE40" s="1"/>
      <c r="AF40" s="1"/>
      <c r="AG40" s="1"/>
    </row>
    <row r="41" customFormat="false" ht="12.75" hidden="false" customHeight="false" outlineLevel="0" collapsed="false">
      <c r="A41" s="1"/>
      <c r="B41" s="86" t="s">
        <v>73</v>
      </c>
      <c r="C41" s="54" t="n">
        <v>25.1044444444444</v>
      </c>
      <c r="D41" s="51" t="s">
        <v>189</v>
      </c>
      <c r="E41" s="55" t="n">
        <v>7.58835555555556</v>
      </c>
      <c r="F41" s="51" t="s">
        <v>190</v>
      </c>
      <c r="G41" s="55" t="n">
        <v>-0.864444444444448</v>
      </c>
      <c r="H41" s="51" t="s">
        <v>191</v>
      </c>
      <c r="I41" s="55" t="n">
        <v>-0.98</v>
      </c>
      <c r="J41" s="51" t="s">
        <v>192</v>
      </c>
      <c r="K41" s="55" t="n">
        <v>24.24</v>
      </c>
      <c r="L41" s="51"/>
      <c r="M41" s="56"/>
      <c r="N41" s="1"/>
      <c r="O41" s="85"/>
      <c r="U41" s="1"/>
      <c r="V41" s="1"/>
      <c r="Z41" s="1"/>
      <c r="AA41" s="1"/>
      <c r="AB41" s="1"/>
      <c r="AC41" s="1"/>
      <c r="AD41" s="1"/>
      <c r="AE41" s="1"/>
      <c r="AF41" s="1"/>
      <c r="AG41" s="1"/>
    </row>
    <row r="42" customFormat="false" ht="12.75" hidden="false" customHeight="false" outlineLevel="0" collapsed="false">
      <c r="A42" s="1"/>
      <c r="B42" s="86" t="s">
        <v>78</v>
      </c>
      <c r="C42" s="54" t="n">
        <v>24.4211111111111</v>
      </c>
      <c r="D42" s="51" t="s">
        <v>193</v>
      </c>
      <c r="E42" s="55"/>
      <c r="F42" s="51" t="s">
        <v>194</v>
      </c>
      <c r="G42" s="60"/>
      <c r="H42" s="51" t="s">
        <v>195</v>
      </c>
      <c r="I42" s="55" t="n">
        <v>-0.899999999999999</v>
      </c>
      <c r="J42" s="51" t="s">
        <v>196</v>
      </c>
      <c r="K42" s="55"/>
      <c r="L42" s="51"/>
      <c r="M42" s="56"/>
      <c r="N42" s="1"/>
      <c r="O42" s="85"/>
      <c r="U42" s="1"/>
      <c r="V42" s="1"/>
      <c r="Z42" s="1"/>
      <c r="AA42" s="1"/>
      <c r="AB42" s="1"/>
      <c r="AC42" s="1"/>
      <c r="AD42" s="1"/>
      <c r="AE42" s="1"/>
      <c r="AF42" s="1"/>
      <c r="AG42" s="1"/>
    </row>
    <row r="43" customFormat="false" ht="12.75" hidden="false" customHeight="false" outlineLevel="0" collapsed="false">
      <c r="B43" s="86"/>
      <c r="C43" s="54"/>
      <c r="D43" s="51"/>
      <c r="E43" s="60"/>
      <c r="F43" s="51"/>
      <c r="G43" s="60"/>
      <c r="H43" s="51" t="s">
        <v>197</v>
      </c>
      <c r="I43" s="55" t="n">
        <v>-0.780000000000001</v>
      </c>
      <c r="J43" s="51"/>
      <c r="K43" s="55"/>
      <c r="L43" s="51"/>
      <c r="M43" s="56"/>
      <c r="N43" s="1"/>
      <c r="O43" s="85"/>
    </row>
    <row r="44" customFormat="false" ht="12.75" hidden="false" customHeight="false" outlineLevel="0" collapsed="false">
      <c r="B44" s="96" t="s">
        <v>83</v>
      </c>
      <c r="C44" s="64" t="n">
        <v>25.5727777777778</v>
      </c>
      <c r="D44" s="65" t="s">
        <v>198</v>
      </c>
      <c r="E44" s="66"/>
      <c r="F44" s="65" t="s">
        <v>199</v>
      </c>
      <c r="G44" s="66"/>
      <c r="H44" s="65" t="s">
        <v>200</v>
      </c>
      <c r="I44" s="67" t="n">
        <v>-0.640000000000001</v>
      </c>
      <c r="J44" s="65"/>
      <c r="K44" s="67"/>
      <c r="L44" s="65"/>
      <c r="M44" s="68"/>
      <c r="N44" s="1"/>
      <c r="O44" s="85"/>
    </row>
    <row r="45" customFormat="false" ht="12.75" hidden="false" customHeight="false" outlineLevel="0" collapsed="false">
      <c r="B45" s="1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85"/>
    </row>
    <row r="46" customFormat="false" ht="12.75" hidden="false" customHeight="false" outlineLevel="0" collapsed="false">
      <c r="B46" s="1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85"/>
      <c r="P46" s="1"/>
      <c r="Q46" s="1"/>
      <c r="R46" s="1"/>
      <c r="S46" s="1"/>
      <c r="T46" s="1"/>
    </row>
    <row r="47" customFormat="false" ht="12.75" hidden="false" customHeight="false" outlineLevel="0" collapsed="false">
      <c r="B47" s="82"/>
      <c r="C47" s="84" t="s">
        <v>104</v>
      </c>
      <c r="D47" s="84"/>
      <c r="E47" s="84"/>
      <c r="F47" s="84"/>
      <c r="G47" s="83"/>
      <c r="H47" s="1"/>
      <c r="I47" s="69"/>
      <c r="J47" s="15" t="s">
        <v>201</v>
      </c>
      <c r="K47" s="15"/>
      <c r="L47" s="15"/>
      <c r="M47" s="15"/>
      <c r="N47" s="16"/>
      <c r="O47" s="85"/>
      <c r="P47" s="1"/>
      <c r="Q47" s="1"/>
      <c r="R47" s="1"/>
      <c r="S47" s="1"/>
      <c r="T47" s="1"/>
    </row>
    <row r="48" customFormat="false" ht="12.75" hidden="false" customHeight="false" outlineLevel="0" collapsed="false">
      <c r="B48" s="10"/>
      <c r="C48" s="20" t="s">
        <v>105</v>
      </c>
      <c r="D48" s="20" t="s">
        <v>106</v>
      </c>
      <c r="E48" s="20" t="s">
        <v>107</v>
      </c>
      <c r="F48" s="20" t="s">
        <v>108</v>
      </c>
      <c r="G48" s="21"/>
      <c r="H48" s="1"/>
      <c r="I48" s="74"/>
      <c r="J48" s="20" t="s">
        <v>202</v>
      </c>
      <c r="K48" s="20" t="s">
        <v>203</v>
      </c>
      <c r="L48" s="20" t="s">
        <v>86</v>
      </c>
      <c r="M48" s="20" t="s">
        <v>87</v>
      </c>
      <c r="N48" s="75" t="s">
        <v>88</v>
      </c>
      <c r="O48" s="85"/>
      <c r="P48" s="1"/>
      <c r="Q48" s="1"/>
      <c r="R48" s="1"/>
      <c r="S48" s="1"/>
      <c r="T48" s="1"/>
    </row>
    <row r="49" customFormat="false" ht="12.75" hidden="false" customHeight="false" outlineLevel="0" collapsed="false">
      <c r="B49" s="86" t="n">
        <v>37165</v>
      </c>
      <c r="C49" s="4"/>
      <c r="D49" s="4" t="n">
        <v>244.25</v>
      </c>
      <c r="E49" s="4"/>
      <c r="F49" s="51" t="s">
        <v>112</v>
      </c>
      <c r="G49" s="87"/>
      <c r="H49" s="1"/>
      <c r="I49" s="25" t="n">
        <v>37165</v>
      </c>
      <c r="J49" s="77" t="n">
        <v>4.41</v>
      </c>
      <c r="K49" s="77" t="n">
        <v>3.843</v>
      </c>
      <c r="L49" s="77" t="n">
        <v>4.9292</v>
      </c>
      <c r="M49" s="77" t="n">
        <v>5.051</v>
      </c>
      <c r="N49" s="78" t="n">
        <v>4.7465</v>
      </c>
      <c r="O49" s="85"/>
      <c r="P49" s="1"/>
      <c r="Q49" s="1"/>
      <c r="R49" s="1"/>
      <c r="S49" s="1"/>
      <c r="T49" s="1"/>
    </row>
    <row r="50" customFormat="false" ht="12.75" hidden="false" customHeight="false" outlineLevel="0" collapsed="false">
      <c r="B50" s="86" t="n">
        <v>37196</v>
      </c>
      <c r="C50" s="4" t="n">
        <v>27.31</v>
      </c>
      <c r="D50" s="4" t="n">
        <v>243.75</v>
      </c>
      <c r="E50" s="4" t="n">
        <v>5.36426273458445</v>
      </c>
      <c r="F50" s="51" t="s">
        <v>29</v>
      </c>
      <c r="G50" s="87" t="n">
        <v>26.865</v>
      </c>
      <c r="H50" s="1"/>
      <c r="I50" s="25" t="n">
        <v>37196</v>
      </c>
      <c r="J50" s="77" t="n">
        <v>4.01133333333334</v>
      </c>
      <c r="K50" s="77" t="n">
        <v>4.20033333333334</v>
      </c>
      <c r="L50" s="77" t="n">
        <v>4.2032</v>
      </c>
      <c r="M50" s="77" t="n">
        <v>4.241</v>
      </c>
      <c r="N50" s="78" t="n">
        <v>4.1465</v>
      </c>
      <c r="O50" s="85"/>
      <c r="P50" s="1"/>
      <c r="Q50" s="1"/>
      <c r="R50" s="1"/>
      <c r="S50" s="1"/>
      <c r="T50" s="1"/>
    </row>
    <row r="51" customFormat="false" ht="12.75" hidden="false" customHeight="false" outlineLevel="0" collapsed="false">
      <c r="B51" s="86" t="n">
        <v>37226</v>
      </c>
      <c r="C51" s="4" t="n">
        <v>27.08</v>
      </c>
      <c r="D51" s="4" t="n">
        <v>242.25</v>
      </c>
      <c r="E51" s="4" t="n">
        <v>5.39319034852547</v>
      </c>
      <c r="F51" s="51" t="s">
        <v>33</v>
      </c>
      <c r="G51" s="87" t="n">
        <v>26.555</v>
      </c>
      <c r="H51" s="1"/>
      <c r="I51" s="25" t="n">
        <v>37226</v>
      </c>
      <c r="J51" s="77" t="n">
        <v>4.116</v>
      </c>
      <c r="K51" s="77" t="n">
        <v>4.914</v>
      </c>
      <c r="L51" s="77" t="n">
        <v>3.9836</v>
      </c>
      <c r="M51" s="77" t="n">
        <v>3.971</v>
      </c>
      <c r="N51" s="78" t="n">
        <v>4.0025</v>
      </c>
      <c r="O51" s="85"/>
      <c r="P51" s="1"/>
      <c r="Q51" s="1"/>
      <c r="R51" s="1"/>
      <c r="S51" s="1"/>
      <c r="T51" s="1"/>
    </row>
    <row r="52" customFormat="false" ht="12.75" hidden="false" customHeight="false" outlineLevel="0" collapsed="false">
      <c r="B52" s="86" t="n">
        <v>37257</v>
      </c>
      <c r="C52" s="4" t="n">
        <v>26.65</v>
      </c>
      <c r="D52" s="4" t="n">
        <v>240</v>
      </c>
      <c r="E52" s="4" t="n">
        <v>5.521581769437</v>
      </c>
      <c r="F52" s="51" t="s">
        <v>37</v>
      </c>
      <c r="G52" s="87" t="n">
        <v>26.26</v>
      </c>
      <c r="H52" s="1"/>
      <c r="I52" s="25" t="n">
        <v>37257</v>
      </c>
      <c r="J52" s="77" t="n">
        <v>4.671</v>
      </c>
      <c r="K52" s="77" t="n">
        <v>5.07</v>
      </c>
      <c r="L52" s="77" t="n">
        <v>4.2852</v>
      </c>
      <c r="M52" s="77" t="n">
        <v>4.232</v>
      </c>
      <c r="N52" s="78" t="n">
        <v>4.365</v>
      </c>
      <c r="O52" s="85"/>
      <c r="P52" s="1"/>
      <c r="Q52" s="1"/>
      <c r="R52" s="1"/>
      <c r="S52" s="1"/>
      <c r="T52" s="1"/>
    </row>
    <row r="53" customFormat="false" ht="12.75" hidden="false" customHeight="false" outlineLevel="0" collapsed="false">
      <c r="B53" s="86" t="n">
        <v>37288</v>
      </c>
      <c r="C53" s="4" t="n">
        <v>26.46</v>
      </c>
      <c r="D53" s="4" t="n">
        <v>239</v>
      </c>
      <c r="E53" s="4" t="n">
        <v>5.57753351206434</v>
      </c>
      <c r="F53" s="51" t="s">
        <v>41</v>
      </c>
      <c r="G53" s="87" t="n">
        <v>25.93</v>
      </c>
      <c r="H53" s="1"/>
      <c r="I53" s="25" t="n">
        <v>37288</v>
      </c>
      <c r="J53" s="77" t="n">
        <v>5.352</v>
      </c>
      <c r="K53" s="77" t="n">
        <v>4.302</v>
      </c>
      <c r="L53" s="77" t="n">
        <v>4.68059999999999</v>
      </c>
      <c r="M53" s="77" t="n">
        <v>4.654</v>
      </c>
      <c r="N53" s="78" t="n">
        <v>4.7205</v>
      </c>
      <c r="O53" s="85"/>
      <c r="P53" s="1"/>
      <c r="Q53" s="1"/>
      <c r="R53" s="1"/>
      <c r="S53" s="1"/>
      <c r="T53" s="1"/>
    </row>
    <row r="54" customFormat="false" ht="12.75" hidden="false" customHeight="false" outlineLevel="0" collapsed="false">
      <c r="B54" s="86" t="n">
        <v>37316</v>
      </c>
      <c r="C54" s="4" t="n">
        <v>26.06</v>
      </c>
      <c r="D54" s="4" t="n">
        <v>0</v>
      </c>
      <c r="E54" s="4" t="s">
        <v>204</v>
      </c>
      <c r="F54" s="51" t="s">
        <v>45</v>
      </c>
      <c r="G54" s="87" t="n">
        <v>25.65</v>
      </c>
      <c r="H54" s="1"/>
      <c r="I54" s="25" t="n">
        <v>37316</v>
      </c>
      <c r="J54" s="77" t="n">
        <v>8.29260000000001</v>
      </c>
      <c r="K54" s="77" t="n">
        <v>3.4878</v>
      </c>
      <c r="L54" s="77" t="n">
        <v>4.782</v>
      </c>
      <c r="M54" s="77" t="n">
        <v>4.852</v>
      </c>
      <c r="N54" s="78" t="n">
        <v>4.677</v>
      </c>
      <c r="O54" s="85"/>
      <c r="P54" s="1"/>
      <c r="Q54" s="1"/>
      <c r="R54" s="1"/>
      <c r="S54" s="1"/>
      <c r="T54" s="1"/>
    </row>
    <row r="55" customFormat="false" ht="12.75" hidden="false" customHeight="false" outlineLevel="0" collapsed="false">
      <c r="B55" s="86" t="n">
        <v>37347</v>
      </c>
      <c r="C55" s="4" t="n">
        <v>25.8</v>
      </c>
      <c r="D55" s="4" t="n">
        <v>228</v>
      </c>
      <c r="E55" s="4" t="n">
        <v>4.76300268096515</v>
      </c>
      <c r="F55" s="51" t="s">
        <v>49</v>
      </c>
      <c r="G55" s="87" t="n">
        <v>25.325</v>
      </c>
      <c r="H55" s="1"/>
      <c r="I55" s="25" t="n">
        <v>37347</v>
      </c>
      <c r="J55" s="77" t="n">
        <v>8.54493333333334</v>
      </c>
      <c r="K55" s="77" t="n">
        <v>2.89173333333333</v>
      </c>
      <c r="L55" s="77" t="n">
        <v>6.22068</v>
      </c>
      <c r="M55" s="77" t="n">
        <v>6.541</v>
      </c>
      <c r="N55" s="78" t="n">
        <v>5.74020000000001</v>
      </c>
      <c r="O55" s="85"/>
      <c r="P55" s="1"/>
      <c r="Q55" s="1"/>
      <c r="R55" s="1"/>
      <c r="S55" s="1"/>
      <c r="T55" s="1"/>
    </row>
    <row r="56" customFormat="false" ht="12.75" hidden="false" customHeight="false" outlineLevel="0" collapsed="false">
      <c r="B56" s="86" t="n">
        <v>37377</v>
      </c>
      <c r="C56" s="4" t="n">
        <v>25.5</v>
      </c>
      <c r="D56" s="4" t="n">
        <v>221.25</v>
      </c>
      <c r="E56" s="4" t="n">
        <v>4.15817694369973</v>
      </c>
      <c r="F56" s="51"/>
      <c r="G56" s="87"/>
      <c r="H56" s="1"/>
      <c r="I56" s="25" t="n">
        <v>37377</v>
      </c>
      <c r="J56" s="77" t="n">
        <v>8.22693333333334</v>
      </c>
      <c r="K56" s="77" t="n">
        <v>0.63333333333334</v>
      </c>
      <c r="L56" s="77" t="n">
        <v>6.31032</v>
      </c>
      <c r="M56" s="77" t="n">
        <v>6.6872</v>
      </c>
      <c r="N56" s="78" t="n">
        <v>5.745</v>
      </c>
      <c r="O56" s="85"/>
      <c r="P56" s="1"/>
      <c r="Q56" s="1"/>
      <c r="R56" s="1"/>
      <c r="S56" s="1"/>
      <c r="T56" s="1"/>
    </row>
    <row r="57" customFormat="false" ht="12.75" hidden="false" customHeight="false" outlineLevel="0" collapsed="false">
      <c r="B57" s="86" t="n">
        <v>37408</v>
      </c>
      <c r="C57" s="4" t="n">
        <v>25.15</v>
      </c>
      <c r="D57" s="4" t="n">
        <v>217</v>
      </c>
      <c r="E57" s="4" t="n">
        <v>3.93847184986595</v>
      </c>
      <c r="F57" s="51" t="s">
        <v>113</v>
      </c>
      <c r="G57" s="87"/>
      <c r="H57" s="1"/>
      <c r="I57" s="25" t="n">
        <v>37408</v>
      </c>
      <c r="J57" s="77" t="n">
        <v>7.93026666666667</v>
      </c>
      <c r="K57" s="77" t="n">
        <v>2.78106666666667</v>
      </c>
      <c r="L57" s="77" t="n">
        <v>5.07616</v>
      </c>
      <c r="M57" s="77" t="n">
        <v>5.58240000000001</v>
      </c>
      <c r="N57" s="78" t="n">
        <v>4.3168</v>
      </c>
      <c r="O57" s="85"/>
      <c r="P57" s="1"/>
      <c r="Q57" s="1"/>
      <c r="R57" s="1"/>
      <c r="S57" s="1"/>
      <c r="T57" s="1"/>
    </row>
    <row r="58" customFormat="false" ht="12.75" hidden="false" customHeight="false" outlineLevel="0" collapsed="false">
      <c r="B58" s="86" t="n">
        <v>37438</v>
      </c>
      <c r="C58" s="4" t="n">
        <v>0</v>
      </c>
      <c r="D58" s="4" t="n">
        <v>218</v>
      </c>
      <c r="E58" s="4" t="n">
        <v>29.2225201072386</v>
      </c>
      <c r="F58" s="51" t="s">
        <v>61</v>
      </c>
      <c r="G58" s="87" t="n">
        <v>25.9466666666667</v>
      </c>
      <c r="H58" s="1"/>
      <c r="I58" s="25" t="n">
        <v>37438</v>
      </c>
      <c r="J58" s="77" t="n">
        <v>7.3574</v>
      </c>
      <c r="K58" s="77" t="n">
        <v>3.1574</v>
      </c>
      <c r="L58" s="77" t="n">
        <v>5.76392</v>
      </c>
      <c r="M58" s="77" t="n">
        <v>6.1072</v>
      </c>
      <c r="N58" s="78" t="n">
        <v>5.249</v>
      </c>
      <c r="O58" s="85"/>
      <c r="P58" s="1"/>
      <c r="Q58" s="1"/>
      <c r="R58" s="1"/>
      <c r="S58" s="1"/>
      <c r="T58" s="1"/>
    </row>
    <row r="59" customFormat="false" ht="12.75" hidden="false" customHeight="false" outlineLevel="0" collapsed="false">
      <c r="B59" s="86" t="n">
        <v>37469</v>
      </c>
      <c r="C59" s="4" t="n">
        <v>24.6</v>
      </c>
      <c r="D59" s="4"/>
      <c r="E59" s="4"/>
      <c r="F59" s="51" t="s">
        <v>67</v>
      </c>
      <c r="G59" s="87" t="n">
        <v>16.7333333333333</v>
      </c>
      <c r="H59" s="1"/>
      <c r="I59" s="25" t="n">
        <v>37469</v>
      </c>
      <c r="J59" s="77" t="n">
        <v>6.60073333333333</v>
      </c>
      <c r="K59" s="77" t="n">
        <v>3.63973333333334</v>
      </c>
      <c r="L59" s="77" t="n">
        <v>5.5774</v>
      </c>
      <c r="M59" s="77" t="n">
        <v>5.8574</v>
      </c>
      <c r="N59" s="78" t="n">
        <v>5.1574</v>
      </c>
      <c r="O59" s="85"/>
      <c r="P59" s="1"/>
      <c r="Q59" s="1"/>
      <c r="R59" s="1"/>
      <c r="S59" s="1"/>
      <c r="T59" s="1"/>
    </row>
    <row r="60" customFormat="false" ht="12.75" hidden="false" customHeight="false" outlineLevel="0" collapsed="false">
      <c r="B60" s="86" t="n">
        <v>37500</v>
      </c>
      <c r="C60" s="4" t="n">
        <v>24.3</v>
      </c>
      <c r="D60" s="4"/>
      <c r="E60" s="4"/>
      <c r="F60" s="51" t="s">
        <v>73</v>
      </c>
      <c r="G60" s="87"/>
      <c r="H60" s="1"/>
      <c r="I60" s="25" t="n">
        <v>37500</v>
      </c>
      <c r="J60" s="77"/>
      <c r="K60" s="77" t="n">
        <v>4.09873333333334</v>
      </c>
      <c r="L60" s="77" t="n">
        <v>5.323</v>
      </c>
      <c r="M60" s="77" t="n">
        <v>5.5204</v>
      </c>
      <c r="N60" s="78" t="n">
        <v>5.0269</v>
      </c>
      <c r="O60" s="85"/>
      <c r="P60" s="1"/>
      <c r="Q60" s="1"/>
      <c r="R60" s="1"/>
      <c r="S60" s="1"/>
      <c r="T60" s="1"/>
    </row>
    <row r="61" customFormat="false" ht="12.75" hidden="false" customHeight="false" outlineLevel="0" collapsed="false">
      <c r="B61" s="86" t="n">
        <v>37530</v>
      </c>
      <c r="C61" s="4" t="n">
        <v>24.13</v>
      </c>
      <c r="D61" s="4"/>
      <c r="E61" s="4"/>
      <c r="F61" s="51" t="s">
        <v>78</v>
      </c>
      <c r="G61" s="87"/>
      <c r="H61" s="1"/>
      <c r="I61" s="25" t="n">
        <v>37530</v>
      </c>
      <c r="J61" s="77"/>
      <c r="K61" s="77" t="n">
        <v>4.49106666666667</v>
      </c>
      <c r="L61" s="77"/>
      <c r="M61" s="77"/>
      <c r="N61" s="78"/>
      <c r="O61" s="85"/>
      <c r="P61" s="1"/>
      <c r="Q61" s="1"/>
      <c r="R61" s="1"/>
      <c r="S61" s="1"/>
      <c r="T61" s="1"/>
    </row>
    <row r="62" customFormat="false" ht="12.75" hidden="false" customHeight="false" outlineLevel="0" collapsed="false">
      <c r="B62" s="86" t="n">
        <v>37561</v>
      </c>
      <c r="C62" s="4"/>
      <c r="D62" s="4"/>
      <c r="E62" s="4"/>
      <c r="F62" s="51"/>
      <c r="G62" s="87"/>
      <c r="H62" s="12"/>
      <c r="I62" s="25" t="n">
        <v>37561</v>
      </c>
      <c r="J62" s="77"/>
      <c r="K62" s="77" t="n">
        <v>4.8534</v>
      </c>
      <c r="L62" s="77"/>
      <c r="M62" s="77"/>
      <c r="N62" s="78"/>
      <c r="O62" s="85"/>
      <c r="P62" s="1"/>
      <c r="Q62" s="1"/>
      <c r="R62" s="1"/>
      <c r="S62" s="1"/>
      <c r="T62" s="1"/>
    </row>
    <row r="63" customFormat="false" ht="12.75" hidden="false" customHeight="false" outlineLevel="0" collapsed="false">
      <c r="B63" s="96" t="n">
        <v>37591</v>
      </c>
      <c r="C63" s="97" t="n">
        <v>23.65</v>
      </c>
      <c r="D63" s="97"/>
      <c r="E63" s="97"/>
      <c r="F63" s="65" t="s">
        <v>83</v>
      </c>
      <c r="G63" s="98"/>
      <c r="H63" s="81"/>
      <c r="I63" s="25" t="n">
        <v>37591</v>
      </c>
      <c r="J63" s="77"/>
      <c r="K63" s="77" t="n">
        <v>5.2394</v>
      </c>
      <c r="L63" s="77"/>
      <c r="M63" s="77"/>
      <c r="N63" s="78"/>
      <c r="O63" s="85"/>
      <c r="P63" s="1"/>
      <c r="Q63" s="1"/>
      <c r="R63" s="1"/>
      <c r="S63" s="1"/>
      <c r="T63" s="1"/>
    </row>
    <row r="64" customFormat="false" ht="12.75" hidden="false" customHeight="false" outlineLevel="0" collapsed="false">
      <c r="B64" s="10"/>
      <c r="C64" s="12"/>
      <c r="D64" s="1"/>
      <c r="E64" s="1"/>
      <c r="F64" s="1"/>
      <c r="G64" s="1"/>
      <c r="H64" s="1"/>
      <c r="I64" s="38" t="n">
        <v>37622</v>
      </c>
      <c r="J64" s="125"/>
      <c r="K64" s="77" t="n">
        <v>5.20606666666667</v>
      </c>
      <c r="L64" s="125"/>
      <c r="M64" s="125"/>
      <c r="N64" s="126"/>
      <c r="O64" s="85"/>
      <c r="P64" s="1"/>
      <c r="Q64" s="1"/>
      <c r="R64" s="1"/>
      <c r="S64" s="1"/>
      <c r="T64" s="1"/>
    </row>
    <row r="65" customFormat="false" ht="12.75" hidden="false" customHeight="false" outlineLevel="0" collapsed="false">
      <c r="B65" s="10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85"/>
    </row>
    <row r="66" customFormat="false" ht="12.75" hidden="false" customHeight="false" outlineLevel="0" collapsed="false">
      <c r="B66" s="82"/>
      <c r="C66" s="84"/>
      <c r="D66" s="84"/>
      <c r="E66" s="84"/>
      <c r="F66" s="84"/>
      <c r="G66" s="83"/>
      <c r="H66" s="1"/>
      <c r="I66" s="1"/>
      <c r="J66" s="1"/>
      <c r="K66" s="1"/>
      <c r="L66" s="1"/>
      <c r="M66" s="1"/>
      <c r="N66" s="1"/>
      <c r="O66" s="85"/>
    </row>
    <row r="67" customFormat="false" ht="12.75" hidden="false" customHeight="false" outlineLevel="0" collapsed="false">
      <c r="B67" s="10"/>
      <c r="C67" s="20" t="s">
        <v>109</v>
      </c>
      <c r="D67" s="20"/>
      <c r="E67" s="20" t="s">
        <v>110</v>
      </c>
      <c r="F67" s="20"/>
      <c r="G67" s="21" t="s">
        <v>111</v>
      </c>
      <c r="H67" s="1"/>
      <c r="I67" s="1"/>
      <c r="J67" s="1"/>
      <c r="K67" s="1"/>
      <c r="L67" s="1"/>
      <c r="M67" s="1"/>
      <c r="N67" s="1"/>
      <c r="O67" s="85"/>
    </row>
    <row r="68" customFormat="false" ht="12.75" hidden="false" customHeight="false" outlineLevel="0" collapsed="false">
      <c r="B68" s="86" t="s">
        <v>112</v>
      </c>
      <c r="C68" s="88" t="n">
        <v>3.121</v>
      </c>
      <c r="D68" s="51" t="n">
        <v>37165</v>
      </c>
      <c r="E68" s="89" t="n">
        <v>2.78095238095239</v>
      </c>
      <c r="F68" s="51" t="n">
        <v>37165</v>
      </c>
      <c r="G68" s="90" t="n">
        <v>0.721999999999998</v>
      </c>
      <c r="H68" s="1"/>
      <c r="I68" s="1"/>
      <c r="J68" s="1"/>
      <c r="K68" s="1"/>
      <c r="L68" s="1"/>
      <c r="M68" s="1"/>
      <c r="N68" s="1"/>
      <c r="O68" s="85"/>
    </row>
    <row r="69" customFormat="false" ht="12.75" hidden="false" customHeight="false" outlineLevel="0" collapsed="false">
      <c r="B69" s="86" t="s">
        <v>29</v>
      </c>
      <c r="C69" s="88" t="n">
        <v>3.83033333333333</v>
      </c>
      <c r="D69" s="51" t="n">
        <v>37196</v>
      </c>
      <c r="E69" s="89" t="n">
        <v>3.88095238095238</v>
      </c>
      <c r="F69" s="51" t="n">
        <v>37196</v>
      </c>
      <c r="G69" s="90" t="n">
        <v>0.370000000000005</v>
      </c>
      <c r="H69" s="1"/>
      <c r="I69" s="1"/>
      <c r="J69" s="1"/>
      <c r="K69" s="1"/>
      <c r="L69" s="1"/>
      <c r="M69" s="1"/>
      <c r="N69" s="1"/>
      <c r="O69" s="85"/>
    </row>
    <row r="70" customFormat="false" ht="12.75" hidden="false" customHeight="false" outlineLevel="0" collapsed="false">
      <c r="B70" s="86" t="s">
        <v>33</v>
      </c>
      <c r="C70" s="88" t="n">
        <v>4.565</v>
      </c>
      <c r="D70" s="51" t="n">
        <v>37226</v>
      </c>
      <c r="E70" s="89" t="n">
        <v>5.0095238095238</v>
      </c>
      <c r="F70" s="51" t="n">
        <v>37226</v>
      </c>
      <c r="G70" s="90" t="n">
        <v>0.349000000000004</v>
      </c>
      <c r="H70" s="1"/>
      <c r="I70" s="1"/>
      <c r="J70" s="1"/>
      <c r="K70" s="1"/>
      <c r="L70" s="1"/>
      <c r="M70" s="1"/>
      <c r="N70" s="1"/>
      <c r="O70" s="85"/>
    </row>
    <row r="71" customFormat="false" ht="12.75" hidden="false" customHeight="false" outlineLevel="0" collapsed="false">
      <c r="B71" s="86" t="s">
        <v>37</v>
      </c>
      <c r="C71" s="88" t="n">
        <v>5.288</v>
      </c>
      <c r="D71" s="51" t="n">
        <v>37257</v>
      </c>
      <c r="E71" s="89" t="n">
        <v>3.63095238095238</v>
      </c>
      <c r="F71" s="51" t="n">
        <v>37257</v>
      </c>
      <c r="G71" s="90" t="n">
        <v>-0.217999999999996</v>
      </c>
      <c r="H71" s="1"/>
      <c r="I71" s="1"/>
      <c r="J71" s="1"/>
      <c r="K71" s="1"/>
      <c r="L71" s="1"/>
      <c r="M71" s="1"/>
      <c r="N71" s="1"/>
      <c r="O71" s="85"/>
    </row>
    <row r="72" customFormat="false" ht="12.75" hidden="false" customHeight="false" outlineLevel="0" collapsed="false">
      <c r="B72" s="86" t="s">
        <v>41</v>
      </c>
      <c r="C72" s="88" t="n">
        <v>5.528</v>
      </c>
      <c r="D72" s="51" t="n">
        <v>37288</v>
      </c>
      <c r="E72" s="89" t="n">
        <v>5.83095238095238</v>
      </c>
      <c r="F72" s="51" t="n">
        <v>37288</v>
      </c>
      <c r="G72" s="90" t="n">
        <v>-1.226</v>
      </c>
      <c r="H72" s="1"/>
      <c r="I72" s="1"/>
      <c r="J72" s="1"/>
      <c r="K72" s="1"/>
      <c r="L72" s="1"/>
      <c r="M72" s="1"/>
      <c r="N72" s="1"/>
      <c r="O72" s="85"/>
    </row>
    <row r="73" customFormat="false" ht="12.75" hidden="false" customHeight="false" outlineLevel="0" collapsed="false">
      <c r="B73" s="86" t="s">
        <v>45</v>
      </c>
      <c r="C73" s="88" t="n">
        <v>4.76</v>
      </c>
      <c r="D73" s="51" t="n">
        <v>37316</v>
      </c>
      <c r="E73" s="89" t="n">
        <v>5.63095238095238</v>
      </c>
      <c r="F73" s="51" t="n">
        <v>37316</v>
      </c>
      <c r="G73" s="90" t="n">
        <v>-1.2722</v>
      </c>
      <c r="H73" s="1"/>
      <c r="I73" s="1"/>
      <c r="J73" s="1"/>
      <c r="K73" s="1"/>
      <c r="L73" s="1"/>
      <c r="M73" s="1"/>
      <c r="N73" s="1"/>
      <c r="O73" s="85"/>
    </row>
    <row r="74" customFormat="false" ht="12.75" hidden="false" customHeight="false" outlineLevel="0" collapsed="false">
      <c r="B74" s="86"/>
      <c r="C74" s="91"/>
      <c r="D74" s="92"/>
      <c r="E74" s="91"/>
      <c r="F74" s="92"/>
      <c r="G74" s="93"/>
      <c r="H74" s="1"/>
      <c r="I74" s="1"/>
      <c r="J74" s="1"/>
      <c r="K74" s="1"/>
      <c r="L74" s="1"/>
      <c r="M74" s="1"/>
      <c r="N74" s="1"/>
      <c r="O74" s="85"/>
    </row>
    <row r="75" customFormat="false" ht="12.75" hidden="false" customHeight="false" outlineLevel="0" collapsed="false">
      <c r="B75" s="86" t="s">
        <v>113</v>
      </c>
      <c r="C75" s="88" t="n">
        <v>3.83877777777778</v>
      </c>
      <c r="D75" s="92" t="s">
        <v>114</v>
      </c>
      <c r="E75" s="89" t="n">
        <v>3.89047619047618</v>
      </c>
      <c r="F75" s="92" t="s">
        <v>114</v>
      </c>
      <c r="G75" s="90" t="n">
        <v>0.0716349206349314</v>
      </c>
      <c r="H75" s="1"/>
      <c r="I75" s="1"/>
      <c r="J75" s="1"/>
      <c r="K75" s="1"/>
      <c r="L75" s="1"/>
      <c r="M75" s="1"/>
      <c r="N75" s="1"/>
      <c r="O75" s="85"/>
    </row>
    <row r="76" customFormat="false" ht="12.75" hidden="false" customHeight="false" outlineLevel="0" collapsed="false">
      <c r="B76" s="86" t="s">
        <v>61</v>
      </c>
      <c r="C76" s="88" t="n">
        <v>5.192</v>
      </c>
      <c r="D76" s="92" t="s">
        <v>115</v>
      </c>
      <c r="E76" s="89" t="n">
        <v>5.03095238095239</v>
      </c>
      <c r="F76" s="92" t="s">
        <v>115</v>
      </c>
      <c r="G76" s="90" t="n">
        <v>0.181047619047614</v>
      </c>
      <c r="H76" s="1"/>
      <c r="I76" s="1"/>
      <c r="J76" s="1"/>
      <c r="K76" s="1"/>
      <c r="L76" s="1"/>
      <c r="M76" s="1"/>
      <c r="N76" s="1"/>
      <c r="O76" s="85"/>
    </row>
    <row r="77" customFormat="false" ht="12.75" hidden="false" customHeight="false" outlineLevel="0" collapsed="false">
      <c r="B77" s="86" t="s">
        <v>67</v>
      </c>
      <c r="C77" s="88" t="n">
        <v>3.23144444444445</v>
      </c>
      <c r="D77" s="92" t="s">
        <v>116</v>
      </c>
      <c r="E77" s="89" t="n">
        <v>1.95095238095239</v>
      </c>
      <c r="F77" s="92" t="s">
        <v>116</v>
      </c>
      <c r="G77" s="90" t="n">
        <v>0.608892063492053</v>
      </c>
      <c r="H77" s="1"/>
      <c r="I77" s="1"/>
      <c r="J77" s="1"/>
      <c r="K77" s="1"/>
      <c r="L77" s="1"/>
      <c r="M77" s="1"/>
      <c r="N77" s="1"/>
      <c r="O77" s="85"/>
    </row>
    <row r="78" customFormat="false" ht="12.75" hidden="false" customHeight="false" outlineLevel="0" collapsed="false">
      <c r="B78" s="86" t="s">
        <v>73</v>
      </c>
      <c r="C78" s="88" t="n">
        <v>3.48455555555556</v>
      </c>
      <c r="D78" s="92" t="s">
        <v>117</v>
      </c>
      <c r="E78" s="89" t="n">
        <v>2.10095238095238</v>
      </c>
      <c r="F78" s="92" t="s">
        <v>117</v>
      </c>
      <c r="G78" s="90" t="n">
        <v>1.38400317460318</v>
      </c>
      <c r="H78" s="1"/>
      <c r="I78" s="1"/>
      <c r="J78" s="1"/>
      <c r="K78" s="1"/>
      <c r="L78" s="1"/>
      <c r="M78" s="1"/>
      <c r="N78" s="1"/>
      <c r="O78" s="85"/>
    </row>
    <row r="79" customFormat="false" ht="12.75" hidden="false" customHeight="false" outlineLevel="0" collapsed="false">
      <c r="B79" s="86" t="s">
        <v>78</v>
      </c>
      <c r="C79" s="88" t="n">
        <v>4.6928888888889</v>
      </c>
      <c r="D79" s="92" t="s">
        <v>118</v>
      </c>
      <c r="E79" s="89" t="n">
        <v>3.25095238095237</v>
      </c>
      <c r="F79" s="92" t="s">
        <v>118</v>
      </c>
      <c r="G79" s="90" t="n">
        <v>1.44233650793652</v>
      </c>
      <c r="H79" s="1"/>
      <c r="I79" s="1"/>
      <c r="J79" s="1"/>
      <c r="K79" s="1"/>
      <c r="L79" s="1"/>
      <c r="M79" s="1"/>
      <c r="N79" s="1"/>
      <c r="O79" s="85"/>
    </row>
    <row r="80" customFormat="false" ht="12.75" hidden="false" customHeight="false" outlineLevel="0" collapsed="false">
      <c r="B80" s="86"/>
      <c r="C80" s="91"/>
      <c r="D80" s="92"/>
      <c r="E80" s="91"/>
      <c r="F80" s="92"/>
      <c r="G80" s="93"/>
      <c r="H80" s="1"/>
      <c r="I80" s="1"/>
      <c r="J80" s="1"/>
      <c r="K80" s="1"/>
      <c r="L80" s="1"/>
      <c r="M80" s="1"/>
      <c r="N80" s="1"/>
      <c r="O80" s="85"/>
    </row>
    <row r="81" customFormat="false" ht="12.75" hidden="false" customHeight="false" outlineLevel="0" collapsed="false">
      <c r="B81" s="86" t="s">
        <v>83</v>
      </c>
      <c r="C81" s="88" t="n">
        <v>4.15022222222223</v>
      </c>
      <c r="D81" s="94" t="n">
        <v>2002</v>
      </c>
      <c r="E81" s="95" t="n">
        <v>3.08345238095237</v>
      </c>
      <c r="F81" s="94" t="n">
        <v>2002</v>
      </c>
      <c r="G81" s="90" t="n">
        <v>-0.162700000000005</v>
      </c>
      <c r="H81" s="1"/>
      <c r="I81" s="1"/>
      <c r="J81" s="1"/>
      <c r="K81" s="1"/>
      <c r="L81" s="1"/>
      <c r="M81" s="1"/>
      <c r="N81" s="1"/>
      <c r="O81" s="85"/>
    </row>
    <row r="82" customFormat="false" ht="13.5" hidden="false" customHeight="false" outlineLevel="0" collapsed="false">
      <c r="B82" s="100"/>
      <c r="C82" s="101"/>
      <c r="D82" s="102"/>
      <c r="E82" s="101"/>
      <c r="F82" s="102"/>
      <c r="G82" s="103"/>
      <c r="H82" s="99"/>
      <c r="I82" s="99"/>
      <c r="J82" s="99"/>
      <c r="K82" s="99"/>
      <c r="L82" s="99"/>
      <c r="M82" s="99"/>
      <c r="N82" s="99"/>
      <c r="O82" s="104"/>
    </row>
  </sheetData>
  <mergeCells count="1">
    <mergeCell ref="B3:O3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6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5.28"/>
    <col collapsed="false" customWidth="true" hidden="false" outlineLevel="0" max="4" min="4" style="0" width="14.14"/>
    <col collapsed="false" customWidth="true" hidden="false" outlineLevel="0" max="5" min="5" style="0" width="13.7"/>
    <col collapsed="false" customWidth="true" hidden="false" outlineLevel="0" max="6" min="6" style="0" width="17.28"/>
    <col collapsed="false" customWidth="true" hidden="false" outlineLevel="0" max="7" min="7" style="0" width="12.99"/>
    <col collapsed="false" customWidth="true" hidden="false" outlineLevel="0" max="8" min="8" style="0" width="18.99"/>
    <col collapsed="false" customWidth="true" hidden="false" outlineLevel="0" max="9" min="9" style="0" width="14.99"/>
    <col collapsed="false" customWidth="true" hidden="false" outlineLevel="0" max="10" min="10" style="0" width="14.56"/>
    <col collapsed="false" customWidth="true" hidden="false" outlineLevel="0" max="11" min="11" style="0" width="15.28"/>
    <col collapsed="false" customWidth="true" hidden="false" outlineLevel="0" max="12" min="12" style="0" width="15.41"/>
    <col collapsed="false" customWidth="true" hidden="false" outlineLevel="0" max="13" min="13" style="0" width="14.7"/>
    <col collapsed="false" customWidth="true" hidden="false" outlineLevel="0" max="15" min="14" style="0" width="13.41"/>
    <col collapsed="false" customWidth="true" hidden="false" outlineLevel="0" max="16" min="16" style="0" width="13.7"/>
    <col collapsed="false" customWidth="true" hidden="false" outlineLevel="0" max="17" min="17" style="0" width="12.56"/>
    <col collapsed="false" customWidth="true" hidden="false" outlineLevel="0" max="18" min="18" style="0" width="15.28"/>
    <col collapsed="false" customWidth="true" hidden="false" outlineLevel="0" max="19" min="19" style="0" width="11.85"/>
    <col collapsed="false" customWidth="true" hidden="false" outlineLevel="0" max="20" min="20" style="0" width="11.99"/>
    <col collapsed="false" customWidth="true" hidden="false" outlineLevel="0" max="21" min="21" style="0" width="11.7"/>
    <col collapsed="false" customWidth="true" hidden="false" outlineLevel="0" max="22" min="22" style="0" width="11.56"/>
    <col collapsed="false" customWidth="true" hidden="false" outlineLevel="0" max="23" min="23" style="0" width="11.7"/>
    <col collapsed="false" customWidth="true" hidden="false" outlineLevel="0" max="24" min="24" style="0" width="9.28"/>
    <col collapsed="false" customWidth="true" hidden="false" outlineLevel="0" max="25" min="25" style="0" width="11.7"/>
    <col collapsed="false" customWidth="true" hidden="false" outlineLevel="0" max="26" min="26" style="0" width="12.14"/>
    <col collapsed="false" customWidth="true" hidden="false" outlineLevel="0" max="27" min="27" style="0" width="11.7"/>
    <col collapsed="false" customWidth="true" hidden="false" outlineLevel="0" max="28" min="28" style="0" width="12.14"/>
    <col collapsed="false" customWidth="true" hidden="false" outlineLevel="0" max="29" min="29" style="0" width="2.99"/>
  </cols>
  <sheetData>
    <row r="1" customFormat="false" ht="18" hidden="false" customHeight="false" outlineLevel="0" collapsed="false">
      <c r="A1" s="1"/>
      <c r="B1" s="2" t="s">
        <v>0</v>
      </c>
      <c r="C1" s="1"/>
      <c r="D1" s="1"/>
      <c r="E1" s="3" t="n">
        <v>100</v>
      </c>
      <c r="F1" s="3" t="n">
        <v>100</v>
      </c>
      <c r="G1" s="3" t="n">
        <v>100</v>
      </c>
      <c r="H1" s="4" t="n">
        <v>100</v>
      </c>
      <c r="I1" s="1"/>
      <c r="J1" s="1"/>
      <c r="L1" s="5" t="n">
        <v>100</v>
      </c>
      <c r="M1" s="1"/>
      <c r="N1" s="1"/>
      <c r="P1" s="7"/>
      <c r="Q1" s="1"/>
      <c r="R1" s="1"/>
      <c r="T1" s="1"/>
      <c r="U1" s="1"/>
      <c r="V1" s="1"/>
      <c r="X1" s="1"/>
      <c r="Y1" s="1"/>
      <c r="Z1" s="1"/>
      <c r="AA1" s="1"/>
    </row>
    <row r="2" customFormat="false" ht="13.5" hidden="false" customHeight="false" outlineLevel="0" collapsed="false">
      <c r="A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customFormat="false" ht="26.25" hidden="false" customHeight="false" outlineLevel="0" collapsed="false">
      <c r="A3" s="1"/>
      <c r="B3" s="115" t="s">
        <v>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9"/>
      <c r="Q3" s="9"/>
      <c r="R3" s="9"/>
      <c r="S3" s="9"/>
      <c r="T3" s="9"/>
      <c r="U3" s="1"/>
      <c r="V3" s="1"/>
      <c r="W3" s="1"/>
      <c r="X3" s="1"/>
      <c r="Y3" s="1"/>
      <c r="Z3" s="1"/>
      <c r="AA3" s="1"/>
      <c r="AB3" s="1"/>
    </row>
    <row r="4" customFormat="false" ht="12.75" hidden="false" customHeight="false" outlineLevel="0" collapsed="false">
      <c r="A4" s="1"/>
      <c r="B4" s="10" t="s">
        <v>2</v>
      </c>
      <c r="C4" s="1"/>
      <c r="D4" s="11" t="n">
        <v>37151</v>
      </c>
      <c r="E4" s="1"/>
      <c r="F4" s="1"/>
      <c r="G4" s="1"/>
      <c r="H4" s="1"/>
      <c r="I4" s="1"/>
      <c r="J4" s="1"/>
      <c r="K4" s="1"/>
      <c r="L4" s="1"/>
      <c r="M4" s="1"/>
      <c r="N4" s="1"/>
      <c r="O4" s="8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customFormat="false" ht="12.75" hidden="false" customHeight="false" outlineLevel="0" collapsed="false">
      <c r="A5" s="1"/>
      <c r="B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85"/>
      <c r="P5" s="1"/>
      <c r="Q5" s="1"/>
      <c r="R5" s="1"/>
      <c r="S5" s="12"/>
      <c r="T5" s="1"/>
      <c r="U5" s="1"/>
      <c r="V5" s="12"/>
      <c r="W5" s="1"/>
      <c r="X5" s="13"/>
      <c r="Y5" s="1"/>
      <c r="Z5" s="1"/>
      <c r="AA5" s="1"/>
      <c r="AB5" s="1"/>
    </row>
    <row r="6" customFormat="false" ht="15" hidden="false" customHeight="false" outlineLevel="0" collapsed="false">
      <c r="A6" s="1"/>
      <c r="B6" s="116"/>
      <c r="C6" s="16" t="s">
        <v>3</v>
      </c>
      <c r="D6" s="16"/>
      <c r="E6" s="16"/>
      <c r="F6" s="16"/>
      <c r="G6" s="16"/>
      <c r="H6" s="16"/>
      <c r="I6" s="1"/>
      <c r="J6" s="17"/>
      <c r="K6" s="117" t="s">
        <v>4</v>
      </c>
      <c r="L6" s="117"/>
      <c r="M6" s="117"/>
      <c r="N6" s="117"/>
      <c r="O6" s="117"/>
      <c r="P6" s="1"/>
      <c r="Q6" s="1"/>
      <c r="R6" s="1"/>
      <c r="S6" s="1"/>
      <c r="T6" s="1"/>
      <c r="W6" s="1"/>
      <c r="AA6" s="1"/>
      <c r="AB6" s="1"/>
    </row>
    <row r="7" customFormat="false" ht="12.75" hidden="false" customHeight="false" outlineLevel="0" collapsed="false">
      <c r="A7" s="1"/>
      <c r="B7" s="118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1" t="s">
        <v>10</v>
      </c>
      <c r="I7" s="1"/>
      <c r="J7" s="22"/>
      <c r="K7" s="20" t="s">
        <v>12</v>
      </c>
      <c r="L7" s="20" t="s">
        <v>13</v>
      </c>
      <c r="M7" s="20" t="s">
        <v>14</v>
      </c>
      <c r="N7" s="20" t="s">
        <v>15</v>
      </c>
      <c r="O7" s="119" t="s">
        <v>16</v>
      </c>
      <c r="P7" s="1"/>
      <c r="Q7" s="1"/>
      <c r="R7" s="1"/>
      <c r="S7" s="1"/>
      <c r="T7" s="1"/>
      <c r="W7" s="1"/>
      <c r="AA7" s="1"/>
      <c r="AB7" s="23"/>
      <c r="AC7" s="24"/>
      <c r="AD7" s="24"/>
    </row>
    <row r="8" customFormat="false" ht="12.75" hidden="false" customHeight="false" outlineLevel="0" collapsed="false">
      <c r="A8" s="1"/>
      <c r="B8" s="86" t="n">
        <v>37165</v>
      </c>
      <c r="C8" s="34" t="n">
        <v>28.81</v>
      </c>
      <c r="D8" s="34"/>
      <c r="E8" s="3" t="n">
        <v>83.17</v>
      </c>
      <c r="F8" s="3" t="n">
        <v>80.7</v>
      </c>
      <c r="G8" s="3" t="n">
        <v>44.75</v>
      </c>
      <c r="H8" s="120" t="n">
        <v>35.75</v>
      </c>
      <c r="I8" s="1"/>
      <c r="J8" s="25" t="n">
        <v>37165</v>
      </c>
      <c r="K8" s="5" t="n">
        <v>80.7</v>
      </c>
      <c r="L8" s="5" t="n">
        <v>79.45</v>
      </c>
      <c r="M8" s="5" t="n">
        <v>84.25</v>
      </c>
      <c r="N8" s="31" t="n">
        <v>21.8</v>
      </c>
      <c r="O8" s="121" t="n">
        <v>21.1</v>
      </c>
      <c r="P8" s="1"/>
      <c r="Q8" s="1"/>
      <c r="R8" s="1"/>
      <c r="S8" s="1"/>
      <c r="T8" s="1"/>
      <c r="W8" s="1"/>
      <c r="AA8" s="1"/>
      <c r="AB8" s="23"/>
      <c r="AC8" s="24"/>
      <c r="AD8" s="24"/>
    </row>
    <row r="9" customFormat="false" ht="12.75" hidden="false" customHeight="false" outlineLevel="0" collapsed="false">
      <c r="A9" s="1"/>
      <c r="B9" s="86" t="n">
        <v>37196</v>
      </c>
      <c r="C9" s="34" t="n">
        <v>29.17</v>
      </c>
      <c r="D9" s="34" t="n">
        <v>28.62</v>
      </c>
      <c r="E9" s="3" t="n">
        <v>80.09</v>
      </c>
      <c r="F9" s="3" t="n">
        <v>82</v>
      </c>
      <c r="G9" s="3" t="n">
        <v>45.25</v>
      </c>
      <c r="H9" s="120" t="n">
        <v>35.75</v>
      </c>
      <c r="I9" s="1"/>
      <c r="J9" s="25" t="n">
        <v>37196</v>
      </c>
      <c r="K9" s="5" t="n">
        <v>82</v>
      </c>
      <c r="L9" s="5" t="n">
        <v>79.25</v>
      </c>
      <c r="M9" s="5" t="n">
        <v>84.45</v>
      </c>
      <c r="N9" s="31" t="n">
        <v>21.9</v>
      </c>
      <c r="O9" s="121" t="n">
        <v>20.8</v>
      </c>
      <c r="P9" s="1"/>
      <c r="Q9" s="1"/>
      <c r="R9" s="1"/>
      <c r="S9" s="1"/>
      <c r="T9" s="1"/>
      <c r="W9" s="1"/>
      <c r="AA9" s="1"/>
      <c r="AB9" s="23"/>
      <c r="AC9" s="24"/>
      <c r="AD9" s="24"/>
    </row>
    <row r="10" customFormat="false" ht="12.75" hidden="false" customHeight="false" outlineLevel="0" collapsed="false">
      <c r="A10" s="1"/>
      <c r="B10" s="86" t="n">
        <v>37226</v>
      </c>
      <c r="C10" s="34" t="n">
        <v>29.13</v>
      </c>
      <c r="D10" s="34" t="n">
        <v>28.19</v>
      </c>
      <c r="E10" s="3" t="n">
        <v>78.49</v>
      </c>
      <c r="F10" s="3" t="n">
        <v>82.55</v>
      </c>
      <c r="G10" s="3" t="n">
        <v>46.75</v>
      </c>
      <c r="H10" s="120" t="n">
        <v>35.75</v>
      </c>
      <c r="I10" s="1"/>
      <c r="J10" s="25" t="n">
        <v>37226</v>
      </c>
      <c r="K10" s="5" t="n">
        <v>82.55</v>
      </c>
      <c r="L10" s="5" t="n">
        <v>78</v>
      </c>
      <c r="M10" s="5" t="n">
        <v>83.25</v>
      </c>
      <c r="N10" s="31" t="n">
        <v>22</v>
      </c>
      <c r="O10" s="121" t="n">
        <v>20.5</v>
      </c>
      <c r="P10" s="1"/>
      <c r="Q10" s="1"/>
      <c r="R10" s="1"/>
      <c r="S10" s="1"/>
      <c r="T10" s="1"/>
      <c r="W10" s="1"/>
      <c r="AA10" s="1"/>
      <c r="AB10" s="23"/>
      <c r="AC10" s="24"/>
      <c r="AD10" s="24"/>
    </row>
    <row r="11" customFormat="false" ht="12.75" hidden="false" customHeight="false" outlineLevel="0" collapsed="false">
      <c r="A11" s="1"/>
      <c r="B11" s="86" t="n">
        <v>37257</v>
      </c>
      <c r="C11" s="34" t="n">
        <v>28.73</v>
      </c>
      <c r="D11" s="34" t="n">
        <v>27.61</v>
      </c>
      <c r="E11" s="3" t="n">
        <v>77.79</v>
      </c>
      <c r="F11" s="3" t="n">
        <v>82.8</v>
      </c>
      <c r="G11" s="3" t="n">
        <v>47.5</v>
      </c>
      <c r="H11" s="120" t="n">
        <v>36.75</v>
      </c>
      <c r="I11" s="1"/>
      <c r="J11" s="25" t="n">
        <v>37257</v>
      </c>
      <c r="K11" s="5" t="n">
        <v>82.8</v>
      </c>
      <c r="L11" s="5" t="n">
        <v>78.9</v>
      </c>
      <c r="M11" s="5" t="n">
        <v>84</v>
      </c>
      <c r="N11" s="31" t="n">
        <v>22.1</v>
      </c>
      <c r="O11" s="121" t="n">
        <v>20.25</v>
      </c>
      <c r="P11" s="1"/>
      <c r="Q11" s="1"/>
      <c r="R11" s="1"/>
      <c r="S11" s="1"/>
      <c r="T11" s="1"/>
      <c r="W11" s="1"/>
      <c r="AA11" s="1"/>
      <c r="AB11" s="23"/>
      <c r="AC11" s="24"/>
      <c r="AD11" s="24"/>
    </row>
    <row r="12" customFormat="false" ht="12.75" hidden="false" customHeight="false" outlineLevel="0" collapsed="false">
      <c r="A12" s="1"/>
      <c r="B12" s="86" t="n">
        <v>37288</v>
      </c>
      <c r="C12" s="34" t="n">
        <v>28.29</v>
      </c>
      <c r="D12" s="34" t="n">
        <v>27.15</v>
      </c>
      <c r="E12" s="3" t="n">
        <v>77.99</v>
      </c>
      <c r="F12" s="3" t="n">
        <v>81.85</v>
      </c>
      <c r="G12" s="3" t="n">
        <v>46.75</v>
      </c>
      <c r="H12" s="120" t="n">
        <v>35.5</v>
      </c>
      <c r="I12" s="1"/>
      <c r="J12" s="25" t="n">
        <v>37288</v>
      </c>
      <c r="K12" s="5" t="n">
        <v>81.85</v>
      </c>
      <c r="L12" s="5" t="n">
        <v>75.5</v>
      </c>
      <c r="M12" s="5" t="n">
        <v>80.6</v>
      </c>
      <c r="N12" s="31" t="n">
        <v>22</v>
      </c>
      <c r="O12" s="121" t="n">
        <v>20.05</v>
      </c>
      <c r="P12" s="1"/>
      <c r="Q12" s="1"/>
      <c r="R12" s="1"/>
      <c r="S12" s="1"/>
      <c r="T12" s="1"/>
      <c r="W12" s="1"/>
      <c r="AA12" s="1"/>
      <c r="AB12" s="23"/>
      <c r="AC12" s="24"/>
      <c r="AD12" s="24"/>
    </row>
    <row r="13" customFormat="false" ht="12.75" hidden="false" customHeight="false" outlineLevel="0" collapsed="false">
      <c r="A13" s="1"/>
      <c r="B13" s="86" t="n">
        <v>37316</v>
      </c>
      <c r="C13" s="34" t="n">
        <v>27.87</v>
      </c>
      <c r="D13" s="34" t="n">
        <v>26.69</v>
      </c>
      <c r="E13" s="3" t="n">
        <v>78.54</v>
      </c>
      <c r="F13" s="3" t="n">
        <v>78.45</v>
      </c>
      <c r="G13" s="3" t="n">
        <v>45.25</v>
      </c>
      <c r="H13" s="120" t="n">
        <v>35.25</v>
      </c>
      <c r="I13" s="1"/>
      <c r="J13" s="25" t="n">
        <v>37316</v>
      </c>
      <c r="K13" s="5" t="n">
        <v>78.45</v>
      </c>
      <c r="L13" s="5" t="n">
        <v>72.5</v>
      </c>
      <c r="M13" s="5" t="n">
        <v>77.6</v>
      </c>
      <c r="N13" s="31" t="n">
        <v>21.9</v>
      </c>
      <c r="O13" s="121" t="n">
        <v>19.75</v>
      </c>
      <c r="P13" s="1"/>
      <c r="Q13" s="1"/>
      <c r="R13" s="1"/>
      <c r="S13" s="1"/>
      <c r="T13" s="1"/>
      <c r="W13" s="1"/>
      <c r="AA13" s="1"/>
      <c r="AB13" s="23"/>
      <c r="AC13" s="24"/>
      <c r="AD13" s="24"/>
    </row>
    <row r="14" customFormat="false" ht="12.75" hidden="false" customHeight="false" outlineLevel="0" collapsed="false">
      <c r="A14" s="1"/>
      <c r="B14" s="86" t="n">
        <v>37347</v>
      </c>
      <c r="C14" s="34" t="n">
        <v>27.46</v>
      </c>
      <c r="D14" s="34" t="n">
        <v>26.27</v>
      </c>
      <c r="E14" s="3" t="n">
        <v>84.09</v>
      </c>
      <c r="F14" s="3" t="n">
        <v>75.45</v>
      </c>
      <c r="G14" s="3" t="n">
        <v>44.35</v>
      </c>
      <c r="H14" s="120" t="n">
        <v>34.5</v>
      </c>
      <c r="I14" s="1"/>
      <c r="J14" s="25" t="n">
        <v>37347</v>
      </c>
      <c r="K14" s="5" t="n">
        <v>75.45</v>
      </c>
      <c r="L14" s="5" t="n">
        <v>70.35</v>
      </c>
      <c r="M14" s="5" t="n">
        <v>74.25</v>
      </c>
      <c r="N14" s="31" t="n">
        <v>21.7</v>
      </c>
      <c r="O14" s="121" t="n">
        <v>19.45</v>
      </c>
      <c r="P14" s="1"/>
      <c r="Q14" s="1"/>
      <c r="R14" s="1"/>
      <c r="S14" s="1"/>
      <c r="T14" s="1"/>
      <c r="W14" s="1"/>
      <c r="AA14" s="1"/>
      <c r="AB14" s="23"/>
      <c r="AC14" s="24"/>
      <c r="AD14" s="24"/>
    </row>
    <row r="15" customFormat="false" ht="12.75" hidden="false" customHeight="false" outlineLevel="0" collapsed="false">
      <c r="A15" s="1"/>
      <c r="B15" s="86" t="n">
        <v>37377</v>
      </c>
      <c r="C15" s="34" t="n">
        <v>27.06</v>
      </c>
      <c r="D15" s="34" t="n">
        <v>25.87</v>
      </c>
      <c r="E15" s="3" t="n">
        <v>84.04</v>
      </c>
      <c r="F15" s="3" t="n">
        <v>72.7</v>
      </c>
      <c r="G15" s="3" t="n">
        <v>44.35</v>
      </c>
      <c r="H15" s="120" t="n">
        <v>34.5</v>
      </c>
      <c r="I15" s="1"/>
      <c r="J15" s="25" t="n">
        <v>37377</v>
      </c>
      <c r="K15" s="5" t="n">
        <v>72.7</v>
      </c>
      <c r="L15" s="5" t="n">
        <v>69.2</v>
      </c>
      <c r="M15" s="5" t="n">
        <v>73.1</v>
      </c>
      <c r="N15" s="31" t="n">
        <v>21.5</v>
      </c>
      <c r="O15" s="121" t="n">
        <v>19.2</v>
      </c>
      <c r="P15" s="1"/>
      <c r="Q15" s="1"/>
      <c r="R15" s="1"/>
      <c r="S15" s="1"/>
      <c r="T15" s="1"/>
      <c r="W15" s="1"/>
      <c r="AA15" s="1"/>
      <c r="AB15" s="23"/>
      <c r="AC15" s="24"/>
      <c r="AD15" s="24"/>
    </row>
    <row r="16" customFormat="false" ht="12.75" hidden="false" customHeight="false" outlineLevel="0" collapsed="false">
      <c r="A16" s="1"/>
      <c r="B16" s="86" t="n">
        <v>37408</v>
      </c>
      <c r="C16" s="34" t="n">
        <v>26.66</v>
      </c>
      <c r="D16" s="34" t="n">
        <v>25.49</v>
      </c>
      <c r="E16" s="3" t="n">
        <v>83.14</v>
      </c>
      <c r="F16" s="3" t="n">
        <v>71.55</v>
      </c>
      <c r="G16" s="3" t="n">
        <v>44.35</v>
      </c>
      <c r="H16" s="120" t="n">
        <v>34.5</v>
      </c>
      <c r="I16" s="1"/>
      <c r="J16" s="25" t="n">
        <v>37408</v>
      </c>
      <c r="K16" s="5" t="n">
        <v>71.55</v>
      </c>
      <c r="L16" s="5" t="n">
        <v>69</v>
      </c>
      <c r="M16" s="5" t="n">
        <v>72.9</v>
      </c>
      <c r="N16" s="31" t="n">
        <v>21.4</v>
      </c>
      <c r="O16" s="121" t="n">
        <v>18.95</v>
      </c>
      <c r="P16" s="1"/>
      <c r="Q16" s="1"/>
      <c r="R16" s="1"/>
      <c r="S16" s="1"/>
      <c r="T16" s="1"/>
      <c r="W16" s="1"/>
      <c r="AA16" s="1"/>
      <c r="AB16" s="23"/>
      <c r="AC16" s="24"/>
      <c r="AD16" s="24"/>
    </row>
    <row r="17" customFormat="false" ht="12.75" hidden="false" customHeight="false" outlineLevel="0" collapsed="false">
      <c r="A17" s="1"/>
      <c r="B17" s="86" t="n">
        <v>37438</v>
      </c>
      <c r="C17" s="34" t="n">
        <v>26.28</v>
      </c>
      <c r="D17" s="34" t="n">
        <v>25.15</v>
      </c>
      <c r="E17" s="3" t="n">
        <v>81.64</v>
      </c>
      <c r="F17" s="3" t="n">
        <v>71.35</v>
      </c>
      <c r="G17" s="3" t="n">
        <v>44.35</v>
      </c>
      <c r="H17" s="120" t="n">
        <v>34.75</v>
      </c>
      <c r="I17" s="1"/>
      <c r="J17" s="25" t="n">
        <v>37438</v>
      </c>
      <c r="K17" s="5" t="n">
        <v>71.35</v>
      </c>
      <c r="L17" s="5" t="n">
        <v>69</v>
      </c>
      <c r="M17" s="5" t="n">
        <v>73.7</v>
      </c>
      <c r="N17" s="31" t="n">
        <v>21.212</v>
      </c>
      <c r="O17" s="121" t="n">
        <v>18.662</v>
      </c>
      <c r="P17" s="1"/>
      <c r="Q17" s="1"/>
      <c r="R17" s="1"/>
      <c r="S17" s="1"/>
      <c r="T17" s="1"/>
      <c r="W17" s="1"/>
      <c r="AA17" s="1"/>
      <c r="AB17" s="23"/>
      <c r="AC17" s="24"/>
      <c r="AD17" s="24"/>
    </row>
    <row r="18" customFormat="false" ht="12.75" hidden="false" customHeight="false" outlineLevel="0" collapsed="false">
      <c r="A18" s="1"/>
      <c r="B18" s="86" t="n">
        <v>37469</v>
      </c>
      <c r="C18" s="34" t="n">
        <v>25.92</v>
      </c>
      <c r="D18" s="34" t="n">
        <v>24.83</v>
      </c>
      <c r="E18" s="3" t="n">
        <v>79.53</v>
      </c>
      <c r="F18" s="3" t="n">
        <v>71.45</v>
      </c>
      <c r="G18" s="3"/>
      <c r="H18" s="120"/>
      <c r="I18" s="1"/>
      <c r="J18" s="25" t="n">
        <v>37469</v>
      </c>
      <c r="K18" s="5" t="n">
        <v>71.45</v>
      </c>
      <c r="L18" s="5" t="n">
        <v>69.4</v>
      </c>
      <c r="M18" s="5" t="n">
        <v>74.1</v>
      </c>
      <c r="N18" s="31" t="n">
        <v>20.864</v>
      </c>
      <c r="O18" s="121" t="n">
        <v>18.314</v>
      </c>
      <c r="P18" s="1"/>
      <c r="Q18" s="1"/>
      <c r="R18" s="1"/>
      <c r="S18" s="1"/>
      <c r="T18" s="1"/>
      <c r="W18" s="1"/>
      <c r="AA18" s="1"/>
      <c r="AB18" s="23"/>
      <c r="AC18" s="23"/>
      <c r="AD18" s="24"/>
      <c r="AE18" s="24"/>
    </row>
    <row r="19" customFormat="false" ht="12.75" hidden="false" customHeight="false" outlineLevel="0" collapsed="false">
      <c r="A19" s="1"/>
      <c r="B19" s="86" t="n">
        <v>37500</v>
      </c>
      <c r="C19" s="34" t="n">
        <v>25.58</v>
      </c>
      <c r="D19" s="34" t="n">
        <v>24.53</v>
      </c>
      <c r="E19" s="3" t="n">
        <v>77.03</v>
      </c>
      <c r="F19" s="3" t="n">
        <v>71.85</v>
      </c>
      <c r="G19" s="3"/>
      <c r="H19" s="120"/>
      <c r="I19" s="1"/>
      <c r="J19" s="25" t="n">
        <v>37500</v>
      </c>
      <c r="K19" s="5" t="n">
        <v>71.85</v>
      </c>
      <c r="L19" s="5" t="n">
        <v>69.8</v>
      </c>
      <c r="M19" s="5" t="n">
        <v>74.5</v>
      </c>
      <c r="N19" s="31" t="n">
        <v>20.58</v>
      </c>
      <c r="O19" s="121" t="n">
        <v>18.03</v>
      </c>
      <c r="P19" s="1"/>
      <c r="Q19" s="1"/>
      <c r="R19" s="1"/>
      <c r="S19" s="1"/>
      <c r="T19" s="1"/>
      <c r="W19" s="1"/>
      <c r="AA19" s="1"/>
      <c r="AB19" s="23"/>
      <c r="AC19" s="23"/>
      <c r="AD19" s="24"/>
      <c r="AE19" s="24"/>
    </row>
    <row r="20" customFormat="false" ht="12.75" hidden="false" customHeight="false" outlineLevel="0" collapsed="false">
      <c r="A20" s="1"/>
      <c r="B20" s="86" t="n">
        <v>37530</v>
      </c>
      <c r="C20" s="34" t="n">
        <v>25.26</v>
      </c>
      <c r="D20" s="34" t="n">
        <v>24.26</v>
      </c>
      <c r="E20" s="3"/>
      <c r="F20" s="3" t="n">
        <v>72.25</v>
      </c>
      <c r="G20" s="3"/>
      <c r="H20" s="120"/>
      <c r="I20" s="1"/>
      <c r="J20" s="25" t="n">
        <v>37530</v>
      </c>
      <c r="K20" s="5" t="n">
        <v>72.25</v>
      </c>
      <c r="L20" s="5" t="n">
        <v>69</v>
      </c>
      <c r="M20" s="5" t="n">
        <v>74.45</v>
      </c>
      <c r="N20" s="31" t="n">
        <v>20.307</v>
      </c>
      <c r="O20" s="121" t="n">
        <v>17.757</v>
      </c>
      <c r="P20" s="1"/>
      <c r="Q20" s="1"/>
      <c r="R20" s="1"/>
      <c r="S20" s="1"/>
      <c r="T20" s="1"/>
      <c r="W20" s="1"/>
      <c r="AA20" s="1"/>
      <c r="AB20" s="23"/>
      <c r="AC20" s="23"/>
      <c r="AD20" s="24"/>
      <c r="AE20" s="24"/>
    </row>
    <row r="21" customFormat="false" ht="12.75" hidden="false" customHeight="false" outlineLevel="0" collapsed="false">
      <c r="A21" s="1"/>
      <c r="B21" s="86" t="n">
        <v>37561</v>
      </c>
      <c r="C21" s="34" t="n">
        <v>24.98</v>
      </c>
      <c r="D21" s="34" t="n">
        <v>24.01</v>
      </c>
      <c r="E21" s="3"/>
      <c r="F21" s="3" t="n">
        <v>72.65</v>
      </c>
      <c r="G21" s="3"/>
      <c r="H21" s="120"/>
      <c r="I21" s="1"/>
      <c r="J21" s="25" t="n">
        <v>37561</v>
      </c>
      <c r="K21" s="5" t="n">
        <v>72.65</v>
      </c>
      <c r="L21" s="5" t="n">
        <v>69.4</v>
      </c>
      <c r="M21" s="5" t="n">
        <v>74.85</v>
      </c>
      <c r="N21" s="31" t="n">
        <v>20.07</v>
      </c>
      <c r="O21" s="121" t="n">
        <v>17.52</v>
      </c>
      <c r="P21" s="1"/>
      <c r="Q21" s="1"/>
      <c r="R21" s="1"/>
      <c r="S21" s="1"/>
      <c r="T21" s="1"/>
      <c r="W21" s="1"/>
      <c r="AA21" s="1"/>
      <c r="AB21" s="23"/>
      <c r="AC21" s="23"/>
      <c r="AD21" s="24"/>
      <c r="AE21" s="24"/>
    </row>
    <row r="22" customFormat="false" ht="12.75" hidden="false" customHeight="false" outlineLevel="0" collapsed="false">
      <c r="A22" s="1"/>
      <c r="B22" s="86" t="n">
        <v>37591</v>
      </c>
      <c r="C22" s="34" t="n">
        <v>24.74</v>
      </c>
      <c r="D22" s="34" t="n">
        <v>23.78</v>
      </c>
      <c r="E22" s="3"/>
      <c r="F22" s="3" t="n">
        <v>73.05</v>
      </c>
      <c r="G22" s="3"/>
      <c r="H22" s="120"/>
      <c r="I22" s="1"/>
      <c r="J22" s="25" t="n">
        <v>37591</v>
      </c>
      <c r="K22" s="5" t="n">
        <v>73.05</v>
      </c>
      <c r="L22" s="5" t="n">
        <v>69.7</v>
      </c>
      <c r="M22" s="5" t="n">
        <v>75.15</v>
      </c>
      <c r="N22" s="31" t="n">
        <v>19.876</v>
      </c>
      <c r="O22" s="121" t="n">
        <v>17.326</v>
      </c>
      <c r="P22" s="1"/>
      <c r="Q22" s="1"/>
      <c r="R22" s="1"/>
      <c r="S22" s="1"/>
      <c r="T22" s="1"/>
      <c r="W22" s="1"/>
      <c r="AA22" s="1"/>
      <c r="AB22" s="23"/>
      <c r="AC22" s="23"/>
      <c r="AD22" s="24"/>
      <c r="AE22" s="24"/>
    </row>
    <row r="23" customFormat="false" ht="12.75" hidden="false" customHeight="false" outlineLevel="0" collapsed="false">
      <c r="A23" s="1"/>
      <c r="B23" s="86" t="n">
        <v>37622</v>
      </c>
      <c r="C23" s="34" t="n">
        <v>24.53</v>
      </c>
      <c r="D23" s="122"/>
      <c r="E23" s="3"/>
      <c r="F23" s="3" t="n">
        <v>73.35</v>
      </c>
      <c r="G23" s="3"/>
      <c r="H23" s="120"/>
      <c r="I23" s="1"/>
      <c r="J23" s="25" t="n">
        <v>37622</v>
      </c>
      <c r="K23" s="5" t="n">
        <v>73.35</v>
      </c>
      <c r="L23" s="5" t="n">
        <v>69.75</v>
      </c>
      <c r="M23" s="5" t="n">
        <v>75.85</v>
      </c>
      <c r="N23" s="31" t="n">
        <v>20.266</v>
      </c>
      <c r="O23" s="121" t="n">
        <v>17.216</v>
      </c>
      <c r="P23" s="1"/>
      <c r="Q23" s="1"/>
      <c r="R23" s="1"/>
      <c r="S23" s="1"/>
      <c r="T23" s="1"/>
      <c r="W23" s="1"/>
      <c r="AA23" s="1"/>
      <c r="AB23" s="23"/>
      <c r="AC23" s="23"/>
      <c r="AD23" s="24"/>
      <c r="AE23" s="24"/>
    </row>
    <row r="24" customFormat="false" ht="12.75" hidden="false" customHeight="false" outlineLevel="0" collapsed="false">
      <c r="A24" s="1"/>
      <c r="B24" s="96" t="n">
        <v>37653</v>
      </c>
      <c r="C24" s="130" t="n">
        <v>24.34</v>
      </c>
      <c r="D24" s="131"/>
      <c r="E24" s="132"/>
      <c r="F24" s="132"/>
      <c r="G24" s="132"/>
      <c r="H24" s="133"/>
      <c r="I24" s="1"/>
      <c r="J24" s="38" t="n">
        <v>37653</v>
      </c>
      <c r="K24" s="5" t="n">
        <v>72.85</v>
      </c>
      <c r="L24" s="5" t="n">
        <v>68</v>
      </c>
      <c r="M24" s="5" t="n">
        <v>74.1</v>
      </c>
      <c r="N24" s="44" t="n">
        <v>20.112</v>
      </c>
      <c r="O24" s="123" t="n">
        <v>17.062</v>
      </c>
      <c r="P24" s="1"/>
      <c r="Q24" s="1"/>
      <c r="R24" s="1"/>
      <c r="S24" s="1"/>
      <c r="T24" s="1"/>
      <c r="W24" s="1"/>
      <c r="AA24" s="1"/>
      <c r="AB24" s="23"/>
      <c r="AC24" s="23"/>
      <c r="AD24" s="24"/>
      <c r="AE24" s="24"/>
    </row>
    <row r="25" customFormat="false" ht="12.75" hidden="false" customHeight="false" outlineLevel="0" collapsed="false">
      <c r="A25" s="1"/>
      <c r="B25" s="46"/>
      <c r="C25" s="1" t="s">
        <v>141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8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C25" s="23"/>
      <c r="AD25" s="23"/>
      <c r="AE25" s="24"/>
    </row>
    <row r="26" customFormat="false" ht="12.75" hidden="false" customHeight="false" outlineLevel="0" collapsed="false">
      <c r="A26" s="1"/>
      <c r="B26" s="4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8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2.75" hidden="false" customHeight="false" outlineLevel="0" collapsed="false">
      <c r="A27" s="1"/>
      <c r="B27" s="124"/>
      <c r="C27" s="48" t="s">
        <v>142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1"/>
      <c r="O27" s="85"/>
      <c r="U27" s="1"/>
      <c r="V27" s="1"/>
      <c r="Z27" s="1"/>
      <c r="AA27" s="1"/>
      <c r="AB27" s="1"/>
      <c r="AC27" s="1"/>
      <c r="AD27" s="1"/>
      <c r="AE27" s="1"/>
      <c r="AF27" s="1"/>
      <c r="AG27" s="1"/>
    </row>
    <row r="28" customFormat="false" ht="12.75" hidden="false" customHeight="false" outlineLevel="0" collapsed="false">
      <c r="A28" s="1"/>
      <c r="B28" s="46"/>
      <c r="C28" s="50"/>
      <c r="D28" s="50"/>
      <c r="E28" s="50"/>
      <c r="F28" s="50"/>
      <c r="G28" s="50"/>
      <c r="H28" s="50"/>
      <c r="I28" s="50"/>
      <c r="J28" s="51"/>
      <c r="K28" s="51"/>
      <c r="L28" s="51"/>
      <c r="M28" s="30"/>
      <c r="N28" s="1"/>
      <c r="O28" s="85"/>
      <c r="U28" s="1"/>
      <c r="V28" s="1"/>
      <c r="Z28" s="1"/>
      <c r="AA28" s="1"/>
      <c r="AB28" s="1"/>
      <c r="AC28" s="1"/>
      <c r="AD28" s="1"/>
      <c r="AE28" s="1"/>
      <c r="AF28" s="1"/>
      <c r="AG28" s="1"/>
    </row>
    <row r="29" customFormat="false" ht="12.75" hidden="false" customHeight="false" outlineLevel="0" collapsed="false">
      <c r="A29" s="1"/>
      <c r="B29" s="86" t="s">
        <v>112</v>
      </c>
      <c r="C29" s="54" t="n">
        <v>29.15</v>
      </c>
      <c r="D29" s="51" t="s">
        <v>143</v>
      </c>
      <c r="E29" s="54" t="n">
        <v>5.425</v>
      </c>
      <c r="F29" s="51" t="s">
        <v>144</v>
      </c>
      <c r="G29" s="55" t="n">
        <v>-1.125</v>
      </c>
      <c r="H29" s="51" t="s">
        <v>145</v>
      </c>
      <c r="I29" s="55"/>
      <c r="J29" s="51" t="s">
        <v>146</v>
      </c>
      <c r="K29" s="55" t="n">
        <v>27.9966666666667</v>
      </c>
      <c r="L29" s="51" t="s">
        <v>147</v>
      </c>
      <c r="M29" s="56" t="n">
        <v>0.206666666666667</v>
      </c>
      <c r="N29" s="1"/>
      <c r="O29" s="85"/>
      <c r="U29" s="1"/>
      <c r="V29" s="1"/>
      <c r="Z29" s="1"/>
      <c r="AA29" s="1"/>
      <c r="AB29" s="1"/>
      <c r="AC29" s="1"/>
      <c r="AD29" s="1"/>
      <c r="AE29" s="1"/>
      <c r="AF29" s="1"/>
      <c r="AG29" s="1"/>
    </row>
    <row r="30" customFormat="false" ht="12.75" hidden="false" customHeight="false" outlineLevel="0" collapsed="false">
      <c r="A30" s="1"/>
      <c r="B30" s="86" t="s">
        <v>29</v>
      </c>
      <c r="C30" s="54" t="n">
        <v>28.9966666666667</v>
      </c>
      <c r="D30" s="51" t="s">
        <v>148</v>
      </c>
      <c r="E30" s="54" t="n">
        <v>6.29733333333333</v>
      </c>
      <c r="F30" s="51" t="s">
        <v>149</v>
      </c>
      <c r="G30" s="55" t="n">
        <v>-1.18</v>
      </c>
      <c r="H30" s="51" t="s">
        <v>150</v>
      </c>
      <c r="I30" s="55" t="n">
        <v>-0.751666666666662</v>
      </c>
      <c r="J30" s="51" t="s">
        <v>151</v>
      </c>
      <c r="K30" s="55" t="n">
        <v>27.4566666666667</v>
      </c>
      <c r="L30" s="51" t="s">
        <v>152</v>
      </c>
      <c r="M30" s="56" t="n">
        <v>0.136666666666663</v>
      </c>
      <c r="N30" s="1"/>
      <c r="O30" s="85"/>
      <c r="U30" s="1"/>
      <c r="V30" s="1"/>
      <c r="Z30" s="1"/>
      <c r="AA30" s="1"/>
      <c r="AB30" s="1"/>
      <c r="AC30" s="1"/>
      <c r="AD30" s="1"/>
      <c r="AE30" s="1"/>
      <c r="AF30" s="1"/>
      <c r="AG30" s="1"/>
    </row>
    <row r="31" customFormat="false" ht="12.75" hidden="false" customHeight="false" outlineLevel="0" collapsed="false">
      <c r="A31" s="1"/>
      <c r="B31" s="86" t="s">
        <v>33</v>
      </c>
      <c r="C31" s="54" t="n">
        <v>28.5833333333333</v>
      </c>
      <c r="D31" s="51" t="s">
        <v>153</v>
      </c>
      <c r="E31" s="54" t="n">
        <v>4.218</v>
      </c>
      <c r="F31" s="51" t="s">
        <v>154</v>
      </c>
      <c r="G31" s="55" t="n">
        <v>-1.18166666666667</v>
      </c>
      <c r="H31" s="51" t="s">
        <v>155</v>
      </c>
      <c r="I31" s="55" t="n">
        <v>-0.793333333333333</v>
      </c>
      <c r="J31" s="51" t="s">
        <v>156</v>
      </c>
      <c r="K31" s="55" t="n">
        <v>26.9966666666667</v>
      </c>
      <c r="L31" s="51" t="s">
        <v>157</v>
      </c>
      <c r="M31" s="56" t="n">
        <v>0.0316666666666627</v>
      </c>
      <c r="N31" s="1"/>
      <c r="O31" s="85"/>
      <c r="U31" s="1"/>
      <c r="V31" s="1"/>
      <c r="Z31" s="1"/>
      <c r="AA31" s="1"/>
      <c r="AB31" s="1"/>
      <c r="AC31" s="1"/>
      <c r="AD31" s="1"/>
      <c r="AE31" s="1"/>
      <c r="AF31" s="1"/>
      <c r="AG31" s="1"/>
    </row>
    <row r="32" customFormat="false" ht="12.75" hidden="false" customHeight="false" outlineLevel="0" collapsed="false">
      <c r="A32" s="1"/>
      <c r="B32" s="86" t="s">
        <v>37</v>
      </c>
      <c r="C32" s="54" t="n">
        <v>28.15</v>
      </c>
      <c r="D32" s="51" t="s">
        <v>158</v>
      </c>
      <c r="E32" s="54" t="n">
        <v>4.56877777777778</v>
      </c>
      <c r="F32" s="51" t="s">
        <v>159</v>
      </c>
      <c r="G32" s="55" t="n">
        <v>1.07444444444445</v>
      </c>
      <c r="H32" s="51" t="s">
        <v>160</v>
      </c>
      <c r="I32" s="55" t="n">
        <v>-0.829999999999998</v>
      </c>
      <c r="J32" s="51" t="s">
        <v>161</v>
      </c>
      <c r="K32" s="55" t="n">
        <v>26.55</v>
      </c>
      <c r="L32" s="51" t="s">
        <v>162</v>
      </c>
      <c r="M32" s="56" t="n">
        <v>-0.0250000000000057</v>
      </c>
      <c r="N32" s="1"/>
      <c r="O32" s="85"/>
      <c r="U32" s="1"/>
      <c r="V32" s="1"/>
      <c r="Z32" s="1"/>
      <c r="AA32" s="1"/>
      <c r="AB32" s="1"/>
      <c r="AC32" s="1"/>
      <c r="AD32" s="1"/>
      <c r="AE32" s="1"/>
      <c r="AF32" s="1"/>
      <c r="AG32" s="1"/>
    </row>
    <row r="33" customFormat="false" ht="12.75" hidden="false" customHeight="false" outlineLevel="0" collapsed="false">
      <c r="A33" s="1"/>
      <c r="B33" s="86" t="s">
        <v>41</v>
      </c>
      <c r="C33" s="54" t="n">
        <v>27.7333333333333</v>
      </c>
      <c r="D33" s="51" t="s">
        <v>163</v>
      </c>
      <c r="E33" s="54" t="n">
        <v>5.83411111111111</v>
      </c>
      <c r="F33" s="51" t="s">
        <v>164</v>
      </c>
      <c r="G33" s="55"/>
      <c r="H33" s="51" t="s">
        <v>165</v>
      </c>
      <c r="I33" s="55" t="n">
        <v>-0.768333333333331</v>
      </c>
      <c r="J33" s="51" t="s">
        <v>166</v>
      </c>
      <c r="K33" s="55" t="n">
        <v>26.1366666666667</v>
      </c>
      <c r="L33" s="51" t="s">
        <v>167</v>
      </c>
      <c r="M33" s="56" t="n">
        <v>0.0066666666666606</v>
      </c>
      <c r="N33" s="1"/>
      <c r="O33" s="85"/>
      <c r="U33" s="1"/>
      <c r="V33" s="1"/>
      <c r="Z33" s="1"/>
      <c r="AA33" s="1"/>
      <c r="AB33" s="1"/>
      <c r="AC33" s="1"/>
      <c r="AD33" s="1"/>
      <c r="AE33" s="1"/>
      <c r="AF33" s="1"/>
      <c r="AG33" s="1"/>
    </row>
    <row r="34" customFormat="false" ht="12.75" hidden="false" customHeight="false" outlineLevel="0" collapsed="false">
      <c r="A34" s="1"/>
      <c r="B34" s="86" t="s">
        <v>45</v>
      </c>
      <c r="C34" s="54" t="n">
        <v>27.3266666666667</v>
      </c>
      <c r="D34" s="51"/>
      <c r="E34" s="54"/>
      <c r="F34" s="51"/>
      <c r="G34" s="60"/>
      <c r="H34" s="51" t="s">
        <v>168</v>
      </c>
      <c r="I34" s="55" t="n">
        <v>-0.751666666666662</v>
      </c>
      <c r="J34" s="51" t="s">
        <v>169</v>
      </c>
      <c r="K34" s="55" t="n">
        <v>25.7433333333333</v>
      </c>
      <c r="L34" s="51" t="s">
        <v>170</v>
      </c>
      <c r="M34" s="56" t="n">
        <v>0.0633333333333326</v>
      </c>
      <c r="N34" s="1"/>
      <c r="O34" s="85"/>
      <c r="U34" s="1"/>
      <c r="V34" s="1"/>
      <c r="Z34" s="1"/>
      <c r="AA34" s="1"/>
      <c r="AB34" s="1"/>
      <c r="AC34" s="1"/>
      <c r="AD34" s="1"/>
      <c r="AE34" s="1"/>
      <c r="AF34" s="1"/>
      <c r="AG34" s="1"/>
    </row>
    <row r="35" customFormat="false" ht="12.75" hidden="false" customHeight="false" outlineLevel="0" collapsed="false">
      <c r="A35" s="1"/>
      <c r="B35" s="86" t="s">
        <v>49</v>
      </c>
      <c r="C35" s="54" t="n">
        <v>26.9266666666667</v>
      </c>
      <c r="D35" s="51" t="s">
        <v>171</v>
      </c>
      <c r="E35" s="54" t="n">
        <v>5.22955555555555</v>
      </c>
      <c r="F35" s="51" t="s">
        <v>172</v>
      </c>
      <c r="G35" s="60"/>
      <c r="H35" s="51" t="s">
        <v>173</v>
      </c>
      <c r="I35" s="55" t="n">
        <v>-0.796666666666663</v>
      </c>
      <c r="J35" s="51" t="s">
        <v>174</v>
      </c>
      <c r="K35" s="55" t="n">
        <v>25.3766666666667</v>
      </c>
      <c r="L35" s="51"/>
      <c r="M35" s="56"/>
      <c r="N35" s="1"/>
      <c r="O35" s="85"/>
      <c r="U35" s="1"/>
      <c r="V35" s="1"/>
      <c r="Z35" s="1"/>
      <c r="AA35" s="1"/>
      <c r="AB35" s="1"/>
      <c r="AC35" s="1"/>
      <c r="AD35" s="1"/>
      <c r="AE35" s="1"/>
      <c r="AF35" s="1"/>
      <c r="AG35" s="1"/>
    </row>
    <row r="36" customFormat="false" ht="12.75" hidden="false" customHeight="false" outlineLevel="0" collapsed="false">
      <c r="A36" s="1"/>
      <c r="B36" s="86"/>
      <c r="C36" s="54"/>
      <c r="D36" s="51"/>
      <c r="E36" s="54"/>
      <c r="F36" s="51"/>
      <c r="G36" s="60"/>
      <c r="H36" s="51"/>
      <c r="I36" s="60"/>
      <c r="J36" s="51"/>
      <c r="K36" s="60"/>
      <c r="L36" s="51" t="s">
        <v>175</v>
      </c>
      <c r="M36" s="56" t="n">
        <v>0.00444444444443803</v>
      </c>
      <c r="N36" s="1"/>
      <c r="O36" s="85"/>
      <c r="U36" s="1"/>
      <c r="V36" s="1"/>
      <c r="Z36" s="1"/>
      <c r="AA36" s="1"/>
      <c r="AB36" s="1"/>
      <c r="AC36" s="1"/>
      <c r="AD36" s="1"/>
      <c r="AE36" s="1"/>
      <c r="AF36" s="1"/>
      <c r="AG36" s="1"/>
    </row>
    <row r="37" customFormat="false" ht="12.75" hidden="false" customHeight="false" outlineLevel="0" collapsed="false">
      <c r="A37" s="1"/>
      <c r="B37" s="86" t="s">
        <v>113</v>
      </c>
      <c r="C37" s="54" t="n">
        <v>28.91</v>
      </c>
      <c r="D37" s="51" t="s">
        <v>176</v>
      </c>
      <c r="E37" s="55" t="n">
        <v>4.935</v>
      </c>
      <c r="F37" s="51" t="s">
        <v>177</v>
      </c>
      <c r="G37" s="60"/>
      <c r="H37" s="51" t="s">
        <v>178</v>
      </c>
      <c r="I37" s="55" t="n">
        <v>-0.539999999999999</v>
      </c>
      <c r="J37" s="51" t="s">
        <v>179</v>
      </c>
      <c r="K37" s="55"/>
      <c r="L37" s="51" t="s">
        <v>180</v>
      </c>
      <c r="M37" s="56" t="n">
        <v>0.0294444444444402</v>
      </c>
      <c r="N37" s="1"/>
      <c r="O37" s="85"/>
      <c r="U37" s="1"/>
      <c r="V37" s="1"/>
      <c r="Z37" s="1"/>
      <c r="AA37" s="1"/>
      <c r="AB37" s="1"/>
      <c r="AC37" s="1"/>
      <c r="AD37" s="1"/>
      <c r="AE37" s="1"/>
      <c r="AF37" s="1"/>
      <c r="AG37" s="1"/>
    </row>
    <row r="38" customFormat="false" ht="12.75" hidden="false" customHeight="false" outlineLevel="0" collapsed="false">
      <c r="A38" s="1"/>
      <c r="B38" s="86" t="s">
        <v>61</v>
      </c>
      <c r="C38" s="54" t="n">
        <v>27.7366666666667</v>
      </c>
      <c r="D38" s="51" t="s">
        <v>181</v>
      </c>
      <c r="E38" s="55" t="n">
        <v>5.06813333333334</v>
      </c>
      <c r="F38" s="51" t="s">
        <v>182</v>
      </c>
      <c r="G38" s="55" t="n">
        <v>-1.17555555555556</v>
      </c>
      <c r="H38" s="51" t="s">
        <v>183</v>
      </c>
      <c r="I38" s="55" t="n">
        <v>-0.939999999999998</v>
      </c>
      <c r="J38" s="51" t="s">
        <v>184</v>
      </c>
      <c r="K38" s="55" t="n">
        <v>26.5611111111111</v>
      </c>
      <c r="L38" s="51"/>
      <c r="M38" s="56"/>
      <c r="N38" s="1"/>
      <c r="O38" s="85"/>
      <c r="U38" s="1"/>
      <c r="V38" s="1"/>
      <c r="Z38" s="1"/>
      <c r="AA38" s="1"/>
      <c r="AB38" s="1"/>
      <c r="AC38" s="1"/>
      <c r="AD38" s="1"/>
      <c r="AE38" s="1"/>
      <c r="AF38" s="1"/>
      <c r="AG38" s="1"/>
    </row>
    <row r="39" customFormat="false" ht="12.75" hidden="false" customHeight="false" outlineLevel="0" collapsed="false">
      <c r="A39" s="1"/>
      <c r="B39" s="86" t="s">
        <v>67</v>
      </c>
      <c r="C39" s="54" t="n">
        <v>26.54</v>
      </c>
      <c r="D39" s="51" t="s">
        <v>185</v>
      </c>
      <c r="E39" s="55" t="n">
        <v>8.6378</v>
      </c>
      <c r="F39" s="51" t="s">
        <v>186</v>
      </c>
      <c r="G39" s="55" t="n">
        <v>-1.15222222222223</v>
      </c>
      <c r="H39" s="51" t="s">
        <v>187</v>
      </c>
      <c r="I39" s="55" t="n">
        <v>-1.12</v>
      </c>
      <c r="J39" s="51" t="s">
        <v>188</v>
      </c>
      <c r="K39" s="55" t="n">
        <v>25.3877777777778</v>
      </c>
      <c r="L39" s="51"/>
      <c r="M39" s="56"/>
      <c r="N39" s="1"/>
      <c r="O39" s="85"/>
      <c r="U39" s="1"/>
      <c r="V39" s="1"/>
      <c r="Z39" s="1"/>
      <c r="AA39" s="1"/>
      <c r="AB39" s="1"/>
      <c r="AC39" s="1"/>
      <c r="AD39" s="1"/>
      <c r="AE39" s="1"/>
      <c r="AF39" s="1"/>
      <c r="AG39" s="1"/>
    </row>
    <row r="40" customFormat="false" ht="12.75" hidden="false" customHeight="false" outlineLevel="0" collapsed="false">
      <c r="A40" s="1"/>
      <c r="B40" s="86" t="s">
        <v>73</v>
      </c>
      <c r="C40" s="54" t="n">
        <v>25.4822222222222</v>
      </c>
      <c r="D40" s="51" t="s">
        <v>189</v>
      </c>
      <c r="E40" s="55" t="n">
        <v>7.86577777777778</v>
      </c>
      <c r="F40" s="51" t="s">
        <v>190</v>
      </c>
      <c r="G40" s="55" t="n">
        <v>-1.03333333333334</v>
      </c>
      <c r="H40" s="51" t="s">
        <v>191</v>
      </c>
      <c r="I40" s="55" t="n">
        <v>-1.14</v>
      </c>
      <c r="J40" s="51" t="s">
        <v>192</v>
      </c>
      <c r="K40" s="55" t="n">
        <v>24.4488888888889</v>
      </c>
      <c r="L40" s="51"/>
      <c r="M40" s="56"/>
      <c r="N40" s="1"/>
      <c r="O40" s="85"/>
      <c r="U40" s="1"/>
      <c r="V40" s="1"/>
      <c r="Z40" s="1"/>
      <c r="AA40" s="1"/>
      <c r="AB40" s="1"/>
      <c r="AC40" s="1"/>
      <c r="AD40" s="1"/>
      <c r="AE40" s="1"/>
      <c r="AF40" s="1"/>
      <c r="AG40" s="1"/>
    </row>
    <row r="41" customFormat="false" ht="12.75" hidden="false" customHeight="false" outlineLevel="0" collapsed="false">
      <c r="A41" s="1"/>
      <c r="B41" s="86" t="s">
        <v>78</v>
      </c>
      <c r="C41" s="54" t="n">
        <v>24.6788888888889</v>
      </c>
      <c r="D41" s="51" t="s">
        <v>193</v>
      </c>
      <c r="E41" s="55"/>
      <c r="F41" s="51" t="s">
        <v>194</v>
      </c>
      <c r="G41" s="60"/>
      <c r="H41" s="51" t="s">
        <v>195</v>
      </c>
      <c r="I41" s="55" t="n">
        <v>-1.18</v>
      </c>
      <c r="J41" s="51" t="s">
        <v>196</v>
      </c>
      <c r="K41" s="55"/>
      <c r="L41" s="51"/>
      <c r="M41" s="56"/>
      <c r="N41" s="1"/>
      <c r="O41" s="85"/>
      <c r="U41" s="1"/>
      <c r="V41" s="1"/>
      <c r="Z41" s="1"/>
      <c r="AA41" s="1"/>
      <c r="AB41" s="1"/>
      <c r="AC41" s="1"/>
      <c r="AD41" s="1"/>
      <c r="AE41" s="1"/>
      <c r="AF41" s="1"/>
      <c r="AG41" s="1"/>
    </row>
    <row r="42" customFormat="false" ht="12.75" hidden="false" customHeight="false" outlineLevel="0" collapsed="false">
      <c r="B42" s="86"/>
      <c r="C42" s="54"/>
      <c r="D42" s="51"/>
      <c r="E42" s="60"/>
      <c r="F42" s="51"/>
      <c r="G42" s="60"/>
      <c r="H42" s="51" t="s">
        <v>197</v>
      </c>
      <c r="I42" s="55" t="n">
        <v>-1.19</v>
      </c>
      <c r="J42" s="51"/>
      <c r="K42" s="55"/>
      <c r="L42" s="51"/>
      <c r="M42" s="56"/>
      <c r="N42" s="1"/>
      <c r="O42" s="85"/>
    </row>
    <row r="43" customFormat="false" ht="12.75" hidden="false" customHeight="false" outlineLevel="0" collapsed="false">
      <c r="B43" s="96" t="s">
        <v>83</v>
      </c>
      <c r="C43" s="64" t="n">
        <v>26.1094444444444</v>
      </c>
      <c r="D43" s="65" t="s">
        <v>198</v>
      </c>
      <c r="E43" s="66"/>
      <c r="F43" s="65" t="s">
        <v>199</v>
      </c>
      <c r="G43" s="66"/>
      <c r="H43" s="65" t="s">
        <v>200</v>
      </c>
      <c r="I43" s="67" t="n">
        <v>-1.19</v>
      </c>
      <c r="J43" s="65"/>
      <c r="K43" s="67"/>
      <c r="L43" s="65"/>
      <c r="M43" s="68"/>
      <c r="N43" s="1"/>
      <c r="O43" s="85"/>
    </row>
    <row r="44" customFormat="false" ht="12.75" hidden="false" customHeight="false" outlineLevel="0" collapsed="false">
      <c r="B44" s="1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85"/>
    </row>
    <row r="45" customFormat="false" ht="12.75" hidden="false" customHeight="false" outlineLevel="0" collapsed="false">
      <c r="B45" s="1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85"/>
      <c r="P45" s="1"/>
      <c r="Q45" s="1"/>
      <c r="R45" s="1"/>
      <c r="S45" s="1"/>
      <c r="T45" s="1"/>
    </row>
    <row r="46" customFormat="false" ht="12.75" hidden="false" customHeight="false" outlineLevel="0" collapsed="false">
      <c r="B46" s="82"/>
      <c r="C46" s="83" t="s">
        <v>104</v>
      </c>
      <c r="D46" s="83"/>
      <c r="E46" s="83"/>
      <c r="F46" s="83"/>
      <c r="G46" s="83"/>
      <c r="H46" s="1"/>
      <c r="I46" s="69"/>
      <c r="J46" s="16" t="s">
        <v>201</v>
      </c>
      <c r="K46" s="16"/>
      <c r="L46" s="16"/>
      <c r="M46" s="16"/>
      <c r="N46" s="16"/>
      <c r="O46" s="85"/>
      <c r="P46" s="1"/>
      <c r="Q46" s="1"/>
      <c r="R46" s="1"/>
      <c r="S46" s="1"/>
      <c r="T46" s="1"/>
    </row>
    <row r="47" customFormat="false" ht="12.75" hidden="false" customHeight="false" outlineLevel="0" collapsed="false">
      <c r="B47" s="10"/>
      <c r="C47" s="20" t="s">
        <v>105</v>
      </c>
      <c r="D47" s="20" t="s">
        <v>106</v>
      </c>
      <c r="E47" s="20" t="s">
        <v>107</v>
      </c>
      <c r="F47" s="20" t="s">
        <v>108</v>
      </c>
      <c r="G47" s="21"/>
      <c r="H47" s="1"/>
      <c r="I47" s="74"/>
      <c r="J47" s="20" t="s">
        <v>7</v>
      </c>
      <c r="K47" s="20" t="s">
        <v>8</v>
      </c>
      <c r="L47" s="20" t="s">
        <v>86</v>
      </c>
      <c r="M47" s="20" t="s">
        <v>87</v>
      </c>
      <c r="N47" s="75" t="s">
        <v>88</v>
      </c>
      <c r="O47" s="85"/>
      <c r="P47" s="1"/>
      <c r="Q47" s="1"/>
      <c r="R47" s="1"/>
      <c r="S47" s="1"/>
      <c r="T47" s="1"/>
    </row>
    <row r="48" customFormat="false" ht="12.75" hidden="false" customHeight="false" outlineLevel="0" collapsed="false">
      <c r="B48" s="86" t="n">
        <v>37165</v>
      </c>
      <c r="C48" s="4"/>
      <c r="D48" s="4" t="n">
        <v>254.75</v>
      </c>
      <c r="E48" s="4"/>
      <c r="F48" s="51" t="s">
        <v>112</v>
      </c>
      <c r="G48" s="87"/>
      <c r="H48" s="1"/>
      <c r="I48" s="25" t="n">
        <v>37165</v>
      </c>
      <c r="J48" s="77" t="n">
        <v>5.70266666666667</v>
      </c>
      <c r="K48" s="77" t="n">
        <v>4.85</v>
      </c>
      <c r="L48" s="77" t="n">
        <v>5.5556</v>
      </c>
      <c r="M48" s="77" t="n">
        <v>5.634</v>
      </c>
      <c r="N48" s="78" t="n">
        <v>5.438</v>
      </c>
      <c r="O48" s="85"/>
      <c r="P48" s="1"/>
      <c r="Q48" s="1"/>
      <c r="R48" s="1"/>
      <c r="S48" s="1"/>
      <c r="T48" s="1"/>
    </row>
    <row r="49" customFormat="false" ht="12.75" hidden="false" customHeight="false" outlineLevel="0" collapsed="false">
      <c r="B49" s="86" t="n">
        <v>37196</v>
      </c>
      <c r="C49" s="4" t="n">
        <v>28.36</v>
      </c>
      <c r="D49" s="4" t="n">
        <v>252</v>
      </c>
      <c r="E49" s="4" t="n">
        <v>5.42016085790885</v>
      </c>
      <c r="F49" s="51" t="s">
        <v>29</v>
      </c>
      <c r="G49" s="87" t="n">
        <v>27.75</v>
      </c>
      <c r="H49" s="1"/>
      <c r="I49" s="25" t="n">
        <v>37196</v>
      </c>
      <c r="J49" s="77" t="n">
        <v>4.56166666666667</v>
      </c>
      <c r="K49" s="77" t="n">
        <v>5.12</v>
      </c>
      <c r="L49" s="77" t="n">
        <v>4.679</v>
      </c>
      <c r="M49" s="77" t="n">
        <v>4.63</v>
      </c>
      <c r="N49" s="78" t="n">
        <v>4.7525</v>
      </c>
      <c r="O49" s="85"/>
      <c r="P49" s="1"/>
      <c r="Q49" s="1"/>
      <c r="R49" s="1"/>
      <c r="S49" s="1"/>
      <c r="T49" s="1"/>
    </row>
    <row r="50" customFormat="false" ht="12.75" hidden="false" customHeight="false" outlineLevel="0" collapsed="false">
      <c r="B50" s="86" t="n">
        <v>37226</v>
      </c>
      <c r="C50" s="4" t="n">
        <v>28.05</v>
      </c>
      <c r="D50" s="4" t="n">
        <v>250.5</v>
      </c>
      <c r="E50" s="4" t="n">
        <v>5.52908847184986</v>
      </c>
      <c r="F50" s="51" t="s">
        <v>33</v>
      </c>
      <c r="G50" s="87" t="n">
        <v>27.2</v>
      </c>
      <c r="H50" s="1"/>
      <c r="I50" s="25" t="n">
        <v>37226</v>
      </c>
      <c r="J50" s="77" t="n">
        <v>4.194</v>
      </c>
      <c r="K50" s="77" t="n">
        <v>5.545</v>
      </c>
      <c r="L50" s="77" t="n">
        <v>4.5244</v>
      </c>
      <c r="M50" s="77" t="n">
        <v>4.411</v>
      </c>
      <c r="N50" s="78" t="n">
        <v>4.69450000000001</v>
      </c>
      <c r="O50" s="85"/>
      <c r="P50" s="1"/>
      <c r="Q50" s="1"/>
      <c r="R50" s="1"/>
      <c r="S50" s="1"/>
      <c r="T50" s="1"/>
    </row>
    <row r="51" customFormat="false" ht="12.75" hidden="false" customHeight="false" outlineLevel="0" collapsed="false">
      <c r="B51" s="86" t="n">
        <v>37257</v>
      </c>
      <c r="C51" s="4" t="n">
        <v>27.45</v>
      </c>
      <c r="D51" s="4" t="n">
        <v>246.5</v>
      </c>
      <c r="E51" s="4" t="n">
        <v>5.59289544235925</v>
      </c>
      <c r="F51" s="51" t="s">
        <v>37</v>
      </c>
      <c r="G51" s="87" t="n">
        <v>26.875</v>
      </c>
      <c r="H51" s="1"/>
      <c r="I51" s="25" t="n">
        <v>37257</v>
      </c>
      <c r="J51" s="77" t="n">
        <v>4.56333333333333</v>
      </c>
      <c r="K51" s="77" t="n">
        <v>5.745</v>
      </c>
      <c r="L51" s="77" t="n">
        <v>4.674</v>
      </c>
      <c r="M51" s="77" t="n">
        <v>4.555</v>
      </c>
      <c r="N51" s="78" t="n">
        <v>4.8525</v>
      </c>
      <c r="O51" s="85"/>
      <c r="P51" s="1"/>
      <c r="Q51" s="1"/>
      <c r="R51" s="1"/>
      <c r="S51" s="1"/>
      <c r="T51" s="1"/>
    </row>
    <row r="52" customFormat="false" ht="12.75" hidden="false" customHeight="false" outlineLevel="0" collapsed="false">
      <c r="B52" s="86" t="n">
        <v>37288</v>
      </c>
      <c r="C52" s="4" t="n">
        <v>26.95</v>
      </c>
      <c r="D52" s="4" t="n">
        <v>242</v>
      </c>
      <c r="E52" s="4" t="n">
        <v>5.48967828418231</v>
      </c>
      <c r="F52" s="51" t="s">
        <v>41</v>
      </c>
      <c r="G52" s="87" t="n">
        <v>26.575</v>
      </c>
      <c r="H52" s="1"/>
      <c r="I52" s="25" t="n">
        <v>37288</v>
      </c>
      <c r="J52" s="77" t="n">
        <v>5.55006666666667</v>
      </c>
      <c r="K52" s="77" t="n">
        <v>6.195</v>
      </c>
      <c r="L52" s="77" t="n">
        <v>5.44404</v>
      </c>
      <c r="M52" s="77" t="n">
        <v>5.3606</v>
      </c>
      <c r="N52" s="78" t="n">
        <v>5.5692</v>
      </c>
      <c r="O52" s="85"/>
      <c r="P52" s="1"/>
      <c r="Q52" s="1"/>
      <c r="R52" s="1"/>
      <c r="S52" s="1"/>
      <c r="T52" s="1"/>
    </row>
    <row r="53" customFormat="false" ht="12.75" hidden="false" customHeight="false" outlineLevel="0" collapsed="false">
      <c r="B53" s="86" t="n">
        <v>37316</v>
      </c>
      <c r="C53" s="4" t="n">
        <v>26.8</v>
      </c>
      <c r="D53" s="4" t="n">
        <v>235.5</v>
      </c>
      <c r="E53" s="4" t="n">
        <v>4.76836461126005</v>
      </c>
      <c r="F53" s="51" t="s">
        <v>45</v>
      </c>
      <c r="G53" s="87" t="n">
        <v>26.13</v>
      </c>
      <c r="H53" s="1"/>
      <c r="I53" s="25" t="n">
        <v>37316</v>
      </c>
      <c r="J53" s="77" t="n">
        <v>6.05666666666667</v>
      </c>
      <c r="K53" s="77" t="n">
        <v>5.08</v>
      </c>
      <c r="L53" s="77" t="n">
        <v>5.33200000000001</v>
      </c>
      <c r="M53" s="77" t="n">
        <v>5.36</v>
      </c>
      <c r="N53" s="78" t="n">
        <v>5.29</v>
      </c>
      <c r="O53" s="85"/>
      <c r="P53" s="1"/>
      <c r="Q53" s="1"/>
      <c r="R53" s="1"/>
      <c r="S53" s="1"/>
      <c r="T53" s="1"/>
    </row>
    <row r="54" customFormat="false" ht="12.75" hidden="false" customHeight="false" outlineLevel="0" collapsed="false">
      <c r="B54" s="86" t="n">
        <v>37347</v>
      </c>
      <c r="C54" s="4" t="n">
        <v>26.35</v>
      </c>
      <c r="D54" s="4" t="n">
        <v>230</v>
      </c>
      <c r="E54" s="4" t="n">
        <v>4.48109919571046</v>
      </c>
      <c r="F54" s="51" t="s">
        <v>49</v>
      </c>
      <c r="G54" s="87" t="n">
        <v>25.68</v>
      </c>
      <c r="H54" s="1"/>
      <c r="I54" s="25" t="n">
        <v>37347</v>
      </c>
      <c r="J54" s="77" t="n">
        <v>9.0184</v>
      </c>
      <c r="K54" s="77" t="n">
        <v>4.302</v>
      </c>
      <c r="L54" s="77" t="n">
        <v>6.80184</v>
      </c>
      <c r="M54" s="77" t="n">
        <v>7.0796</v>
      </c>
      <c r="N54" s="78" t="n">
        <v>6.3852</v>
      </c>
      <c r="O54" s="85"/>
      <c r="P54" s="1"/>
      <c r="Q54" s="1"/>
      <c r="R54" s="1"/>
      <c r="S54" s="1"/>
      <c r="T54" s="1"/>
    </row>
    <row r="55" customFormat="false" ht="12.75" hidden="false" customHeight="false" outlineLevel="0" collapsed="false">
      <c r="B55" s="86" t="n">
        <v>37377</v>
      </c>
      <c r="C55" s="4" t="n">
        <v>25.91</v>
      </c>
      <c r="D55" s="4" t="n">
        <v>0</v>
      </c>
      <c r="E55" s="4" t="s">
        <v>204</v>
      </c>
      <c r="F55" s="51"/>
      <c r="G55" s="87"/>
      <c r="H55" s="1"/>
      <c r="I55" s="25" t="n">
        <v>37377</v>
      </c>
      <c r="J55" s="77" t="n">
        <v>9.19333333333334</v>
      </c>
      <c r="K55" s="77" t="n">
        <v>3.6314</v>
      </c>
      <c r="L55" s="77" t="n">
        <v>6.61256</v>
      </c>
      <c r="M55" s="77" t="n">
        <v>6.9438</v>
      </c>
      <c r="N55" s="78" t="n">
        <v>6.1157</v>
      </c>
      <c r="O55" s="85"/>
      <c r="P55" s="1"/>
      <c r="Q55" s="1"/>
      <c r="R55" s="1"/>
      <c r="S55" s="1"/>
      <c r="T55" s="1"/>
    </row>
    <row r="56" customFormat="false" ht="12.75" hidden="false" customHeight="false" outlineLevel="0" collapsed="false">
      <c r="B56" s="86" t="n">
        <v>37408</v>
      </c>
      <c r="C56" s="4" t="n">
        <v>25.45</v>
      </c>
      <c r="D56" s="4" t="n">
        <v>223</v>
      </c>
      <c r="E56" s="4" t="n">
        <v>4.44276139410188</v>
      </c>
      <c r="F56" s="51" t="s">
        <v>113</v>
      </c>
      <c r="G56" s="87"/>
      <c r="H56" s="1"/>
      <c r="I56" s="25" t="n">
        <v>37408</v>
      </c>
      <c r="J56" s="77" t="n">
        <v>9.09666666666667</v>
      </c>
      <c r="K56" s="77" t="n">
        <v>3.6224</v>
      </c>
      <c r="L56" s="77" t="n">
        <v>6.84296</v>
      </c>
      <c r="M56" s="77" t="n">
        <v>7.2008</v>
      </c>
      <c r="N56" s="78" t="n">
        <v>6.3062</v>
      </c>
      <c r="O56" s="85"/>
      <c r="P56" s="1"/>
      <c r="Q56" s="1"/>
      <c r="R56" s="1"/>
      <c r="S56" s="1"/>
      <c r="T56" s="1"/>
    </row>
    <row r="57" customFormat="false" ht="12.75" hidden="false" customHeight="false" outlineLevel="0" collapsed="false">
      <c r="B57" s="86" t="n">
        <v>37438</v>
      </c>
      <c r="C57" s="4" t="n">
        <v>25.22</v>
      </c>
      <c r="D57" s="4" t="n">
        <v>0</v>
      </c>
      <c r="E57" s="4" t="s">
        <v>204</v>
      </c>
      <c r="F57" s="51" t="s">
        <v>61</v>
      </c>
      <c r="G57" s="87" t="n">
        <v>26.5266666666667</v>
      </c>
      <c r="H57" s="1"/>
      <c r="I57" s="25" t="n">
        <v>37438</v>
      </c>
      <c r="J57" s="77" t="n">
        <v>9.0164</v>
      </c>
      <c r="K57" s="77" t="n">
        <v>3.405</v>
      </c>
      <c r="L57" s="77" t="n">
        <v>6.47184</v>
      </c>
      <c r="M57" s="77" t="n">
        <v>6.8126</v>
      </c>
      <c r="N57" s="78" t="n">
        <v>5.9607</v>
      </c>
      <c r="O57" s="85"/>
      <c r="P57" s="1"/>
      <c r="Q57" s="1"/>
      <c r="R57" s="1"/>
      <c r="S57" s="1"/>
      <c r="T57" s="1"/>
    </row>
    <row r="58" customFormat="false" ht="12.75" hidden="false" customHeight="false" outlineLevel="0" collapsed="false">
      <c r="B58" s="86" t="n">
        <v>37469</v>
      </c>
      <c r="C58" s="4" t="n">
        <v>24.9</v>
      </c>
      <c r="D58" s="4"/>
      <c r="E58" s="4"/>
      <c r="F58" s="51" t="s">
        <v>67</v>
      </c>
      <c r="G58" s="87" t="n">
        <v>25.3583333333333</v>
      </c>
      <c r="H58" s="1"/>
      <c r="I58" s="25" t="n">
        <v>37469</v>
      </c>
      <c r="J58" s="77" t="n">
        <v>8.5516</v>
      </c>
      <c r="K58" s="77" t="n">
        <v>3.848</v>
      </c>
      <c r="L58" s="77" t="n">
        <v>6.38816</v>
      </c>
      <c r="M58" s="77" t="n">
        <v>6.6704</v>
      </c>
      <c r="N58" s="78" t="n">
        <v>5.9648</v>
      </c>
      <c r="O58" s="85"/>
      <c r="P58" s="1"/>
      <c r="Q58" s="1"/>
      <c r="R58" s="1"/>
      <c r="S58" s="1"/>
      <c r="T58" s="1"/>
    </row>
    <row r="59" customFormat="false" ht="12.75" hidden="false" customHeight="false" outlineLevel="0" collapsed="false">
      <c r="B59" s="86" t="n">
        <v>37500</v>
      </c>
      <c r="C59" s="4"/>
      <c r="D59" s="4"/>
      <c r="E59" s="4"/>
      <c r="F59" s="51" t="s">
        <v>73</v>
      </c>
      <c r="G59" s="87"/>
      <c r="H59" s="1"/>
      <c r="I59" s="25" t="n">
        <v>37500</v>
      </c>
      <c r="J59" s="77" t="n">
        <v>7.81826666666667</v>
      </c>
      <c r="K59" s="77" t="n">
        <v>4.6154</v>
      </c>
      <c r="L59" s="77" t="n">
        <v>6.28112</v>
      </c>
      <c r="M59" s="77" t="n">
        <v>6.4662</v>
      </c>
      <c r="N59" s="78" t="n">
        <v>6.0035</v>
      </c>
      <c r="O59" s="85"/>
      <c r="P59" s="1"/>
      <c r="Q59" s="1"/>
      <c r="R59" s="1"/>
      <c r="S59" s="1"/>
      <c r="T59" s="1"/>
    </row>
    <row r="60" customFormat="false" ht="12.75" hidden="false" customHeight="false" outlineLevel="0" collapsed="false">
      <c r="B60" s="86" t="n">
        <v>37530</v>
      </c>
      <c r="C60" s="4"/>
      <c r="D60" s="4"/>
      <c r="E60" s="4"/>
      <c r="F60" s="51" t="s">
        <v>78</v>
      </c>
      <c r="G60" s="87"/>
      <c r="H60" s="1"/>
      <c r="I60" s="25" t="n">
        <v>37530</v>
      </c>
      <c r="J60" s="77"/>
      <c r="K60" s="77" t="n">
        <v>5.1554</v>
      </c>
      <c r="L60" s="77"/>
      <c r="M60" s="77"/>
      <c r="N60" s="78"/>
      <c r="O60" s="85"/>
      <c r="P60" s="1"/>
      <c r="Q60" s="1"/>
      <c r="R60" s="1"/>
      <c r="S60" s="1"/>
      <c r="T60" s="1"/>
    </row>
    <row r="61" customFormat="false" ht="12.75" hidden="false" customHeight="false" outlineLevel="0" collapsed="false">
      <c r="B61" s="86" t="n">
        <v>37561</v>
      </c>
      <c r="C61" s="4"/>
      <c r="D61" s="4"/>
      <c r="E61" s="4"/>
      <c r="F61" s="51"/>
      <c r="G61" s="87"/>
      <c r="H61" s="12"/>
      <c r="I61" s="25" t="n">
        <v>37561</v>
      </c>
      <c r="J61" s="77"/>
      <c r="K61" s="77" t="n">
        <v>5.6554</v>
      </c>
      <c r="L61" s="77"/>
      <c r="M61" s="77"/>
      <c r="N61" s="78"/>
      <c r="O61" s="85"/>
      <c r="P61" s="1"/>
      <c r="Q61" s="1"/>
      <c r="R61" s="1"/>
      <c r="S61" s="1"/>
      <c r="T61" s="1"/>
    </row>
    <row r="62" customFormat="false" ht="12.75" hidden="false" customHeight="false" outlineLevel="0" collapsed="false">
      <c r="B62" s="96" t="n">
        <v>37591</v>
      </c>
      <c r="C62" s="97" t="n">
        <v>23.85</v>
      </c>
      <c r="D62" s="97"/>
      <c r="E62" s="97"/>
      <c r="F62" s="65" t="s">
        <v>83</v>
      </c>
      <c r="G62" s="98"/>
      <c r="H62" s="81"/>
      <c r="I62" s="25" t="n">
        <v>37591</v>
      </c>
      <c r="J62" s="77"/>
      <c r="K62" s="77" t="n">
        <v>6.2754</v>
      </c>
      <c r="L62" s="77"/>
      <c r="M62" s="77"/>
      <c r="N62" s="78"/>
      <c r="O62" s="85"/>
      <c r="P62" s="1"/>
      <c r="Q62" s="1"/>
      <c r="R62" s="1"/>
      <c r="S62" s="1"/>
      <c r="T62" s="1"/>
    </row>
    <row r="63" customFormat="false" ht="12.75" hidden="false" customHeight="false" outlineLevel="0" collapsed="false">
      <c r="B63" s="10"/>
      <c r="C63" s="12"/>
      <c r="D63" s="1"/>
      <c r="E63" s="1"/>
      <c r="F63" s="1"/>
      <c r="G63" s="1"/>
      <c r="H63" s="1"/>
      <c r="I63" s="38" t="n">
        <v>37622</v>
      </c>
      <c r="J63" s="125"/>
      <c r="K63" s="125" t="n">
        <v>6.4724</v>
      </c>
      <c r="L63" s="125"/>
      <c r="M63" s="125"/>
      <c r="N63" s="126"/>
      <c r="O63" s="85"/>
      <c r="P63" s="1"/>
      <c r="Q63" s="1"/>
      <c r="R63" s="1"/>
      <c r="S63" s="1"/>
      <c r="T63" s="1"/>
    </row>
    <row r="64" customFormat="false" ht="12.75" hidden="false" customHeight="false" outlineLevel="0" collapsed="false">
      <c r="B64" s="10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85"/>
    </row>
    <row r="65" customFormat="false" ht="12.75" hidden="false" customHeight="false" outlineLevel="0" collapsed="false">
      <c r="B65" s="82"/>
      <c r="C65" s="84"/>
      <c r="D65" s="84"/>
      <c r="E65" s="84"/>
      <c r="F65" s="84"/>
      <c r="G65" s="83"/>
      <c r="H65" s="1"/>
      <c r="I65" s="1"/>
      <c r="J65" s="1"/>
      <c r="K65" s="1"/>
      <c r="L65" s="1"/>
      <c r="M65" s="1"/>
      <c r="N65" s="1"/>
      <c r="O65" s="85"/>
    </row>
    <row r="66" customFormat="false" ht="12.75" hidden="false" customHeight="false" outlineLevel="0" collapsed="false">
      <c r="B66" s="10"/>
      <c r="C66" s="20" t="s">
        <v>109</v>
      </c>
      <c r="D66" s="20"/>
      <c r="E66" s="20" t="s">
        <v>110</v>
      </c>
      <c r="F66" s="20"/>
      <c r="G66" s="21" t="s">
        <v>111</v>
      </c>
      <c r="H66" s="1"/>
      <c r="I66" s="1"/>
      <c r="J66" s="1"/>
      <c r="K66" s="1"/>
      <c r="L66" s="1"/>
      <c r="M66" s="1"/>
      <c r="N66" s="1"/>
      <c r="O66" s="85"/>
    </row>
    <row r="67" customFormat="false" ht="12.75" hidden="false" customHeight="false" outlineLevel="0" collapsed="false">
      <c r="B67" s="86" t="s">
        <v>112</v>
      </c>
      <c r="C67" s="88" t="n">
        <v>4.744</v>
      </c>
      <c r="D67" s="51" t="n">
        <v>37165</v>
      </c>
      <c r="E67" s="89" t="n">
        <v>1.25</v>
      </c>
      <c r="F67" s="51" t="n">
        <v>37165</v>
      </c>
      <c r="G67" s="90" t="n">
        <v>-0.0160000000000018</v>
      </c>
      <c r="H67" s="1"/>
      <c r="I67" s="1"/>
      <c r="J67" s="1"/>
      <c r="K67" s="1"/>
      <c r="L67" s="1"/>
      <c r="M67" s="1"/>
      <c r="N67" s="1"/>
      <c r="O67" s="85"/>
    </row>
    <row r="68" customFormat="false" ht="12.75" hidden="false" customHeight="false" outlineLevel="0" collapsed="false">
      <c r="B68" s="86" t="s">
        <v>29</v>
      </c>
      <c r="C68" s="88" t="n">
        <v>5.44333333333334</v>
      </c>
      <c r="D68" s="51" t="n">
        <v>37196</v>
      </c>
      <c r="E68" s="89" t="n">
        <v>2.75</v>
      </c>
      <c r="F68" s="51" t="n">
        <v>37196</v>
      </c>
      <c r="G68" s="90" t="n">
        <v>-0.527799999999999</v>
      </c>
      <c r="H68" s="1"/>
      <c r="I68" s="1"/>
      <c r="J68" s="1"/>
      <c r="K68" s="1"/>
      <c r="L68" s="1"/>
      <c r="M68" s="1"/>
      <c r="N68" s="1"/>
      <c r="O68" s="85"/>
    </row>
    <row r="69" customFormat="false" ht="12.75" hidden="false" customHeight="false" outlineLevel="0" collapsed="false">
      <c r="B69" s="86" t="s">
        <v>33</v>
      </c>
      <c r="C69" s="88" t="n">
        <v>6.08766666666667</v>
      </c>
      <c r="D69" s="51" t="n">
        <v>37226</v>
      </c>
      <c r="E69" s="89" t="n">
        <v>4.55</v>
      </c>
      <c r="F69" s="51" t="n">
        <v>37226</v>
      </c>
      <c r="G69" s="90" t="n">
        <v>-0.847133333333339</v>
      </c>
      <c r="H69" s="1"/>
      <c r="I69" s="1"/>
      <c r="J69" s="1"/>
      <c r="K69" s="1"/>
      <c r="L69" s="1"/>
      <c r="M69" s="1"/>
      <c r="N69" s="1"/>
      <c r="O69" s="85"/>
    </row>
    <row r="70" customFormat="false" ht="12.75" hidden="false" customHeight="false" outlineLevel="0" collapsed="false">
      <c r="B70" s="86" t="s">
        <v>37</v>
      </c>
      <c r="C70" s="88" t="n">
        <v>6.626</v>
      </c>
      <c r="D70" s="51" t="n">
        <v>37257</v>
      </c>
      <c r="E70" s="89" t="n">
        <v>3.89999999999999</v>
      </c>
      <c r="F70" s="51" t="n">
        <v>37257</v>
      </c>
      <c r="G70" s="90" t="n">
        <v>-1.07713333333333</v>
      </c>
      <c r="H70" s="1"/>
      <c r="I70" s="1"/>
      <c r="J70" s="1"/>
      <c r="K70" s="1"/>
      <c r="L70" s="1"/>
      <c r="M70" s="1"/>
      <c r="N70" s="1"/>
      <c r="O70" s="85"/>
    </row>
    <row r="71" customFormat="false" ht="12.75" hidden="false" customHeight="false" outlineLevel="0" collapsed="false">
      <c r="B71" s="86" t="s">
        <v>41</v>
      </c>
      <c r="C71" s="88" t="n">
        <v>6.64366666666667</v>
      </c>
      <c r="D71" s="51" t="n">
        <v>37288</v>
      </c>
      <c r="E71" s="89" t="n">
        <v>6.34999999999999</v>
      </c>
      <c r="F71" s="51" t="n">
        <v>37288</v>
      </c>
      <c r="G71" s="90" t="n">
        <v>-1.21146666666667</v>
      </c>
      <c r="H71" s="1"/>
      <c r="I71" s="1"/>
      <c r="J71" s="1"/>
      <c r="K71" s="1"/>
      <c r="L71" s="1"/>
      <c r="M71" s="1"/>
      <c r="N71" s="1"/>
      <c r="O71" s="85"/>
    </row>
    <row r="72" customFormat="false" ht="12.75" hidden="false" customHeight="false" outlineLevel="0" collapsed="false">
      <c r="B72" s="86" t="s">
        <v>45</v>
      </c>
      <c r="C72" s="88" t="n">
        <v>5.62233333333333</v>
      </c>
      <c r="D72" s="51" t="n">
        <v>37316</v>
      </c>
      <c r="E72" s="89" t="n">
        <v>5.95</v>
      </c>
      <c r="F72" s="51" t="n">
        <v>37316</v>
      </c>
      <c r="G72" s="90" t="n">
        <v>-0.67713333333333</v>
      </c>
      <c r="H72" s="1"/>
      <c r="I72" s="1"/>
      <c r="J72" s="1"/>
      <c r="K72" s="1"/>
      <c r="L72" s="1"/>
      <c r="M72" s="1"/>
      <c r="N72" s="1"/>
      <c r="O72" s="85"/>
    </row>
    <row r="73" customFormat="false" ht="12.75" hidden="false" customHeight="false" outlineLevel="0" collapsed="false">
      <c r="B73" s="86"/>
      <c r="C73" s="91"/>
      <c r="D73" s="92"/>
      <c r="E73" s="91"/>
      <c r="F73" s="92"/>
      <c r="G73" s="93"/>
      <c r="H73" s="1"/>
      <c r="I73" s="1"/>
      <c r="J73" s="1"/>
      <c r="K73" s="1"/>
      <c r="L73" s="1"/>
      <c r="M73" s="1"/>
      <c r="N73" s="1"/>
      <c r="O73" s="85"/>
    </row>
    <row r="74" customFormat="false" ht="12.75" hidden="false" customHeight="false" outlineLevel="0" collapsed="false">
      <c r="B74" s="86" t="s">
        <v>113</v>
      </c>
      <c r="C74" s="88" t="n">
        <v>5.425</v>
      </c>
      <c r="D74" s="92" t="s">
        <v>114</v>
      </c>
      <c r="E74" s="89" t="n">
        <v>2.85000000000001</v>
      </c>
      <c r="F74" s="92" t="s">
        <v>114</v>
      </c>
      <c r="G74" s="90" t="n">
        <v>3.22024444444444</v>
      </c>
      <c r="H74" s="1"/>
      <c r="I74" s="1"/>
      <c r="J74" s="1"/>
      <c r="K74" s="1"/>
      <c r="L74" s="1"/>
      <c r="M74" s="1"/>
      <c r="N74" s="1"/>
      <c r="O74" s="85"/>
    </row>
    <row r="75" customFormat="false" ht="12.75" hidden="false" customHeight="false" outlineLevel="0" collapsed="false">
      <c r="B75" s="86" t="s">
        <v>61</v>
      </c>
      <c r="C75" s="88" t="n">
        <v>6.29733333333333</v>
      </c>
      <c r="D75" s="92" t="s">
        <v>115</v>
      </c>
      <c r="E75" s="89" t="n">
        <v>5.39999999999998</v>
      </c>
      <c r="F75" s="92" t="s">
        <v>115</v>
      </c>
      <c r="G75" s="90" t="n">
        <v>1.62431111111112</v>
      </c>
      <c r="H75" s="1"/>
      <c r="I75" s="1"/>
      <c r="J75" s="1"/>
      <c r="K75" s="1"/>
      <c r="L75" s="1"/>
      <c r="M75" s="1"/>
      <c r="N75" s="1"/>
      <c r="O75" s="85"/>
    </row>
    <row r="76" customFormat="false" ht="12.75" hidden="false" customHeight="false" outlineLevel="0" collapsed="false">
      <c r="B76" s="86" t="s">
        <v>67</v>
      </c>
      <c r="C76" s="88" t="n">
        <v>4.218</v>
      </c>
      <c r="D76" s="92" t="s">
        <v>116</v>
      </c>
      <c r="E76" s="89" t="n">
        <v>3.71666666666667</v>
      </c>
      <c r="F76" s="92" t="s">
        <v>116</v>
      </c>
      <c r="G76" s="90" t="n">
        <v>2.3264</v>
      </c>
      <c r="H76" s="1"/>
      <c r="I76" s="1"/>
      <c r="J76" s="1"/>
      <c r="K76" s="1"/>
      <c r="L76" s="1"/>
      <c r="M76" s="1"/>
      <c r="N76" s="1"/>
      <c r="O76" s="85"/>
    </row>
    <row r="77" customFormat="false" ht="12.75" hidden="false" customHeight="false" outlineLevel="0" collapsed="false">
      <c r="B77" s="86" t="s">
        <v>73</v>
      </c>
      <c r="C77" s="88" t="n">
        <v>4.56877777777778</v>
      </c>
      <c r="D77" s="92" t="s">
        <v>117</v>
      </c>
      <c r="E77" s="89" t="n">
        <v>2.15000000000001</v>
      </c>
      <c r="F77" s="92" t="s">
        <v>117</v>
      </c>
      <c r="G77" s="90" t="n">
        <v>2.41877777777777</v>
      </c>
      <c r="H77" s="1"/>
      <c r="I77" s="1"/>
      <c r="J77" s="1"/>
      <c r="K77" s="1"/>
      <c r="L77" s="1"/>
      <c r="M77" s="1"/>
      <c r="N77" s="1"/>
      <c r="O77" s="85"/>
    </row>
    <row r="78" customFormat="false" ht="12.75" hidden="false" customHeight="false" outlineLevel="0" collapsed="false">
      <c r="B78" s="86" t="s">
        <v>78</v>
      </c>
      <c r="C78" s="88" t="n">
        <v>5.83411111111111</v>
      </c>
      <c r="D78" s="92" t="s">
        <v>118</v>
      </c>
      <c r="E78" s="89" t="n">
        <v>3.28333333333332</v>
      </c>
      <c r="F78" s="92" t="s">
        <v>118</v>
      </c>
      <c r="G78" s="90" t="n">
        <v>2.55077777777779</v>
      </c>
      <c r="H78" s="1"/>
      <c r="I78" s="1"/>
      <c r="J78" s="1"/>
      <c r="K78" s="1"/>
      <c r="L78" s="1"/>
      <c r="M78" s="1"/>
      <c r="N78" s="1"/>
      <c r="O78" s="85"/>
    </row>
    <row r="79" customFormat="false" ht="12.75" hidden="false" customHeight="false" outlineLevel="0" collapsed="false">
      <c r="B79" s="86"/>
      <c r="C79" s="91"/>
      <c r="D79" s="92"/>
      <c r="E79" s="91"/>
      <c r="F79" s="92"/>
      <c r="G79" s="93"/>
      <c r="H79" s="1"/>
      <c r="I79" s="1"/>
      <c r="J79" s="1"/>
      <c r="K79" s="1"/>
      <c r="L79" s="1"/>
      <c r="M79" s="1"/>
      <c r="N79" s="1"/>
      <c r="O79" s="85"/>
    </row>
    <row r="80" customFormat="false" ht="12.75" hidden="false" customHeight="false" outlineLevel="0" collapsed="false">
      <c r="B80" s="86" t="s">
        <v>83</v>
      </c>
      <c r="C80" s="88" t="n">
        <v>5.22955555555556</v>
      </c>
      <c r="D80" s="94" t="n">
        <v>2002</v>
      </c>
      <c r="E80" s="95" t="n">
        <v>3.63749999999999</v>
      </c>
      <c r="F80" s="94" t="n">
        <v>2002</v>
      </c>
      <c r="G80" s="90" t="n">
        <v>-0.443100000000002</v>
      </c>
      <c r="H80" s="1"/>
      <c r="I80" s="1"/>
      <c r="J80" s="1"/>
      <c r="K80" s="1"/>
      <c r="L80" s="1"/>
      <c r="M80" s="1"/>
      <c r="N80" s="1"/>
      <c r="O80" s="85"/>
    </row>
    <row r="81" customFormat="false" ht="13.5" hidden="false" customHeight="false" outlineLevel="0" collapsed="false">
      <c r="B81" s="100"/>
      <c r="C81" s="101"/>
      <c r="D81" s="102"/>
      <c r="E81" s="101"/>
      <c r="F81" s="102"/>
      <c r="G81" s="103"/>
      <c r="H81" s="99"/>
      <c r="I81" s="99"/>
      <c r="J81" s="99"/>
      <c r="K81" s="99"/>
      <c r="L81" s="99"/>
      <c r="M81" s="99"/>
      <c r="N81" s="99"/>
      <c r="O81" s="104"/>
    </row>
  </sheetData>
  <mergeCells count="6">
    <mergeCell ref="B3:O3"/>
    <mergeCell ref="C6:H6"/>
    <mergeCell ref="K6:O6"/>
    <mergeCell ref="C27:M27"/>
    <mergeCell ref="C46:G46"/>
    <mergeCell ref="J46:N4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2001-03-29T13:15:35Z</dcterms:created>
  <dc:creator>jcornet</dc:creator>
  <dc:description/>
  <dc:language>en-US</dc:language>
  <cp:lastModifiedBy>rzivic</cp:lastModifiedBy>
  <cp:lastPrinted>2001-10-26T16:20:19Z</cp:lastPrinted>
  <dcterms:modified xsi:type="dcterms:W3CDTF">2001-10-31T16:06:54Z</dcterms:modified>
  <cp:revision>0</cp:revision>
  <dc:subject/>
  <dc:title/>
</cp:coreProperties>
</file>