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ntity &amp; Delivery Pt Summary" sheetId="1" state="visible" r:id="rId3"/>
    <sheet name="NNG" sheetId="2" state="visible" r:id="rId4"/>
    <sheet name="Physical Premium" sheetId="3" state="visible" r:id="rId5"/>
    <sheet name="Quantity by Poin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<sst xmlns="http://schemas.openxmlformats.org/spreadsheetml/2006/main" count="107" uniqueCount="66">
  <si>
    <t xml:space="preserve">12 Year Prepay with APEA</t>
  </si>
  <si>
    <t xml:space="preserve">4 Year Transactions to Support Term Prepay</t>
  </si>
  <si>
    <t xml:space="preserve">Entity</t>
  </si>
  <si>
    <t xml:space="preserve">Primary</t>
  </si>
  <si>
    <t xml:space="preserve">Start</t>
  </si>
  <si>
    <t xml:space="preserve">Primary Term</t>
  </si>
  <si>
    <t xml:space="preserve">Delivery</t>
  </si>
  <si>
    <t xml:space="preserve">Quantity MMBtu/d</t>
  </si>
  <si>
    <t xml:space="preserve">Term</t>
  </si>
  <si>
    <t xml:space="preserve">Date</t>
  </si>
  <si>
    <t xml:space="preserve">End Date</t>
  </si>
  <si>
    <t xml:space="preserve">Point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</si>
  <si>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</si>
  <si>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</si>
  <si>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</si>
  <si>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</si>
  <si>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</si>
  <si>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</si>
  <si>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</si>
  <si>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</si>
  <si>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</si>
  <si>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</si>
  <si>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</si>
  <si>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</si>
  <si>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Pasadena</t>
  </si>
  <si>
    <t xml:space="preserve">4 Years</t>
  </si>
  <si>
    <t xml:space="preserve">Topock</t>
  </si>
  <si>
    <t xml:space="preserve">Glendale</t>
  </si>
  <si>
    <t xml:space="preserve">NIT ("AECO C")</t>
  </si>
  <si>
    <t xml:space="preserve">SMUD</t>
  </si>
  <si>
    <t xml:space="preserve">2/3 Malin, 1/3 Permian</t>
  </si>
  <si>
    <t xml:space="preserve">Clark County PUD</t>
  </si>
  <si>
    <t xml:space="preserve">3 Years</t>
  </si>
  <si>
    <t xml:space="preserve">NWPL, Sumas</t>
  </si>
  <si>
    <t xml:space="preserve">APEA</t>
  </si>
  <si>
    <t xml:space="preserve">2 Years</t>
  </si>
  <si>
    <t xml:space="preserve">NNG Demarcation</t>
  </si>
  <si>
    <t xml:space="preserve">Quantity Summary</t>
  </si>
  <si>
    <t xml:space="preserve">Month</t>
  </si>
  <si>
    <t xml:space="preserve">Days per Month</t>
  </si>
  <si>
    <t xml:space="preserve">Quantity  MMBtu/d</t>
  </si>
  <si>
    <t xml:space="preserve">Premium C/MMBtu</t>
  </si>
  <si>
    <t xml:space="preserve">Sumas 
Index Premium
Offers
(US/MM)</t>
  </si>
  <si>
    <t xml:space="preserve">Monthly Quantity MMBtu</t>
  </si>
  <si>
    <t xml:space="preserve">Aeco
Index
Premium
Offers
(C/GJ)</t>
  </si>
  <si>
    <t xml:space="preserve">Avg:</t>
  </si>
  <si>
    <t xml:space="preserve">Gas Prepay</t>
  </si>
  <si>
    <t xml:space="preserve">Physical Premiums</t>
  </si>
  <si>
    <t xml:space="preserve">Current Quotes</t>
  </si>
  <si>
    <t xml:space="preserve">Quantity</t>
  </si>
  <si>
    <t xml:space="preserve">Physical</t>
  </si>
  <si>
    <t xml:space="preserve">MMBtu</t>
  </si>
  <si>
    <t xml:space="preserve">Premium</t>
  </si>
  <si>
    <t xml:space="preserve">C/MMBtu</t>
  </si>
  <si>
    <t xml:space="preserve">AECO</t>
  </si>
  <si>
    <t xml:space="preserve">Malin</t>
  </si>
  <si>
    <t xml:space="preserve">Sumas</t>
  </si>
  <si>
    <t xml:space="preserve">NNG</t>
  </si>
  <si>
    <t xml:space="preserve">Permian</t>
  </si>
  <si>
    <t xml:space="preserve">San Juan</t>
  </si>
  <si>
    <t xml:space="preserve">TOTAL:</t>
  </si>
  <si>
    <t xml:space="preserve">3rd Party Swap:</t>
  </si>
  <si>
    <t xml:space="preserve">Year</t>
  </si>
  <si>
    <t xml:space="preserve">Clark</t>
  </si>
  <si>
    <t xml:space="preserve">NGPA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</si>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</sst>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dd\-mmm\-yy"/>
    <numFmt numFmtId="167" formatCode="[$-409]mmm\-yy"/>
    <numFmt numFmtId="168" formatCode="0_);\(0\)"/>
    <numFmt numFmtId="169" formatCode="[$-409]#,##0_);\(#,##0\)"/>
    <numFmt numFmtId="170" formatCode="0.000"/>
    <numFmt numFmtId="171" formatCode="#,##0.00000"/>
    <numFmt numFmtId="172" formatCode="0.000_);\(0.000\)"/>
    <numFmt numFmtId="173" formatCode="#,##0.000_);\(#,##0.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7"/>
    <col collapsed="false" customWidth="true" hidden="false" outlineLevel="0" max="2" min="2" style="1" width="10.56"/>
    <col collapsed="false" customWidth="true" hidden="false" outlineLevel="0" max="3" min="3" style="2" width="11.7"/>
    <col collapsed="false" customWidth="true" hidden="false" outlineLevel="0" max="4" min="4" style="2" width="15.85"/>
    <col collapsed="false" customWidth="true" hidden="false" outlineLevel="0" max="5" min="5" style="2" width="22.14"/>
    <col collapsed="false" customWidth="true" hidden="false" outlineLevel="0" max="17" min="6" style="1" width="8.14"/>
    <col collapsed="false" customWidth="false" hidden="false" outlineLevel="0" max="257" min="18" style="3" width="9.14"/>
  </cols>
  <sheetData>
    <row r="1" customFormat="false" ht="26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false" ht="26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5" customFormat="false" ht="13.5" hidden="false" customHeight="false" outlineLevel="0" collapsed="false">
      <c r="Q5" s="3"/>
    </row>
    <row r="6" customFormat="false" ht="16.5" hidden="false" customHeight="false" outlineLevel="0" collapsed="false">
      <c r="A6" s="5" t="s">
        <v>2</v>
      </c>
      <c r="B6" s="6" t="s">
        <v>3</v>
      </c>
      <c r="C6" s="7" t="s">
        <v>4</v>
      </c>
      <c r="D6" s="8" t="s">
        <v>5</v>
      </c>
      <c r="E6" s="9" t="s">
        <v>6</v>
      </c>
      <c r="F6" s="10" t="s">
        <v>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6.5" hidden="false" customHeight="false" outlineLevel="0" collapsed="false">
      <c r="A7" s="11"/>
      <c r="B7" s="11" t="s">
        <v>8</v>
      </c>
      <c r="C7" s="12" t="s">
        <v>9</v>
      </c>
      <c r="D7" s="12" t="s">
        <v>10</v>
      </c>
      <c r="E7" s="13" t="s">
        <v>11</v>
      </c>
      <c r="F7" s="10" t="s">
        <v>12</v>
      </c>
      <c r="G7" s="14" t="s">
        <v>13</v>
      </c>
      <c r="H7" s="10" t="s">
        <v>14</v>
      </c>
      <c r="I7" s="14" t="s">
        <v>15</v>
      </c>
      <c r="J7" s="10" t="s">
        <v>16</v>
      </c>
      <c r="K7" s="15" t="s">
        <v>17</v>
      </c>
      <c r="L7" s="5" t="s">
        <v>18</v>
      </c>
      <c r="M7" s="15" t="s">
        <v>19</v>
      </c>
      <c r="N7" s="10" t="s">
        <v>20</v>
      </c>
      <c r="O7" s="14" t="s">
        <v>21</v>
      </c>
      <c r="P7" s="10" t="s">
        <v>22</v>
      </c>
      <c r="Q7" s="16" t="s">
        <v>23</v>
      </c>
    </row>
    <row r="8" customFormat="false" ht="12.75" hidden="false" customHeight="false" outlineLevel="0" collapsed="false">
      <c r="A8" s="17" t="s">
        <v>24</v>
      </c>
      <c r="B8" s="18" t="s">
        <v>25</v>
      </c>
      <c r="C8" s="19" t="n">
        <v>36281</v>
      </c>
      <c r="D8" s="19" t="n">
        <v>37741</v>
      </c>
      <c r="E8" s="19" t="s">
        <v>26</v>
      </c>
      <c r="F8" s="17" t="n">
        <v>3000</v>
      </c>
      <c r="G8" s="18" t="n">
        <v>3000</v>
      </c>
      <c r="H8" s="17" t="n">
        <v>3000</v>
      </c>
      <c r="I8" s="18" t="n">
        <v>3000</v>
      </c>
      <c r="J8" s="17" t="n">
        <v>3000</v>
      </c>
      <c r="K8" s="18" t="n">
        <v>3000</v>
      </c>
      <c r="L8" s="17" t="n">
        <v>3000</v>
      </c>
      <c r="M8" s="18" t="n">
        <v>3000</v>
      </c>
      <c r="N8" s="17" t="n">
        <v>3000</v>
      </c>
      <c r="O8" s="18" t="n">
        <v>3000</v>
      </c>
      <c r="P8" s="17" t="n">
        <v>3000</v>
      </c>
      <c r="Q8" s="17" t="n">
        <v>3000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0" collapsed="false">
      <c r="A9" s="21" t="s">
        <v>27</v>
      </c>
      <c r="B9" s="22" t="s">
        <v>25</v>
      </c>
      <c r="C9" s="23" t="n">
        <v>36342</v>
      </c>
      <c r="D9" s="23" t="n">
        <v>36525</v>
      </c>
      <c r="E9" s="23" t="s">
        <v>26</v>
      </c>
      <c r="F9" s="21"/>
      <c r="G9" s="22"/>
      <c r="H9" s="21"/>
      <c r="I9" s="22"/>
      <c r="J9" s="21"/>
      <c r="K9" s="22"/>
      <c r="L9" s="21" t="n">
        <v>3990</v>
      </c>
      <c r="M9" s="22" t="n">
        <v>3990</v>
      </c>
      <c r="N9" s="21" t="n">
        <v>3990</v>
      </c>
      <c r="O9" s="22" t="n">
        <v>3990</v>
      </c>
      <c r="P9" s="21" t="n">
        <v>4178</v>
      </c>
      <c r="Q9" s="21" t="n">
        <v>4178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21" t="s">
        <v>27</v>
      </c>
      <c r="B10" s="22"/>
      <c r="C10" s="23" t="n">
        <v>36526</v>
      </c>
      <c r="D10" s="23" t="n">
        <v>36830</v>
      </c>
      <c r="E10" s="23" t="s">
        <v>26</v>
      </c>
      <c r="F10" s="21" t="n">
        <v>4178</v>
      </c>
      <c r="G10" s="22" t="n">
        <v>4178</v>
      </c>
      <c r="H10" s="21" t="n">
        <v>4178</v>
      </c>
      <c r="I10" s="22" t="n">
        <v>4178</v>
      </c>
      <c r="J10" s="21" t="n">
        <v>4178</v>
      </c>
      <c r="K10" s="22" t="n">
        <v>4178</v>
      </c>
      <c r="L10" s="21" t="n">
        <v>4178</v>
      </c>
      <c r="M10" s="22" t="n">
        <v>4178</v>
      </c>
      <c r="N10" s="21" t="n">
        <v>4178</v>
      </c>
      <c r="O10" s="22" t="n">
        <v>4178</v>
      </c>
      <c r="P10" s="21"/>
      <c r="Q10" s="21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0" collapsed="false">
      <c r="A11" s="21" t="s">
        <v>27</v>
      </c>
      <c r="B11" s="22"/>
      <c r="C11" s="23" t="n">
        <v>36831</v>
      </c>
      <c r="D11" s="23" t="n">
        <v>37437</v>
      </c>
      <c r="E11" s="23" t="s">
        <v>28</v>
      </c>
      <c r="F11" s="21" t="n">
        <v>4178</v>
      </c>
      <c r="G11" s="22" t="n">
        <v>4178</v>
      </c>
      <c r="H11" s="21" t="n">
        <v>4178</v>
      </c>
      <c r="I11" s="22" t="n">
        <v>4178</v>
      </c>
      <c r="J11" s="21" t="n">
        <v>4178</v>
      </c>
      <c r="K11" s="22" t="n">
        <v>4178</v>
      </c>
      <c r="L11" s="21" t="n">
        <v>4178</v>
      </c>
      <c r="M11" s="22" t="n">
        <v>4178</v>
      </c>
      <c r="N11" s="21" t="n">
        <v>4178</v>
      </c>
      <c r="O11" s="22" t="n">
        <v>4178</v>
      </c>
      <c r="P11" s="21" t="n">
        <v>4178</v>
      </c>
      <c r="Q11" s="21" t="n">
        <v>4178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0" collapsed="false">
      <c r="A12" s="24" t="s">
        <v>29</v>
      </c>
      <c r="B12" s="25" t="s">
        <v>25</v>
      </c>
      <c r="C12" s="26" t="n">
        <v>36281</v>
      </c>
      <c r="D12" s="26" t="n">
        <v>37741</v>
      </c>
      <c r="E12" s="26" t="s">
        <v>30</v>
      </c>
      <c r="F12" s="24" t="n">
        <v>15000</v>
      </c>
      <c r="G12" s="25" t="n">
        <v>15000</v>
      </c>
      <c r="H12" s="24" t="n">
        <v>15000</v>
      </c>
      <c r="I12" s="25" t="n">
        <v>15000</v>
      </c>
      <c r="J12" s="24" t="n">
        <v>15000</v>
      </c>
      <c r="K12" s="25" t="n">
        <v>15000</v>
      </c>
      <c r="L12" s="24" t="n">
        <v>15000</v>
      </c>
      <c r="M12" s="25" t="n">
        <v>15000</v>
      </c>
      <c r="N12" s="24" t="n">
        <v>15000</v>
      </c>
      <c r="O12" s="25" t="n">
        <v>15000</v>
      </c>
      <c r="P12" s="24" t="n">
        <v>15000</v>
      </c>
      <c r="Q12" s="24" t="n">
        <v>15000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0" collapsed="false">
      <c r="A13" s="21" t="s">
        <v>31</v>
      </c>
      <c r="B13" s="22" t="s">
        <v>32</v>
      </c>
      <c r="C13" s="23" t="n">
        <v>36342</v>
      </c>
      <c r="D13" s="23" t="n">
        <v>37437</v>
      </c>
      <c r="E13" s="23" t="s">
        <v>33</v>
      </c>
      <c r="F13" s="21" t="n">
        <v>10000</v>
      </c>
      <c r="G13" s="22" t="n">
        <v>10000</v>
      </c>
      <c r="H13" s="21" t="n">
        <v>10000</v>
      </c>
      <c r="I13" s="22"/>
      <c r="J13" s="21"/>
      <c r="K13" s="22"/>
      <c r="L13" s="21" t="n">
        <v>10000</v>
      </c>
      <c r="M13" s="22" t="n">
        <v>10000</v>
      </c>
      <c r="N13" s="21" t="n">
        <v>10000</v>
      </c>
      <c r="O13" s="22" t="n">
        <v>10000</v>
      </c>
      <c r="P13" s="21" t="n">
        <v>10000</v>
      </c>
      <c r="Q13" s="21" t="n">
        <v>10000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0" collapsed="false">
      <c r="A14" s="24" t="s">
        <v>34</v>
      </c>
      <c r="B14" s="25" t="s">
        <v>35</v>
      </c>
      <c r="C14" s="26" t="n">
        <v>36465</v>
      </c>
      <c r="D14" s="26" t="n">
        <v>37195</v>
      </c>
      <c r="E14" s="26" t="s">
        <v>36</v>
      </c>
      <c r="F14" s="24" t="n">
        <v>4000</v>
      </c>
      <c r="G14" s="25" t="n">
        <v>4000</v>
      </c>
      <c r="H14" s="24" t="n">
        <v>4000</v>
      </c>
      <c r="I14" s="25" t="n">
        <v>1500</v>
      </c>
      <c r="J14" s="24" t="n">
        <v>1500</v>
      </c>
      <c r="K14" s="25" t="n">
        <v>1500</v>
      </c>
      <c r="L14" s="24" t="n">
        <v>1500</v>
      </c>
      <c r="M14" s="25" t="n">
        <v>1500</v>
      </c>
      <c r="N14" s="24" t="n">
        <v>1500</v>
      </c>
      <c r="O14" s="25" t="n">
        <v>1500</v>
      </c>
      <c r="P14" s="24" t="n">
        <v>4000</v>
      </c>
      <c r="Q14" s="24" t="n">
        <v>4000</v>
      </c>
      <c r="R14" s="27" t="n">
        <f aca="false">AVERAGE(F14:P14)</f>
        <v>2409.09090909091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0" collapsed="false">
      <c r="A15" s="24" t="s">
        <v>34</v>
      </c>
      <c r="B15" s="25" t="s">
        <v>32</v>
      </c>
      <c r="C15" s="26" t="n">
        <v>37196</v>
      </c>
      <c r="D15" s="26" t="n">
        <v>38291</v>
      </c>
      <c r="E15" s="26" t="s">
        <v>36</v>
      </c>
      <c r="F15" s="24" t="n">
        <v>7000</v>
      </c>
      <c r="G15" s="25" t="n">
        <v>7000</v>
      </c>
      <c r="H15" s="24" t="n">
        <v>7000</v>
      </c>
      <c r="I15" s="25" t="n">
        <v>2500</v>
      </c>
      <c r="J15" s="24" t="n">
        <v>2500</v>
      </c>
      <c r="K15" s="25" t="n">
        <v>2500</v>
      </c>
      <c r="L15" s="24" t="n">
        <v>2500</v>
      </c>
      <c r="M15" s="25" t="n">
        <v>2500</v>
      </c>
      <c r="N15" s="24" t="n">
        <v>2500</v>
      </c>
      <c r="O15" s="25" t="n">
        <v>2500</v>
      </c>
      <c r="P15" s="24" t="n">
        <v>7000</v>
      </c>
      <c r="Q15" s="24" t="n">
        <v>7000</v>
      </c>
      <c r="R15" s="27" t="n">
        <f aca="false">AVERAGE(F15:P15)</f>
        <v>4136.36363636364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0" collapsed="false">
      <c r="A16" s="24" t="s">
        <v>34</v>
      </c>
      <c r="B16" s="25" t="s">
        <v>32</v>
      </c>
      <c r="C16" s="26" t="n">
        <v>38292</v>
      </c>
      <c r="D16" s="26" t="n">
        <v>39386</v>
      </c>
      <c r="E16" s="26" t="s">
        <v>36</v>
      </c>
      <c r="F16" s="24" t="n">
        <v>9000</v>
      </c>
      <c r="G16" s="25" t="n">
        <v>9000</v>
      </c>
      <c r="H16" s="24" t="n">
        <v>9000</v>
      </c>
      <c r="I16" s="25" t="n">
        <v>3500</v>
      </c>
      <c r="J16" s="24" t="n">
        <v>3500</v>
      </c>
      <c r="K16" s="25" t="n">
        <v>3500</v>
      </c>
      <c r="L16" s="24" t="n">
        <v>3500</v>
      </c>
      <c r="M16" s="25" t="n">
        <v>3500</v>
      </c>
      <c r="N16" s="24" t="n">
        <v>3500</v>
      </c>
      <c r="O16" s="25" t="n">
        <v>3500</v>
      </c>
      <c r="P16" s="24" t="n">
        <v>9000</v>
      </c>
      <c r="Q16" s="24" t="n">
        <v>9000</v>
      </c>
      <c r="R16" s="27" t="n">
        <f aca="false">AVERAGE(F16:P16)</f>
        <v>5500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3.5" hidden="false" customHeight="false" outlineLevel="0" collapsed="false">
      <c r="A17" s="28" t="s">
        <v>34</v>
      </c>
      <c r="B17" s="29" t="s">
        <v>25</v>
      </c>
      <c r="C17" s="30" t="n">
        <v>39387</v>
      </c>
      <c r="D17" s="30" t="n">
        <v>40663</v>
      </c>
      <c r="E17" s="30" t="s">
        <v>36</v>
      </c>
      <c r="F17" s="28" t="n">
        <v>15000</v>
      </c>
      <c r="G17" s="29" t="n">
        <v>15000</v>
      </c>
      <c r="H17" s="28" t="n">
        <v>15000</v>
      </c>
      <c r="I17" s="29" t="n">
        <v>5000</v>
      </c>
      <c r="J17" s="28" t="n">
        <v>5000</v>
      </c>
      <c r="K17" s="29" t="n">
        <v>5000</v>
      </c>
      <c r="L17" s="28" t="n">
        <v>5000</v>
      </c>
      <c r="M17" s="29" t="n">
        <v>5000</v>
      </c>
      <c r="N17" s="28" t="n">
        <v>5000</v>
      </c>
      <c r="O17" s="29" t="n">
        <v>5000</v>
      </c>
      <c r="P17" s="28" t="n">
        <v>15000</v>
      </c>
      <c r="Q17" s="28" t="n">
        <v>15000</v>
      </c>
      <c r="R17" s="27" t="n">
        <f aca="false">AVERAGE(F17:P17)</f>
        <v>8636.36363636364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R18" s="1" t="n">
        <f aca="false">AVERAGE(R14:R17)</f>
        <v>5170.45454545455</v>
      </c>
    </row>
  </sheetData>
  <mergeCells count="3">
    <mergeCell ref="A1:Q1"/>
    <mergeCell ref="A2:Q2"/>
    <mergeCell ref="F6:Q6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6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M6" activeCellId="0" sqref="M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1" width="9.14"/>
    <col collapsed="false" customWidth="false" hidden="false" outlineLevel="0" max="2" min="2" style="32" width="9.14"/>
    <col collapsed="false" customWidth="false" hidden="false" outlineLevel="0" max="3" min="3" style="33" width="9.14"/>
    <col collapsed="false" customWidth="false" hidden="false" outlineLevel="0" max="7" min="4" style="3" width="9.14"/>
    <col collapsed="false" customWidth="false" hidden="false" outlineLevel="0" max="8" min="8" style="1" width="9.14"/>
    <col collapsed="false" customWidth="false" hidden="false" outlineLevel="0" max="257" min="9" style="3" width="9.14"/>
  </cols>
  <sheetData>
    <row r="1" customFormat="false" ht="15.75" hidden="false" customHeight="false" outlineLevel="0" collapsed="false">
      <c r="A1" s="34" t="s">
        <v>36</v>
      </c>
      <c r="B1" s="34"/>
      <c r="C1" s="34"/>
    </row>
    <row r="2" customFormat="false" ht="15.75" hidden="false" customHeight="false" outlineLevel="0" collapsed="false">
      <c r="A2" s="34" t="s">
        <v>37</v>
      </c>
      <c r="B2" s="34"/>
      <c r="C2" s="34"/>
    </row>
    <row r="3" customFormat="false" ht="13.5" hidden="false" customHeight="false" outlineLevel="0" collapsed="false"/>
    <row r="4" customFormat="false" ht="66.75" hidden="false" customHeight="true" outlineLevel="0" collapsed="false">
      <c r="A4" s="35" t="s">
        <v>38</v>
      </c>
      <c r="B4" s="36" t="s">
        <v>39</v>
      </c>
      <c r="C4" s="37" t="s">
        <v>40</v>
      </c>
      <c r="D4" s="38" t="s">
        <v>41</v>
      </c>
      <c r="E4" s="39"/>
      <c r="F4" s="40" t="s">
        <v>38</v>
      </c>
      <c r="G4" s="38" t="s">
        <v>42</v>
      </c>
      <c r="H4" s="41" t="s">
        <v>43</v>
      </c>
      <c r="I4" s="42" t="s">
        <v>38</v>
      </c>
      <c r="J4" s="43" t="s">
        <v>44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12.75" hidden="false" customHeight="false" outlineLevel="0" collapsed="false">
      <c r="A5" s="44" t="n">
        <v>36465</v>
      </c>
      <c r="B5" s="45" t="n">
        <f aca="false">+A6-A5</f>
        <v>30</v>
      </c>
      <c r="C5" s="46" t="n">
        <v>4000</v>
      </c>
      <c r="D5" s="47" t="n">
        <v>3</v>
      </c>
      <c r="E5" s="20"/>
      <c r="F5" s="48" t="n">
        <v>36342</v>
      </c>
      <c r="G5" s="49" t="n">
        <v>0.015</v>
      </c>
      <c r="H5" s="50" t="n">
        <f aca="false">10000*(F6-F5)</f>
        <v>310000</v>
      </c>
      <c r="I5" s="51" t="n">
        <v>36342</v>
      </c>
      <c r="J5" s="52" t="n">
        <v>0.02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12.75" hidden="false" customHeight="false" outlineLevel="0" collapsed="false">
      <c r="A6" s="48" t="n">
        <v>36495</v>
      </c>
      <c r="B6" s="53" t="n">
        <f aca="false">+A7-A6</f>
        <v>31</v>
      </c>
      <c r="C6" s="54" t="n">
        <v>4000</v>
      </c>
      <c r="D6" s="49" t="n">
        <v>3</v>
      </c>
      <c r="F6" s="48" t="n">
        <v>36373</v>
      </c>
      <c r="G6" s="49" t="n">
        <v>0.015</v>
      </c>
      <c r="H6" s="50" t="n">
        <f aca="false">10000*(F7-F6)</f>
        <v>310000</v>
      </c>
      <c r="I6" s="51" t="n">
        <v>36373</v>
      </c>
      <c r="J6" s="52" t="n">
        <v>0.02</v>
      </c>
    </row>
    <row r="7" customFormat="false" ht="12.75" hidden="false" customHeight="false" outlineLevel="0" collapsed="false">
      <c r="A7" s="48" t="n">
        <v>36526</v>
      </c>
      <c r="B7" s="53" t="n">
        <f aca="false">+A8-A7</f>
        <v>31</v>
      </c>
      <c r="C7" s="54" t="n">
        <v>4000</v>
      </c>
      <c r="D7" s="49" t="n">
        <v>3</v>
      </c>
      <c r="F7" s="48" t="n">
        <v>36404</v>
      </c>
      <c r="G7" s="49" t="n">
        <v>0.015</v>
      </c>
      <c r="H7" s="50" t="n">
        <f aca="false">10000*(F8-F7)</f>
        <v>300000</v>
      </c>
      <c r="I7" s="51" t="n">
        <v>36404</v>
      </c>
      <c r="J7" s="52" t="n">
        <v>0.02</v>
      </c>
    </row>
    <row r="8" customFormat="false" ht="12.75" hidden="false" customHeight="false" outlineLevel="0" collapsed="false">
      <c r="A8" s="48" t="n">
        <v>36557</v>
      </c>
      <c r="B8" s="53" t="n">
        <f aca="false">+A9-A8</f>
        <v>29</v>
      </c>
      <c r="C8" s="54" t="n">
        <v>4000</v>
      </c>
      <c r="D8" s="49" t="n">
        <v>3</v>
      </c>
      <c r="F8" s="48" t="n">
        <v>36434</v>
      </c>
      <c r="G8" s="49" t="n">
        <v>0.015</v>
      </c>
      <c r="H8" s="50" t="n">
        <f aca="false">10000*(F9-F8)</f>
        <v>310000</v>
      </c>
      <c r="I8" s="51" t="n">
        <v>36434</v>
      </c>
      <c r="J8" s="52" t="n">
        <v>0.02</v>
      </c>
    </row>
    <row r="9" customFormat="false" ht="12.75" hidden="false" customHeight="false" outlineLevel="0" collapsed="false">
      <c r="A9" s="48" t="n">
        <v>36586</v>
      </c>
      <c r="B9" s="53" t="n">
        <f aca="false">+A10-A9</f>
        <v>31</v>
      </c>
      <c r="C9" s="54" t="n">
        <v>4000</v>
      </c>
      <c r="D9" s="49" t="n">
        <v>3</v>
      </c>
      <c r="F9" s="48" t="n">
        <v>36465</v>
      </c>
      <c r="G9" s="55" t="n">
        <v>0.075</v>
      </c>
      <c r="H9" s="50" t="n">
        <f aca="false">10000*(F10-F9)</f>
        <v>300000</v>
      </c>
      <c r="I9" s="51" t="n">
        <v>36465</v>
      </c>
      <c r="J9" s="52" t="n">
        <v>0.02</v>
      </c>
    </row>
    <row r="10" customFormat="false" ht="12.75" hidden="false" customHeight="false" outlineLevel="0" collapsed="false">
      <c r="A10" s="48" t="n">
        <v>36617</v>
      </c>
      <c r="B10" s="53" t="n">
        <f aca="false">+A11-A10</f>
        <v>30</v>
      </c>
      <c r="C10" s="54" t="n">
        <v>1500</v>
      </c>
      <c r="D10" s="49" t="n">
        <v>1.5</v>
      </c>
      <c r="F10" s="48" t="n">
        <v>36495</v>
      </c>
      <c r="G10" s="55" t="n">
        <v>0.075</v>
      </c>
      <c r="H10" s="50" t="n">
        <f aca="false">10000*(F11-F10)</f>
        <v>310000</v>
      </c>
      <c r="I10" s="51" t="n">
        <v>36495</v>
      </c>
      <c r="J10" s="52" t="n">
        <v>0.02</v>
      </c>
    </row>
    <row r="11" customFormat="false" ht="12.75" hidden="false" customHeight="false" outlineLevel="0" collapsed="false">
      <c r="A11" s="48" t="n">
        <v>36647</v>
      </c>
      <c r="B11" s="53" t="n">
        <f aca="false">+A12-A11</f>
        <v>31</v>
      </c>
      <c r="C11" s="54" t="n">
        <v>1500</v>
      </c>
      <c r="D11" s="49" t="n">
        <v>1.5</v>
      </c>
      <c r="F11" s="48" t="n">
        <v>36526</v>
      </c>
      <c r="G11" s="55" t="n">
        <v>0.075</v>
      </c>
      <c r="H11" s="50" t="n">
        <f aca="false">10000*(F12-F11)</f>
        <v>310000</v>
      </c>
      <c r="I11" s="51" t="n">
        <v>36526</v>
      </c>
      <c r="J11" s="52" t="n">
        <v>0.02</v>
      </c>
    </row>
    <row r="12" customFormat="false" ht="12.75" hidden="false" customHeight="false" outlineLevel="0" collapsed="false">
      <c r="A12" s="48" t="n">
        <v>36678</v>
      </c>
      <c r="B12" s="53" t="n">
        <f aca="false">+A13-A12</f>
        <v>30</v>
      </c>
      <c r="C12" s="54" t="n">
        <v>1500</v>
      </c>
      <c r="D12" s="49" t="n">
        <v>1.5</v>
      </c>
      <c r="F12" s="48" t="n">
        <v>36557</v>
      </c>
      <c r="G12" s="55" t="n">
        <v>0.075</v>
      </c>
      <c r="H12" s="50" t="n">
        <f aca="false">10000*(F13-F12)</f>
        <v>290000</v>
      </c>
      <c r="I12" s="51" t="n">
        <v>36557</v>
      </c>
      <c r="J12" s="52" t="n">
        <v>0.02</v>
      </c>
    </row>
    <row r="13" customFormat="false" ht="12.75" hidden="false" customHeight="false" outlineLevel="0" collapsed="false">
      <c r="A13" s="48" t="n">
        <v>36708</v>
      </c>
      <c r="B13" s="53" t="n">
        <f aca="false">+A14-A13</f>
        <v>31</v>
      </c>
      <c r="C13" s="54" t="n">
        <v>1500</v>
      </c>
      <c r="D13" s="49" t="n">
        <v>1.5</v>
      </c>
      <c r="F13" s="48" t="n">
        <v>36586</v>
      </c>
      <c r="G13" s="55" t="n">
        <v>0.075</v>
      </c>
      <c r="H13" s="50" t="n">
        <f aca="false">10000*31</f>
        <v>310000</v>
      </c>
      <c r="I13" s="51" t="n">
        <v>36586</v>
      </c>
      <c r="J13" s="52" t="n">
        <v>0.02</v>
      </c>
    </row>
    <row r="14" customFormat="false" ht="12.75" hidden="false" customHeight="false" outlineLevel="0" collapsed="false">
      <c r="A14" s="48" t="n">
        <v>36739</v>
      </c>
      <c r="B14" s="53" t="n">
        <f aca="false">+A15-A14</f>
        <v>31</v>
      </c>
      <c r="C14" s="54" t="n">
        <v>1500</v>
      </c>
      <c r="D14" s="49" t="n">
        <v>1.5</v>
      </c>
      <c r="F14" s="48" t="n">
        <v>36708</v>
      </c>
      <c r="G14" s="55" t="n">
        <v>0.02</v>
      </c>
      <c r="H14" s="50" t="n">
        <f aca="false">10000*(F15-F14)</f>
        <v>310000</v>
      </c>
      <c r="I14" s="51" t="n">
        <v>36617</v>
      </c>
      <c r="J14" s="52" t="n">
        <v>0.02</v>
      </c>
    </row>
    <row r="15" customFormat="false" ht="12.75" hidden="false" customHeight="false" outlineLevel="0" collapsed="false">
      <c r="A15" s="48" t="n">
        <v>36770</v>
      </c>
      <c r="B15" s="53" t="n">
        <f aca="false">+A16-A15</f>
        <v>30</v>
      </c>
      <c r="C15" s="54" t="n">
        <v>1500</v>
      </c>
      <c r="D15" s="49" t="n">
        <v>1.5</v>
      </c>
      <c r="F15" s="48" t="n">
        <v>36739</v>
      </c>
      <c r="G15" s="55" t="n">
        <v>0.02</v>
      </c>
      <c r="H15" s="50" t="n">
        <f aca="false">10000*(F16-F15)</f>
        <v>310000</v>
      </c>
      <c r="I15" s="51" t="n">
        <v>36647</v>
      </c>
      <c r="J15" s="52" t="n">
        <v>0.02</v>
      </c>
    </row>
    <row r="16" customFormat="false" ht="12.75" hidden="false" customHeight="false" outlineLevel="0" collapsed="false">
      <c r="A16" s="48" t="n">
        <v>36800</v>
      </c>
      <c r="B16" s="53" t="n">
        <f aca="false">+A17-A16</f>
        <v>31</v>
      </c>
      <c r="C16" s="54" t="n">
        <v>1500</v>
      </c>
      <c r="D16" s="49" t="n">
        <v>1.5</v>
      </c>
      <c r="F16" s="48" t="n">
        <v>36770</v>
      </c>
      <c r="G16" s="55" t="n">
        <v>0.02</v>
      </c>
      <c r="H16" s="50" t="n">
        <f aca="false">10000*(F17-F16)</f>
        <v>300000</v>
      </c>
      <c r="I16" s="51" t="n">
        <v>36678</v>
      </c>
      <c r="J16" s="52" t="n">
        <v>0.02</v>
      </c>
    </row>
    <row r="17" customFormat="false" ht="12.75" hidden="false" customHeight="false" outlineLevel="0" collapsed="false">
      <c r="A17" s="48" t="n">
        <v>36831</v>
      </c>
      <c r="B17" s="53" t="n">
        <f aca="false">+A18-A17</f>
        <v>30</v>
      </c>
      <c r="C17" s="54" t="n">
        <v>4000</v>
      </c>
      <c r="D17" s="49" t="n">
        <v>3</v>
      </c>
      <c r="F17" s="48" t="n">
        <v>36800</v>
      </c>
      <c r="G17" s="55" t="n">
        <v>0.02</v>
      </c>
      <c r="H17" s="50" t="n">
        <f aca="false">10000*(F18-F17)</f>
        <v>310000</v>
      </c>
      <c r="I17" s="51" t="n">
        <v>36708</v>
      </c>
      <c r="J17" s="52" t="n">
        <v>0.02</v>
      </c>
    </row>
    <row r="18" customFormat="false" ht="12.75" hidden="false" customHeight="false" outlineLevel="0" collapsed="false">
      <c r="A18" s="48" t="n">
        <v>36861</v>
      </c>
      <c r="B18" s="53" t="n">
        <f aca="false">+A19-A18</f>
        <v>31</v>
      </c>
      <c r="C18" s="54" t="n">
        <v>4000</v>
      </c>
      <c r="D18" s="49" t="n">
        <v>3</v>
      </c>
      <c r="F18" s="48" t="n">
        <v>36831</v>
      </c>
      <c r="G18" s="55" t="n">
        <v>0.075</v>
      </c>
      <c r="H18" s="50" t="n">
        <f aca="false">10000*(F19-F18)</f>
        <v>300000</v>
      </c>
      <c r="I18" s="51" t="n">
        <v>36739</v>
      </c>
      <c r="J18" s="52" t="n">
        <v>0.02</v>
      </c>
    </row>
    <row r="19" customFormat="false" ht="12.75" hidden="false" customHeight="false" outlineLevel="0" collapsed="false">
      <c r="A19" s="48" t="n">
        <v>36892</v>
      </c>
      <c r="B19" s="53" t="n">
        <f aca="false">+A20-A19</f>
        <v>31</v>
      </c>
      <c r="C19" s="54" t="n">
        <v>4000</v>
      </c>
      <c r="D19" s="49" t="n">
        <v>3</v>
      </c>
      <c r="F19" s="48" t="n">
        <v>36861</v>
      </c>
      <c r="G19" s="55" t="n">
        <v>0.075</v>
      </c>
      <c r="H19" s="50" t="n">
        <f aca="false">10000*(F20-F19)</f>
        <v>310000</v>
      </c>
      <c r="I19" s="51" t="n">
        <v>36770</v>
      </c>
      <c r="J19" s="52" t="n">
        <v>0.02</v>
      </c>
    </row>
    <row r="20" customFormat="false" ht="12.75" hidden="false" customHeight="false" outlineLevel="0" collapsed="false">
      <c r="A20" s="48" t="n">
        <v>36923</v>
      </c>
      <c r="B20" s="53" t="n">
        <f aca="false">+A21-A20</f>
        <v>28</v>
      </c>
      <c r="C20" s="54" t="n">
        <v>4000</v>
      </c>
      <c r="D20" s="49" t="n">
        <v>3</v>
      </c>
      <c r="F20" s="48" t="n">
        <v>36892</v>
      </c>
      <c r="G20" s="55" t="n">
        <v>0.075</v>
      </c>
      <c r="H20" s="50" t="n">
        <f aca="false">10000*(F21-F20)</f>
        <v>310000</v>
      </c>
      <c r="I20" s="51" t="n">
        <v>36800</v>
      </c>
      <c r="J20" s="52" t="n">
        <v>0.02</v>
      </c>
    </row>
    <row r="21" customFormat="false" ht="12.75" hidden="false" customHeight="false" outlineLevel="0" collapsed="false">
      <c r="A21" s="48" t="n">
        <v>36951</v>
      </c>
      <c r="B21" s="53" t="n">
        <f aca="false">+A22-A21</f>
        <v>31</v>
      </c>
      <c r="C21" s="54" t="n">
        <v>4000</v>
      </c>
      <c r="D21" s="49" t="n">
        <v>3</v>
      </c>
      <c r="F21" s="48" t="n">
        <v>36923</v>
      </c>
      <c r="G21" s="55" t="n">
        <v>0.075</v>
      </c>
      <c r="H21" s="50" t="n">
        <f aca="false">10000*(F22-F21)</f>
        <v>280000</v>
      </c>
      <c r="I21" s="51" t="n">
        <v>36831</v>
      </c>
      <c r="J21" s="52" t="n">
        <v>0.02</v>
      </c>
    </row>
    <row r="22" customFormat="false" ht="12.75" hidden="false" customHeight="false" outlineLevel="0" collapsed="false">
      <c r="A22" s="48" t="n">
        <v>36982</v>
      </c>
      <c r="B22" s="53" t="n">
        <f aca="false">+A23-A22</f>
        <v>30</v>
      </c>
      <c r="C22" s="54" t="n">
        <v>1500</v>
      </c>
      <c r="D22" s="49" t="n">
        <v>1.5</v>
      </c>
      <c r="F22" s="48" t="n">
        <v>36951</v>
      </c>
      <c r="G22" s="55" t="n">
        <v>0.075</v>
      </c>
      <c r="H22" s="50" t="n">
        <f aca="false">10000*31</f>
        <v>310000</v>
      </c>
      <c r="I22" s="51" t="n">
        <v>36861</v>
      </c>
      <c r="J22" s="52" t="n">
        <v>0.02</v>
      </c>
    </row>
    <row r="23" customFormat="false" ht="12.75" hidden="false" customHeight="false" outlineLevel="0" collapsed="false">
      <c r="A23" s="48" t="n">
        <v>37012</v>
      </c>
      <c r="B23" s="53" t="n">
        <f aca="false">+A24-A23</f>
        <v>31</v>
      </c>
      <c r="C23" s="54" t="n">
        <v>1500</v>
      </c>
      <c r="D23" s="49" t="n">
        <v>1.5</v>
      </c>
      <c r="F23" s="48" t="n">
        <v>37073</v>
      </c>
      <c r="G23" s="55" t="n">
        <v>0.02</v>
      </c>
      <c r="H23" s="50" t="n">
        <f aca="false">10000*(F24-F23)</f>
        <v>310000</v>
      </c>
      <c r="I23" s="51" t="n">
        <v>36892</v>
      </c>
      <c r="J23" s="52" t="n">
        <v>0.02</v>
      </c>
    </row>
    <row r="24" customFormat="false" ht="12.75" hidden="false" customHeight="false" outlineLevel="0" collapsed="false">
      <c r="A24" s="48" t="n">
        <v>37043</v>
      </c>
      <c r="B24" s="53" t="n">
        <f aca="false">+A25-A24</f>
        <v>30</v>
      </c>
      <c r="C24" s="54" t="n">
        <v>1500</v>
      </c>
      <c r="D24" s="49" t="n">
        <v>1.5</v>
      </c>
      <c r="F24" s="48" t="n">
        <v>37104</v>
      </c>
      <c r="G24" s="55" t="n">
        <v>0.02</v>
      </c>
      <c r="H24" s="50" t="n">
        <f aca="false">10000*(F25-F24)</f>
        <v>310000</v>
      </c>
      <c r="I24" s="51" t="n">
        <v>36923</v>
      </c>
      <c r="J24" s="52" t="n">
        <v>0.02</v>
      </c>
    </row>
    <row r="25" customFormat="false" ht="12.75" hidden="false" customHeight="false" outlineLevel="0" collapsed="false">
      <c r="A25" s="48" t="n">
        <v>37073</v>
      </c>
      <c r="B25" s="53" t="n">
        <f aca="false">+A26-A25</f>
        <v>31</v>
      </c>
      <c r="C25" s="54" t="n">
        <v>1500</v>
      </c>
      <c r="D25" s="49" t="n">
        <v>1.5</v>
      </c>
      <c r="F25" s="48" t="n">
        <v>37135</v>
      </c>
      <c r="G25" s="55" t="n">
        <v>0.02</v>
      </c>
      <c r="H25" s="50" t="n">
        <f aca="false">10000*(F26-F25)</f>
        <v>300000</v>
      </c>
      <c r="I25" s="51" t="n">
        <v>36951</v>
      </c>
      <c r="J25" s="52" t="n">
        <v>0.02</v>
      </c>
    </row>
    <row r="26" customFormat="false" ht="12.75" hidden="false" customHeight="false" outlineLevel="0" collapsed="false">
      <c r="A26" s="48" t="n">
        <v>37104</v>
      </c>
      <c r="B26" s="53" t="n">
        <f aca="false">+A27-A26</f>
        <v>31</v>
      </c>
      <c r="C26" s="54" t="n">
        <v>1500</v>
      </c>
      <c r="D26" s="49" t="n">
        <v>1.5</v>
      </c>
      <c r="F26" s="48" t="n">
        <v>37165</v>
      </c>
      <c r="G26" s="55" t="n">
        <v>0.02</v>
      </c>
      <c r="H26" s="50" t="n">
        <f aca="false">10000*(F27-F26)</f>
        <v>310000</v>
      </c>
      <c r="I26" s="51" t="n">
        <v>36982</v>
      </c>
      <c r="J26" s="52" t="n">
        <v>0.02</v>
      </c>
    </row>
    <row r="27" customFormat="false" ht="12.75" hidden="false" customHeight="false" outlineLevel="0" collapsed="false">
      <c r="A27" s="48" t="n">
        <v>37135</v>
      </c>
      <c r="B27" s="53" t="n">
        <f aca="false">+A28-A27</f>
        <v>30</v>
      </c>
      <c r="C27" s="54" t="n">
        <v>1500</v>
      </c>
      <c r="D27" s="49" t="n">
        <v>1.5</v>
      </c>
      <c r="F27" s="48" t="n">
        <v>37196</v>
      </c>
      <c r="G27" s="55" t="n">
        <v>0.075</v>
      </c>
      <c r="H27" s="50" t="n">
        <f aca="false">10000*(F28-F27)</f>
        <v>300000</v>
      </c>
      <c r="I27" s="51" t="n">
        <v>37012</v>
      </c>
      <c r="J27" s="52" t="n">
        <v>0.02</v>
      </c>
    </row>
    <row r="28" customFormat="false" ht="12.75" hidden="false" customHeight="false" outlineLevel="0" collapsed="false">
      <c r="A28" s="48" t="n">
        <v>37165</v>
      </c>
      <c r="B28" s="53" t="n">
        <f aca="false">+A29-A28</f>
        <v>31</v>
      </c>
      <c r="C28" s="54" t="n">
        <v>1500</v>
      </c>
      <c r="D28" s="49" t="n">
        <v>1.5</v>
      </c>
      <c r="F28" s="48" t="n">
        <v>37226</v>
      </c>
      <c r="G28" s="55" t="n">
        <v>0.075</v>
      </c>
      <c r="H28" s="50" t="n">
        <f aca="false">10000*(F29-F28)</f>
        <v>310000</v>
      </c>
      <c r="I28" s="51" t="n">
        <v>37043</v>
      </c>
      <c r="J28" s="52" t="n">
        <v>0.02</v>
      </c>
    </row>
    <row r="29" customFormat="false" ht="12.75" hidden="false" customHeight="false" outlineLevel="0" collapsed="false">
      <c r="A29" s="48" t="n">
        <v>37196</v>
      </c>
      <c r="B29" s="53" t="n">
        <f aca="false">+A30-A29</f>
        <v>30</v>
      </c>
      <c r="C29" s="54" t="n">
        <v>7000</v>
      </c>
      <c r="D29" s="49" t="n">
        <v>3</v>
      </c>
      <c r="F29" s="48" t="n">
        <v>37257</v>
      </c>
      <c r="G29" s="55" t="n">
        <v>0.075</v>
      </c>
      <c r="H29" s="50" t="n">
        <f aca="false">10000*(F30-F29)</f>
        <v>310000</v>
      </c>
      <c r="I29" s="51" t="n">
        <v>37073</v>
      </c>
      <c r="J29" s="52" t="n">
        <v>0.02</v>
      </c>
    </row>
    <row r="30" customFormat="false" ht="12.75" hidden="false" customHeight="false" outlineLevel="0" collapsed="false">
      <c r="A30" s="48" t="n">
        <v>37226</v>
      </c>
      <c r="B30" s="53" t="n">
        <f aca="false">+A31-A30</f>
        <v>31</v>
      </c>
      <c r="C30" s="54" t="n">
        <v>7000</v>
      </c>
      <c r="D30" s="49" t="n">
        <v>3</v>
      </c>
      <c r="F30" s="48" t="n">
        <v>37288</v>
      </c>
      <c r="G30" s="55" t="n">
        <v>0.075</v>
      </c>
      <c r="H30" s="50" t="n">
        <f aca="false">10000*(F31-F30)</f>
        <v>280000</v>
      </c>
      <c r="I30" s="51" t="n">
        <v>37104</v>
      </c>
      <c r="J30" s="52" t="n">
        <v>0.02</v>
      </c>
    </row>
    <row r="31" customFormat="false" ht="12.75" hidden="false" customHeight="false" outlineLevel="0" collapsed="false">
      <c r="A31" s="48" t="n">
        <v>37257</v>
      </c>
      <c r="B31" s="53" t="n">
        <f aca="false">+A32-A31</f>
        <v>31</v>
      </c>
      <c r="C31" s="54" t="n">
        <v>7000</v>
      </c>
      <c r="D31" s="49" t="n">
        <v>3</v>
      </c>
      <c r="F31" s="48" t="n">
        <v>37316</v>
      </c>
      <c r="G31" s="55" t="n">
        <v>0.075</v>
      </c>
      <c r="H31" s="50" t="n">
        <f aca="false">10000*31</f>
        <v>310000</v>
      </c>
      <c r="I31" s="51" t="n">
        <v>37135</v>
      </c>
      <c r="J31" s="52" t="n">
        <v>0.02</v>
      </c>
    </row>
    <row r="32" customFormat="false" ht="12.75" hidden="false" customHeight="false" outlineLevel="0" collapsed="false">
      <c r="A32" s="48" t="n">
        <v>37288</v>
      </c>
      <c r="B32" s="53" t="n">
        <f aca="false">+A33-A32</f>
        <v>28</v>
      </c>
      <c r="C32" s="54" t="n">
        <v>7000</v>
      </c>
      <c r="D32" s="49" t="n">
        <v>3</v>
      </c>
      <c r="F32" s="48" t="n">
        <v>37438</v>
      </c>
      <c r="G32" s="55" t="n">
        <v>0.02</v>
      </c>
      <c r="H32" s="50" t="n">
        <f aca="false">10000*(F33-F32)</f>
        <v>310000</v>
      </c>
      <c r="I32" s="51" t="n">
        <v>37165</v>
      </c>
      <c r="J32" s="52" t="n">
        <v>0.02</v>
      </c>
    </row>
    <row r="33" customFormat="false" ht="12.75" hidden="false" customHeight="false" outlineLevel="0" collapsed="false">
      <c r="A33" s="48" t="n">
        <v>37316</v>
      </c>
      <c r="B33" s="53" t="n">
        <f aca="false">+A34-A33</f>
        <v>31</v>
      </c>
      <c r="C33" s="54" t="n">
        <v>7000</v>
      </c>
      <c r="D33" s="49" t="n">
        <v>3</v>
      </c>
      <c r="F33" s="48" t="n">
        <v>37469</v>
      </c>
      <c r="G33" s="55" t="n">
        <v>0.02</v>
      </c>
      <c r="H33" s="50" t="n">
        <f aca="false">10000*(F34-F33)</f>
        <v>310000</v>
      </c>
      <c r="I33" s="51" t="n">
        <v>37196</v>
      </c>
      <c r="J33" s="52" t="n">
        <v>0.02</v>
      </c>
    </row>
    <row r="34" customFormat="false" ht="12.75" hidden="false" customHeight="false" outlineLevel="0" collapsed="false">
      <c r="A34" s="48" t="n">
        <v>37347</v>
      </c>
      <c r="B34" s="53" t="n">
        <f aca="false">+A35-A34</f>
        <v>30</v>
      </c>
      <c r="C34" s="54" t="n">
        <v>2500</v>
      </c>
      <c r="D34" s="49" t="n">
        <v>1.5</v>
      </c>
      <c r="F34" s="48" t="n">
        <v>37500</v>
      </c>
      <c r="G34" s="55" t="n">
        <v>0.02</v>
      </c>
      <c r="H34" s="50" t="n">
        <f aca="false">10000*(F35-F34)</f>
        <v>300000</v>
      </c>
      <c r="I34" s="51" t="n">
        <v>37226</v>
      </c>
      <c r="J34" s="52" t="n">
        <v>0.02</v>
      </c>
    </row>
    <row r="35" customFormat="false" ht="12.75" hidden="false" customHeight="false" outlineLevel="0" collapsed="false">
      <c r="A35" s="48" t="n">
        <v>37377</v>
      </c>
      <c r="B35" s="53" t="n">
        <f aca="false">+A36-A35</f>
        <v>31</v>
      </c>
      <c r="C35" s="54" t="n">
        <v>2500</v>
      </c>
      <c r="D35" s="49" t="n">
        <v>1.5</v>
      </c>
      <c r="F35" s="48" t="n">
        <v>37530</v>
      </c>
      <c r="G35" s="55" t="n">
        <v>0.02</v>
      </c>
      <c r="H35" s="50" t="n">
        <f aca="false">10000*(F36-F35)</f>
        <v>310000</v>
      </c>
      <c r="I35" s="51" t="n">
        <v>37257</v>
      </c>
      <c r="J35" s="52" t="n">
        <v>0.02</v>
      </c>
    </row>
    <row r="36" customFormat="false" ht="12.75" hidden="false" customHeight="false" outlineLevel="0" collapsed="false">
      <c r="A36" s="48" t="n">
        <v>37408</v>
      </c>
      <c r="B36" s="53" t="n">
        <f aca="false">+A37-A36</f>
        <v>30</v>
      </c>
      <c r="C36" s="54" t="n">
        <v>2500</v>
      </c>
      <c r="D36" s="49" t="n">
        <v>1.5</v>
      </c>
      <c r="F36" s="48" t="n">
        <v>37561</v>
      </c>
      <c r="G36" s="55" t="n">
        <v>0.075</v>
      </c>
      <c r="H36" s="50" t="n">
        <f aca="false">10000*(F37-F36)</f>
        <v>300000</v>
      </c>
      <c r="I36" s="51" t="n">
        <v>37288</v>
      </c>
      <c r="J36" s="52" t="n">
        <v>0.02</v>
      </c>
    </row>
    <row r="37" customFormat="false" ht="12.75" hidden="false" customHeight="false" outlineLevel="0" collapsed="false">
      <c r="A37" s="48" t="n">
        <v>37438</v>
      </c>
      <c r="B37" s="53" t="n">
        <f aca="false">+A38-A37</f>
        <v>31</v>
      </c>
      <c r="C37" s="54" t="n">
        <v>2500</v>
      </c>
      <c r="D37" s="49" t="n">
        <v>1.5</v>
      </c>
      <c r="F37" s="48" t="n">
        <v>37591</v>
      </c>
      <c r="G37" s="55" t="n">
        <v>0.075</v>
      </c>
      <c r="H37" s="50" t="n">
        <f aca="false">10000*(F38-F37)</f>
        <v>310000</v>
      </c>
      <c r="I37" s="51" t="n">
        <v>37316</v>
      </c>
      <c r="J37" s="52" t="n">
        <v>0.02</v>
      </c>
    </row>
    <row r="38" customFormat="false" ht="12.75" hidden="false" customHeight="false" outlineLevel="0" collapsed="false">
      <c r="A38" s="48" t="n">
        <v>37469</v>
      </c>
      <c r="B38" s="53" t="n">
        <f aca="false">+A39-A38</f>
        <v>31</v>
      </c>
      <c r="C38" s="54" t="n">
        <v>2500</v>
      </c>
      <c r="D38" s="49" t="n">
        <v>1.5</v>
      </c>
      <c r="F38" s="48" t="n">
        <v>37622</v>
      </c>
      <c r="G38" s="55" t="n">
        <v>0.075</v>
      </c>
      <c r="H38" s="50" t="n">
        <f aca="false">10000*(F39-F38)</f>
        <v>310000</v>
      </c>
      <c r="I38" s="51" t="n">
        <v>37347</v>
      </c>
      <c r="J38" s="52" t="n">
        <v>0.02</v>
      </c>
    </row>
    <row r="39" customFormat="false" ht="12.75" hidden="false" customHeight="false" outlineLevel="0" collapsed="false">
      <c r="A39" s="48" t="n">
        <v>37500</v>
      </c>
      <c r="B39" s="53" t="n">
        <f aca="false">+A40-A39</f>
        <v>30</v>
      </c>
      <c r="C39" s="54" t="n">
        <v>2500</v>
      </c>
      <c r="D39" s="49" t="n">
        <v>1.5</v>
      </c>
      <c r="F39" s="48" t="n">
        <v>37653</v>
      </c>
      <c r="G39" s="55" t="n">
        <v>0.075</v>
      </c>
      <c r="H39" s="50" t="n">
        <f aca="false">10000*(F40-F39)</f>
        <v>280000</v>
      </c>
      <c r="I39" s="51" t="n">
        <v>37377</v>
      </c>
      <c r="J39" s="52" t="n">
        <v>0.02</v>
      </c>
    </row>
    <row r="40" customFormat="false" ht="12.75" hidden="false" customHeight="false" outlineLevel="0" collapsed="false">
      <c r="A40" s="48" t="n">
        <v>37530</v>
      </c>
      <c r="B40" s="53" t="n">
        <f aca="false">+A41-A40</f>
        <v>31</v>
      </c>
      <c r="C40" s="54" t="n">
        <v>2500</v>
      </c>
      <c r="D40" s="49" t="n">
        <v>1.5</v>
      </c>
      <c r="F40" s="48" t="n">
        <v>37681</v>
      </c>
      <c r="G40" s="55" t="n">
        <v>0.075</v>
      </c>
      <c r="H40" s="50" t="n">
        <f aca="false">10000*31</f>
        <v>310000</v>
      </c>
      <c r="I40" s="51" t="n">
        <v>37408</v>
      </c>
      <c r="J40" s="52" t="n">
        <v>0.02</v>
      </c>
    </row>
    <row r="41" customFormat="false" ht="12.75" hidden="false" customHeight="false" outlineLevel="0" collapsed="false">
      <c r="A41" s="48" t="n">
        <v>37561</v>
      </c>
      <c r="B41" s="53" t="n">
        <f aca="false">+A42-A41</f>
        <v>30</v>
      </c>
      <c r="C41" s="54" t="n">
        <v>7000</v>
      </c>
      <c r="D41" s="49" t="n">
        <v>3</v>
      </c>
      <c r="F41" s="48" t="n">
        <v>37803</v>
      </c>
      <c r="G41" s="55" t="n">
        <v>0.02</v>
      </c>
      <c r="H41" s="50" t="n">
        <f aca="false">10000*(F42-F41)</f>
        <v>310000</v>
      </c>
      <c r="I41" s="51" t="n">
        <v>37438</v>
      </c>
      <c r="J41" s="52" t="n">
        <v>0.02</v>
      </c>
    </row>
    <row r="42" customFormat="false" ht="12.75" hidden="false" customHeight="false" outlineLevel="0" collapsed="false">
      <c r="A42" s="48" t="n">
        <v>37591</v>
      </c>
      <c r="B42" s="53" t="n">
        <f aca="false">+A43-A42</f>
        <v>31</v>
      </c>
      <c r="C42" s="54" t="n">
        <v>7000</v>
      </c>
      <c r="D42" s="49" t="n">
        <v>3</v>
      </c>
      <c r="F42" s="48" t="n">
        <v>37834</v>
      </c>
      <c r="G42" s="55" t="n">
        <v>0.02</v>
      </c>
      <c r="H42" s="50" t="n">
        <f aca="false">10000*(F43-F42)</f>
        <v>310000</v>
      </c>
      <c r="I42" s="51" t="n">
        <v>37469</v>
      </c>
      <c r="J42" s="52" t="n">
        <v>0.02</v>
      </c>
    </row>
    <row r="43" customFormat="false" ht="12.75" hidden="false" customHeight="false" outlineLevel="0" collapsed="false">
      <c r="A43" s="48" t="n">
        <v>37622</v>
      </c>
      <c r="B43" s="53" t="n">
        <f aca="false">+A44-A43</f>
        <v>31</v>
      </c>
      <c r="C43" s="54" t="n">
        <v>7000</v>
      </c>
      <c r="D43" s="49" t="n">
        <v>3</v>
      </c>
      <c r="F43" s="48" t="n">
        <v>37865</v>
      </c>
      <c r="G43" s="55" t="n">
        <v>0.02</v>
      </c>
      <c r="H43" s="50" t="n">
        <f aca="false">10000*(F44-F43)</f>
        <v>300000</v>
      </c>
      <c r="I43" s="51" t="n">
        <v>37500</v>
      </c>
      <c r="J43" s="52" t="n">
        <v>0.02</v>
      </c>
    </row>
    <row r="44" customFormat="false" ht="12.75" hidden="false" customHeight="false" outlineLevel="0" collapsed="false">
      <c r="A44" s="48" t="n">
        <v>37653</v>
      </c>
      <c r="B44" s="53" t="n">
        <f aca="false">+A45-A44</f>
        <v>28</v>
      </c>
      <c r="C44" s="54" t="n">
        <v>7000</v>
      </c>
      <c r="D44" s="49" t="n">
        <v>3</v>
      </c>
      <c r="F44" s="48" t="n">
        <v>37895</v>
      </c>
      <c r="G44" s="55" t="n">
        <v>0.02</v>
      </c>
      <c r="H44" s="50" t="n">
        <f aca="false">10000*(F45-F44)</f>
        <v>310000</v>
      </c>
      <c r="I44" s="51" t="n">
        <v>37530</v>
      </c>
      <c r="J44" s="52" t="n">
        <v>0.02</v>
      </c>
    </row>
    <row r="45" customFormat="false" ht="12.75" hidden="false" customHeight="false" outlineLevel="0" collapsed="false">
      <c r="A45" s="48" t="n">
        <v>37681</v>
      </c>
      <c r="B45" s="53" t="n">
        <f aca="false">+A46-A45</f>
        <v>31</v>
      </c>
      <c r="C45" s="54" t="n">
        <v>7000</v>
      </c>
      <c r="D45" s="49" t="n">
        <v>3</v>
      </c>
      <c r="F45" s="48" t="n">
        <v>37926</v>
      </c>
      <c r="G45" s="55" t="n">
        <v>0.075</v>
      </c>
      <c r="H45" s="50" t="n">
        <f aca="false">10000*(F46-F45)</f>
        <v>300000</v>
      </c>
      <c r="I45" s="51" t="n">
        <v>37561</v>
      </c>
      <c r="J45" s="52" t="n">
        <v>0.02</v>
      </c>
    </row>
    <row r="46" customFormat="false" ht="12.75" hidden="false" customHeight="false" outlineLevel="0" collapsed="false">
      <c r="A46" s="48" t="n">
        <v>37712</v>
      </c>
      <c r="B46" s="53" t="n">
        <f aca="false">+A47-A46</f>
        <v>30</v>
      </c>
      <c r="C46" s="54" t="n">
        <v>2500</v>
      </c>
      <c r="D46" s="49" t="n">
        <v>1.5</v>
      </c>
      <c r="F46" s="48" t="n">
        <v>37956</v>
      </c>
      <c r="G46" s="55" t="n">
        <v>0.075</v>
      </c>
      <c r="H46" s="50" t="n">
        <f aca="false">10000*(F47-F46)</f>
        <v>310000</v>
      </c>
      <c r="I46" s="51" t="n">
        <v>37591</v>
      </c>
      <c r="J46" s="52" t="n">
        <v>0.02</v>
      </c>
    </row>
    <row r="47" customFormat="false" ht="12.75" hidden="false" customHeight="false" outlineLevel="0" collapsed="false">
      <c r="A47" s="48" t="n">
        <v>37742</v>
      </c>
      <c r="B47" s="53" t="n">
        <f aca="false">+A48-A47</f>
        <v>31</v>
      </c>
      <c r="C47" s="54" t="n">
        <v>2500</v>
      </c>
      <c r="D47" s="49" t="n">
        <v>1.5</v>
      </c>
      <c r="F47" s="48" t="n">
        <v>37987</v>
      </c>
      <c r="G47" s="55" t="n">
        <v>0.075</v>
      </c>
      <c r="H47" s="50" t="n">
        <f aca="false">10000*(F48-F47)</f>
        <v>310000</v>
      </c>
      <c r="I47" s="51" t="n">
        <v>37622</v>
      </c>
      <c r="J47" s="52" t="n">
        <v>0.02</v>
      </c>
    </row>
    <row r="48" customFormat="false" ht="12.75" hidden="false" customHeight="false" outlineLevel="0" collapsed="false">
      <c r="A48" s="48" t="n">
        <v>37773</v>
      </c>
      <c r="B48" s="53" t="n">
        <f aca="false">+A49-A48</f>
        <v>30</v>
      </c>
      <c r="C48" s="54" t="n">
        <v>2500</v>
      </c>
      <c r="D48" s="49" t="n">
        <v>1.5</v>
      </c>
      <c r="F48" s="48" t="n">
        <v>38018</v>
      </c>
      <c r="G48" s="55" t="n">
        <v>0.075</v>
      </c>
      <c r="H48" s="50" t="n">
        <f aca="false">10000*(F49-F48)</f>
        <v>290000</v>
      </c>
      <c r="I48" s="51" t="n">
        <v>37653</v>
      </c>
      <c r="J48" s="52" t="n">
        <v>0.02</v>
      </c>
    </row>
    <row r="49" customFormat="false" ht="12.75" hidden="false" customHeight="false" outlineLevel="0" collapsed="false">
      <c r="A49" s="48" t="n">
        <v>37803</v>
      </c>
      <c r="B49" s="53" t="n">
        <f aca="false">+A50-A49</f>
        <v>31</v>
      </c>
      <c r="C49" s="54" t="n">
        <v>2500</v>
      </c>
      <c r="D49" s="49" t="n">
        <v>1.5</v>
      </c>
      <c r="F49" s="48" t="n">
        <v>38047</v>
      </c>
      <c r="G49" s="55" t="n">
        <v>0.075</v>
      </c>
      <c r="H49" s="50" t="n">
        <f aca="false">10000*31</f>
        <v>310000</v>
      </c>
      <c r="I49" s="51" t="n">
        <v>37681</v>
      </c>
      <c r="J49" s="52" t="n">
        <v>0.02</v>
      </c>
    </row>
    <row r="50" customFormat="false" ht="12.75" hidden="false" customHeight="false" outlineLevel="0" collapsed="false">
      <c r="A50" s="48" t="n">
        <v>37834</v>
      </c>
      <c r="B50" s="53" t="n">
        <f aca="false">+A51-A50</f>
        <v>31</v>
      </c>
      <c r="C50" s="54" t="n">
        <v>2500</v>
      </c>
      <c r="D50" s="49" t="n">
        <v>1.5</v>
      </c>
      <c r="F50" s="48" t="n">
        <v>38169</v>
      </c>
      <c r="G50" s="55" t="n">
        <v>0.02</v>
      </c>
      <c r="H50" s="50" t="n">
        <f aca="false">10000*(F51-F50)</f>
        <v>310000</v>
      </c>
      <c r="I50" s="51" t="n">
        <v>37712</v>
      </c>
      <c r="J50" s="52" t="n">
        <v>0.02</v>
      </c>
    </row>
    <row r="51" customFormat="false" ht="12.75" hidden="false" customHeight="false" outlineLevel="0" collapsed="false">
      <c r="A51" s="48" t="n">
        <v>37865</v>
      </c>
      <c r="B51" s="53" t="n">
        <f aca="false">+A52-A51</f>
        <v>30</v>
      </c>
      <c r="C51" s="54" t="n">
        <v>2500</v>
      </c>
      <c r="D51" s="49" t="n">
        <v>1.5</v>
      </c>
      <c r="F51" s="48" t="n">
        <v>38200</v>
      </c>
      <c r="G51" s="55" t="n">
        <v>0.02</v>
      </c>
      <c r="H51" s="50" t="n">
        <f aca="false">10000*(F52-F51)</f>
        <v>310000</v>
      </c>
      <c r="I51" s="51" t="n">
        <v>37742</v>
      </c>
      <c r="J51" s="52" t="n">
        <v>0.02</v>
      </c>
    </row>
    <row r="52" customFormat="false" ht="12.75" hidden="false" customHeight="false" outlineLevel="0" collapsed="false">
      <c r="A52" s="48" t="n">
        <v>37895</v>
      </c>
      <c r="B52" s="53" t="n">
        <f aca="false">+A53-A52</f>
        <v>31</v>
      </c>
      <c r="C52" s="54" t="n">
        <v>2500</v>
      </c>
      <c r="D52" s="49" t="n">
        <v>1.5</v>
      </c>
      <c r="F52" s="48" t="n">
        <v>38231</v>
      </c>
      <c r="G52" s="55" t="n">
        <v>0.02</v>
      </c>
      <c r="H52" s="50" t="n">
        <f aca="false">10000*(F53-F52)</f>
        <v>300000</v>
      </c>
      <c r="I52" s="51" t="n">
        <v>37773</v>
      </c>
      <c r="J52" s="52" t="n">
        <v>0.02</v>
      </c>
    </row>
    <row r="53" customFormat="false" ht="12.75" hidden="false" customHeight="false" outlineLevel="0" collapsed="false">
      <c r="A53" s="48" t="n">
        <v>37926</v>
      </c>
      <c r="B53" s="53" t="n">
        <f aca="false">+A54-A53</f>
        <v>30</v>
      </c>
      <c r="C53" s="54" t="n">
        <v>7000</v>
      </c>
      <c r="D53" s="49" t="n">
        <v>3</v>
      </c>
      <c r="F53" s="48" t="n">
        <v>38261</v>
      </c>
      <c r="G53" s="55" t="n">
        <v>0.02</v>
      </c>
      <c r="H53" s="50" t="n">
        <f aca="false">10000*(F54-F53)</f>
        <v>310000</v>
      </c>
      <c r="I53" s="51" t="n">
        <v>37803</v>
      </c>
      <c r="J53" s="52" t="n">
        <v>0.02</v>
      </c>
    </row>
    <row r="54" customFormat="false" ht="12.75" hidden="false" customHeight="false" outlineLevel="0" collapsed="false">
      <c r="A54" s="48" t="n">
        <v>37956</v>
      </c>
      <c r="B54" s="53" t="n">
        <f aca="false">+A55-A54</f>
        <v>31</v>
      </c>
      <c r="C54" s="54" t="n">
        <v>7000</v>
      </c>
      <c r="D54" s="49" t="n">
        <v>3</v>
      </c>
      <c r="F54" s="48" t="n">
        <v>38292</v>
      </c>
      <c r="G54" s="55" t="n">
        <v>0.075</v>
      </c>
      <c r="H54" s="50" t="n">
        <f aca="false">10000*(F55-F54)</f>
        <v>300000</v>
      </c>
      <c r="I54" s="51" t="n">
        <v>37834</v>
      </c>
      <c r="J54" s="52" t="n">
        <v>0.02</v>
      </c>
    </row>
    <row r="55" customFormat="false" ht="12.75" hidden="false" customHeight="false" outlineLevel="0" collapsed="false">
      <c r="A55" s="48" t="n">
        <v>37987</v>
      </c>
      <c r="B55" s="53" t="n">
        <f aca="false">+A56-A55</f>
        <v>31</v>
      </c>
      <c r="C55" s="54" t="n">
        <v>7000</v>
      </c>
      <c r="D55" s="49" t="n">
        <v>3</v>
      </c>
      <c r="F55" s="48" t="n">
        <v>38322</v>
      </c>
      <c r="G55" s="55" t="n">
        <v>0.075</v>
      </c>
      <c r="H55" s="50" t="n">
        <f aca="false">10000*(F56-F55)</f>
        <v>310000</v>
      </c>
      <c r="I55" s="51" t="n">
        <v>37865</v>
      </c>
      <c r="J55" s="52" t="n">
        <v>0.02</v>
      </c>
    </row>
    <row r="56" customFormat="false" ht="12.75" hidden="false" customHeight="false" outlineLevel="0" collapsed="false">
      <c r="A56" s="48" t="n">
        <v>38018</v>
      </c>
      <c r="B56" s="53" t="n">
        <f aca="false">+A57-A56</f>
        <v>29</v>
      </c>
      <c r="C56" s="54" t="n">
        <v>7000</v>
      </c>
      <c r="D56" s="49" t="n">
        <v>3</v>
      </c>
      <c r="F56" s="48" t="n">
        <v>38353</v>
      </c>
      <c r="G56" s="55" t="n">
        <v>0.075</v>
      </c>
      <c r="H56" s="50" t="n">
        <f aca="false">10000*(F57-F56)</f>
        <v>310000</v>
      </c>
      <c r="I56" s="51" t="n">
        <v>37895</v>
      </c>
      <c r="J56" s="52" t="n">
        <v>0.02</v>
      </c>
    </row>
    <row r="57" customFormat="false" ht="12.75" hidden="false" customHeight="false" outlineLevel="0" collapsed="false">
      <c r="A57" s="48" t="n">
        <v>38047</v>
      </c>
      <c r="B57" s="53" t="n">
        <f aca="false">+A58-A57</f>
        <v>31</v>
      </c>
      <c r="C57" s="54" t="n">
        <v>7000</v>
      </c>
      <c r="D57" s="49" t="n">
        <v>3</v>
      </c>
      <c r="F57" s="48" t="n">
        <v>38384</v>
      </c>
      <c r="G57" s="55" t="n">
        <v>0.075</v>
      </c>
      <c r="H57" s="50" t="n">
        <f aca="false">10000*(F58-F57)</f>
        <v>280000</v>
      </c>
      <c r="I57" s="51" t="n">
        <v>37926</v>
      </c>
      <c r="J57" s="52" t="n">
        <v>0.02</v>
      </c>
    </row>
    <row r="58" customFormat="false" ht="12.75" hidden="false" customHeight="false" outlineLevel="0" collapsed="false">
      <c r="A58" s="48" t="n">
        <v>38078</v>
      </c>
      <c r="B58" s="53" t="n">
        <f aca="false">+A59-A58</f>
        <v>30</v>
      </c>
      <c r="C58" s="54" t="n">
        <v>2500</v>
      </c>
      <c r="D58" s="49" t="n">
        <v>1.5</v>
      </c>
      <c r="F58" s="48" t="n">
        <v>38412</v>
      </c>
      <c r="G58" s="55" t="n">
        <v>0.075</v>
      </c>
      <c r="H58" s="50" t="n">
        <f aca="false">10000*31</f>
        <v>310000</v>
      </c>
      <c r="I58" s="51" t="n">
        <v>37956</v>
      </c>
      <c r="J58" s="52" t="n">
        <v>0.02</v>
      </c>
    </row>
    <row r="59" customFormat="false" ht="12.75" hidden="false" customHeight="false" outlineLevel="0" collapsed="false">
      <c r="A59" s="48" t="n">
        <v>38108</v>
      </c>
      <c r="B59" s="53" t="n">
        <f aca="false">+A60-A59</f>
        <v>31</v>
      </c>
      <c r="C59" s="54" t="n">
        <v>2500</v>
      </c>
      <c r="D59" s="49" t="n">
        <v>1.5</v>
      </c>
      <c r="F59" s="48" t="n">
        <v>38534</v>
      </c>
      <c r="G59" s="55" t="n">
        <v>0.02</v>
      </c>
      <c r="H59" s="50" t="n">
        <f aca="false">10000*(F60-F59)</f>
        <v>310000</v>
      </c>
      <c r="I59" s="51" t="n">
        <v>37987</v>
      </c>
      <c r="J59" s="52" t="n">
        <v>0.02</v>
      </c>
    </row>
    <row r="60" customFormat="false" ht="12.75" hidden="false" customHeight="false" outlineLevel="0" collapsed="false">
      <c r="A60" s="48" t="n">
        <v>38139</v>
      </c>
      <c r="B60" s="53" t="n">
        <f aca="false">+A61-A60</f>
        <v>30</v>
      </c>
      <c r="C60" s="54" t="n">
        <v>2500</v>
      </c>
      <c r="D60" s="49" t="n">
        <v>1.5</v>
      </c>
      <c r="F60" s="48" t="n">
        <v>38565</v>
      </c>
      <c r="G60" s="55" t="n">
        <v>0.02</v>
      </c>
      <c r="H60" s="50" t="n">
        <f aca="false">10000*(F61-F60)</f>
        <v>310000</v>
      </c>
      <c r="I60" s="51" t="n">
        <v>38018</v>
      </c>
      <c r="J60" s="52" t="n">
        <v>0.02</v>
      </c>
    </row>
    <row r="61" customFormat="false" ht="12.75" hidden="false" customHeight="false" outlineLevel="0" collapsed="false">
      <c r="A61" s="48" t="n">
        <v>38169</v>
      </c>
      <c r="B61" s="53" t="n">
        <f aca="false">+A62-A61</f>
        <v>31</v>
      </c>
      <c r="C61" s="54" t="n">
        <v>2500</v>
      </c>
      <c r="D61" s="49" t="n">
        <v>1.5</v>
      </c>
      <c r="F61" s="48" t="n">
        <v>38596</v>
      </c>
      <c r="G61" s="55" t="n">
        <v>0.02</v>
      </c>
      <c r="H61" s="50" t="n">
        <f aca="false">10000*(F62-F61)</f>
        <v>300000</v>
      </c>
      <c r="I61" s="51" t="n">
        <v>38047</v>
      </c>
      <c r="J61" s="52" t="n">
        <v>0.02</v>
      </c>
    </row>
    <row r="62" customFormat="false" ht="12.75" hidden="false" customHeight="false" outlineLevel="0" collapsed="false">
      <c r="A62" s="48" t="n">
        <v>38200</v>
      </c>
      <c r="B62" s="53" t="n">
        <f aca="false">+A63-A62</f>
        <v>31</v>
      </c>
      <c r="C62" s="54" t="n">
        <v>2500</v>
      </c>
      <c r="D62" s="49" t="n">
        <v>1.5</v>
      </c>
      <c r="F62" s="48" t="n">
        <v>38626</v>
      </c>
      <c r="G62" s="55" t="n">
        <v>0.02</v>
      </c>
      <c r="H62" s="50" t="n">
        <f aca="false">10000*(F63-F62)</f>
        <v>310000</v>
      </c>
      <c r="I62" s="51" t="n">
        <v>38078</v>
      </c>
      <c r="J62" s="52" t="n">
        <v>0.02</v>
      </c>
    </row>
    <row r="63" customFormat="false" ht="12.75" hidden="false" customHeight="false" outlineLevel="0" collapsed="false">
      <c r="A63" s="48" t="n">
        <v>38231</v>
      </c>
      <c r="B63" s="53" t="n">
        <f aca="false">+A64-A63</f>
        <v>30</v>
      </c>
      <c r="C63" s="54" t="n">
        <v>2500</v>
      </c>
      <c r="D63" s="49" t="n">
        <v>1.5</v>
      </c>
      <c r="F63" s="48" t="n">
        <v>38657</v>
      </c>
      <c r="G63" s="55" t="n">
        <v>0.075</v>
      </c>
      <c r="H63" s="50" t="n">
        <f aca="false">10000*(F64-F63)</f>
        <v>300000</v>
      </c>
      <c r="I63" s="51" t="n">
        <v>38108</v>
      </c>
      <c r="J63" s="52" t="n">
        <v>0.02</v>
      </c>
    </row>
    <row r="64" customFormat="false" ht="12.75" hidden="false" customHeight="false" outlineLevel="0" collapsed="false">
      <c r="A64" s="48" t="n">
        <v>38261</v>
      </c>
      <c r="B64" s="53" t="n">
        <f aca="false">+A65-A64</f>
        <v>31</v>
      </c>
      <c r="C64" s="54" t="n">
        <v>2500</v>
      </c>
      <c r="D64" s="49" t="n">
        <v>1.5</v>
      </c>
      <c r="F64" s="48" t="n">
        <v>38687</v>
      </c>
      <c r="G64" s="55" t="n">
        <v>0.075</v>
      </c>
      <c r="H64" s="50" t="n">
        <f aca="false">10000*(F65-F64)</f>
        <v>310000</v>
      </c>
      <c r="I64" s="51" t="n">
        <v>38139</v>
      </c>
      <c r="J64" s="52" t="n">
        <v>0.02</v>
      </c>
    </row>
    <row r="65" customFormat="false" ht="12.75" hidden="false" customHeight="false" outlineLevel="0" collapsed="false">
      <c r="A65" s="48" t="n">
        <v>38292</v>
      </c>
      <c r="B65" s="53" t="n">
        <f aca="false">+A66-A65</f>
        <v>30</v>
      </c>
      <c r="C65" s="54" t="n">
        <v>9000</v>
      </c>
      <c r="D65" s="49" t="n">
        <v>3</v>
      </c>
      <c r="F65" s="48" t="n">
        <v>38718</v>
      </c>
      <c r="G65" s="55" t="n">
        <v>0.075</v>
      </c>
      <c r="H65" s="50" t="n">
        <f aca="false">10000*(F66-F65)</f>
        <v>310000</v>
      </c>
      <c r="I65" s="51" t="n">
        <v>38169</v>
      </c>
      <c r="J65" s="52" t="n">
        <v>0.02</v>
      </c>
    </row>
    <row r="66" customFormat="false" ht="12.75" hidden="false" customHeight="false" outlineLevel="0" collapsed="false">
      <c r="A66" s="48" t="n">
        <v>38322</v>
      </c>
      <c r="B66" s="53" t="n">
        <f aca="false">+A67-A66</f>
        <v>31</v>
      </c>
      <c r="C66" s="54" t="n">
        <v>9000</v>
      </c>
      <c r="D66" s="49" t="n">
        <v>3</v>
      </c>
      <c r="F66" s="48" t="n">
        <v>38749</v>
      </c>
      <c r="G66" s="55" t="n">
        <v>0.075</v>
      </c>
      <c r="H66" s="50" t="n">
        <f aca="false">10000*(F67-F66)</f>
        <v>280000</v>
      </c>
      <c r="I66" s="51" t="n">
        <v>38200</v>
      </c>
      <c r="J66" s="52" t="n">
        <v>0.02</v>
      </c>
    </row>
    <row r="67" customFormat="false" ht="12.75" hidden="false" customHeight="false" outlineLevel="0" collapsed="false">
      <c r="A67" s="48" t="n">
        <v>38353</v>
      </c>
      <c r="B67" s="53" t="n">
        <f aca="false">+A68-A67</f>
        <v>31</v>
      </c>
      <c r="C67" s="54" t="n">
        <v>9000</v>
      </c>
      <c r="D67" s="49" t="n">
        <v>3</v>
      </c>
      <c r="F67" s="48" t="n">
        <v>38777</v>
      </c>
      <c r="G67" s="55" t="n">
        <v>0.075</v>
      </c>
      <c r="H67" s="50" t="n">
        <f aca="false">10000*31</f>
        <v>310000</v>
      </c>
      <c r="I67" s="51" t="n">
        <v>38231</v>
      </c>
      <c r="J67" s="52" t="n">
        <v>0.02</v>
      </c>
    </row>
    <row r="68" customFormat="false" ht="12.75" hidden="false" customHeight="false" outlineLevel="0" collapsed="false">
      <c r="A68" s="48" t="n">
        <v>38384</v>
      </c>
      <c r="B68" s="53" t="n">
        <f aca="false">+A69-A68</f>
        <v>28</v>
      </c>
      <c r="C68" s="54" t="n">
        <v>9000</v>
      </c>
      <c r="D68" s="49" t="n">
        <v>3</v>
      </c>
      <c r="F68" s="48" t="n">
        <v>38899</v>
      </c>
      <c r="G68" s="55" t="n">
        <v>0.02</v>
      </c>
      <c r="H68" s="50" t="n">
        <f aca="false">10000*(F69-F68)</f>
        <v>310000</v>
      </c>
      <c r="I68" s="51" t="n">
        <v>38261</v>
      </c>
      <c r="J68" s="52" t="n">
        <v>0.02</v>
      </c>
    </row>
    <row r="69" customFormat="false" ht="12.75" hidden="false" customHeight="false" outlineLevel="0" collapsed="false">
      <c r="A69" s="48" t="n">
        <v>38412</v>
      </c>
      <c r="B69" s="53" t="n">
        <f aca="false">+A70-A69</f>
        <v>31</v>
      </c>
      <c r="C69" s="54" t="n">
        <v>9000</v>
      </c>
      <c r="D69" s="49" t="n">
        <v>3</v>
      </c>
      <c r="F69" s="48" t="n">
        <v>38930</v>
      </c>
      <c r="G69" s="55" t="n">
        <v>0.02</v>
      </c>
      <c r="H69" s="50" t="n">
        <f aca="false">10000*(F70-F69)</f>
        <v>310000</v>
      </c>
      <c r="I69" s="51" t="n">
        <v>38292</v>
      </c>
      <c r="J69" s="52" t="n">
        <v>0.02</v>
      </c>
    </row>
    <row r="70" customFormat="false" ht="12.75" hidden="false" customHeight="false" outlineLevel="0" collapsed="false">
      <c r="A70" s="48" t="n">
        <v>38443</v>
      </c>
      <c r="B70" s="53" t="n">
        <f aca="false">+A71-A70</f>
        <v>30</v>
      </c>
      <c r="C70" s="54" t="n">
        <v>3500</v>
      </c>
      <c r="D70" s="49" t="n">
        <v>1.5</v>
      </c>
      <c r="F70" s="48" t="n">
        <v>38961</v>
      </c>
      <c r="G70" s="55" t="n">
        <v>0.02</v>
      </c>
      <c r="H70" s="50" t="n">
        <f aca="false">10000*(F71-F70)</f>
        <v>300000</v>
      </c>
      <c r="I70" s="51" t="n">
        <v>38322</v>
      </c>
      <c r="J70" s="52" t="n">
        <v>0.02</v>
      </c>
    </row>
    <row r="71" customFormat="false" ht="12.75" hidden="false" customHeight="false" outlineLevel="0" collapsed="false">
      <c r="A71" s="48" t="n">
        <v>38473</v>
      </c>
      <c r="B71" s="53" t="n">
        <f aca="false">+A72-A71</f>
        <v>31</v>
      </c>
      <c r="C71" s="54" t="n">
        <v>3500</v>
      </c>
      <c r="D71" s="49" t="n">
        <v>1.5</v>
      </c>
      <c r="F71" s="48" t="n">
        <v>38991</v>
      </c>
      <c r="G71" s="55" t="n">
        <v>0.02</v>
      </c>
      <c r="H71" s="50" t="n">
        <f aca="false">10000*(F72-F71)</f>
        <v>310000</v>
      </c>
      <c r="I71" s="51" t="n">
        <v>38353</v>
      </c>
      <c r="J71" s="52" t="n">
        <v>0.02</v>
      </c>
    </row>
    <row r="72" customFormat="false" ht="12.75" hidden="false" customHeight="false" outlineLevel="0" collapsed="false">
      <c r="A72" s="48" t="n">
        <v>38504</v>
      </c>
      <c r="B72" s="53" t="n">
        <f aca="false">+A73-A72</f>
        <v>30</v>
      </c>
      <c r="C72" s="54" t="n">
        <v>3500</v>
      </c>
      <c r="D72" s="49" t="n">
        <v>1.5</v>
      </c>
      <c r="F72" s="48" t="n">
        <v>39022</v>
      </c>
      <c r="G72" s="55" t="n">
        <v>0.075</v>
      </c>
      <c r="H72" s="50" t="n">
        <f aca="false">10000*(F73-F72)</f>
        <v>300000</v>
      </c>
      <c r="I72" s="51" t="n">
        <v>38384</v>
      </c>
      <c r="J72" s="52" t="n">
        <v>0.02</v>
      </c>
    </row>
    <row r="73" customFormat="false" ht="12.75" hidden="false" customHeight="false" outlineLevel="0" collapsed="false">
      <c r="A73" s="48" t="n">
        <v>38534</v>
      </c>
      <c r="B73" s="53" t="n">
        <f aca="false">+A74-A73</f>
        <v>31</v>
      </c>
      <c r="C73" s="54" t="n">
        <v>3500</v>
      </c>
      <c r="D73" s="49" t="n">
        <v>1.5</v>
      </c>
      <c r="F73" s="48" t="n">
        <v>39052</v>
      </c>
      <c r="G73" s="55" t="n">
        <v>0.075</v>
      </c>
      <c r="H73" s="50" t="n">
        <f aca="false">10000*(F74-F73)</f>
        <v>310000</v>
      </c>
      <c r="I73" s="51" t="n">
        <v>38412</v>
      </c>
      <c r="J73" s="52" t="n">
        <v>0.02</v>
      </c>
    </row>
    <row r="74" customFormat="false" ht="12.75" hidden="false" customHeight="false" outlineLevel="0" collapsed="false">
      <c r="A74" s="48" t="n">
        <v>38565</v>
      </c>
      <c r="B74" s="53" t="n">
        <f aca="false">+A75-A74</f>
        <v>31</v>
      </c>
      <c r="C74" s="54" t="n">
        <v>3500</v>
      </c>
      <c r="D74" s="49" t="n">
        <v>1.5</v>
      </c>
      <c r="F74" s="48" t="n">
        <v>39083</v>
      </c>
      <c r="G74" s="55" t="n">
        <v>0.075</v>
      </c>
      <c r="H74" s="50" t="n">
        <f aca="false">10000*(F75-F74)</f>
        <v>310000</v>
      </c>
      <c r="I74" s="51" t="n">
        <v>38443</v>
      </c>
      <c r="J74" s="52" t="n">
        <v>0.02</v>
      </c>
    </row>
    <row r="75" customFormat="false" ht="12.75" hidden="false" customHeight="false" outlineLevel="0" collapsed="false">
      <c r="A75" s="48" t="n">
        <v>38596</v>
      </c>
      <c r="B75" s="53" t="n">
        <f aca="false">+A76-A75</f>
        <v>30</v>
      </c>
      <c r="C75" s="54" t="n">
        <v>3500</v>
      </c>
      <c r="D75" s="49" t="n">
        <v>1.5</v>
      </c>
      <c r="F75" s="48" t="n">
        <v>39114</v>
      </c>
      <c r="G75" s="55" t="n">
        <v>0.075</v>
      </c>
      <c r="H75" s="50" t="n">
        <f aca="false">10000*(F76-F75)</f>
        <v>280000</v>
      </c>
      <c r="I75" s="51" t="n">
        <v>38473</v>
      </c>
      <c r="J75" s="52" t="n">
        <v>0.02</v>
      </c>
    </row>
    <row r="76" customFormat="false" ht="12.75" hidden="false" customHeight="false" outlineLevel="0" collapsed="false">
      <c r="A76" s="48" t="n">
        <v>38626</v>
      </c>
      <c r="B76" s="53" t="n">
        <f aca="false">+A77-A76</f>
        <v>31</v>
      </c>
      <c r="C76" s="54" t="n">
        <v>3500</v>
      </c>
      <c r="D76" s="49" t="n">
        <v>1.5</v>
      </c>
      <c r="F76" s="48" t="n">
        <v>39142</v>
      </c>
      <c r="G76" s="55" t="n">
        <v>0.075</v>
      </c>
      <c r="H76" s="50" t="n">
        <f aca="false">10000*31</f>
        <v>310000</v>
      </c>
      <c r="I76" s="51" t="n">
        <v>38504</v>
      </c>
      <c r="J76" s="52" t="n">
        <v>0.02</v>
      </c>
    </row>
    <row r="77" customFormat="false" ht="12.75" hidden="false" customHeight="false" outlineLevel="0" collapsed="false">
      <c r="A77" s="48" t="n">
        <v>38657</v>
      </c>
      <c r="B77" s="53" t="n">
        <f aca="false">+A78-A77</f>
        <v>30</v>
      </c>
      <c r="C77" s="54" t="n">
        <v>9000</v>
      </c>
      <c r="D77" s="49" t="n">
        <v>3</v>
      </c>
      <c r="F77" s="48" t="n">
        <v>39264</v>
      </c>
      <c r="G77" s="55" t="n">
        <v>0.02</v>
      </c>
      <c r="H77" s="50" t="n">
        <f aca="false">10000*(F78-F77)</f>
        <v>310000</v>
      </c>
      <c r="I77" s="51" t="n">
        <v>38534</v>
      </c>
      <c r="J77" s="52" t="n">
        <v>0.02</v>
      </c>
    </row>
    <row r="78" customFormat="false" ht="12.75" hidden="false" customHeight="false" outlineLevel="0" collapsed="false">
      <c r="A78" s="48" t="n">
        <v>38687</v>
      </c>
      <c r="B78" s="53" t="n">
        <f aca="false">+A79-A78</f>
        <v>31</v>
      </c>
      <c r="C78" s="54" t="n">
        <v>9000</v>
      </c>
      <c r="D78" s="49" t="n">
        <v>3</v>
      </c>
      <c r="F78" s="48" t="n">
        <v>39295</v>
      </c>
      <c r="G78" s="55" t="n">
        <v>0.02</v>
      </c>
      <c r="H78" s="50" t="n">
        <f aca="false">10000*(F79-F78)</f>
        <v>310000</v>
      </c>
      <c r="I78" s="51" t="n">
        <v>38565</v>
      </c>
      <c r="J78" s="52" t="n">
        <v>0.02</v>
      </c>
    </row>
    <row r="79" customFormat="false" ht="12.75" hidden="false" customHeight="false" outlineLevel="0" collapsed="false">
      <c r="A79" s="48" t="n">
        <v>38718</v>
      </c>
      <c r="B79" s="53" t="n">
        <f aca="false">+A80-A79</f>
        <v>31</v>
      </c>
      <c r="C79" s="54" t="n">
        <v>9000</v>
      </c>
      <c r="D79" s="49" t="n">
        <v>3</v>
      </c>
      <c r="F79" s="48" t="n">
        <v>39326</v>
      </c>
      <c r="G79" s="55" t="n">
        <v>0.02</v>
      </c>
      <c r="H79" s="50" t="n">
        <f aca="false">10000*(F80-F79)</f>
        <v>300000</v>
      </c>
      <c r="I79" s="51" t="n">
        <v>38596</v>
      </c>
      <c r="J79" s="52" t="n">
        <v>0.02</v>
      </c>
    </row>
    <row r="80" customFormat="false" ht="12.75" hidden="false" customHeight="false" outlineLevel="0" collapsed="false">
      <c r="A80" s="48" t="n">
        <v>38749</v>
      </c>
      <c r="B80" s="53" t="n">
        <f aca="false">+A81-A80</f>
        <v>28</v>
      </c>
      <c r="C80" s="54" t="n">
        <v>9000</v>
      </c>
      <c r="D80" s="49" t="n">
        <v>3</v>
      </c>
      <c r="F80" s="48" t="n">
        <v>39356</v>
      </c>
      <c r="G80" s="55" t="n">
        <v>0.02</v>
      </c>
      <c r="H80" s="50" t="n">
        <f aca="false">10000*(F81-F80)</f>
        <v>310000</v>
      </c>
      <c r="I80" s="51" t="n">
        <v>38626</v>
      </c>
      <c r="J80" s="52" t="n">
        <v>0.02</v>
      </c>
    </row>
    <row r="81" customFormat="false" ht="12.75" hidden="false" customHeight="false" outlineLevel="0" collapsed="false">
      <c r="A81" s="48" t="n">
        <v>38777</v>
      </c>
      <c r="B81" s="53" t="n">
        <f aca="false">+A82-A81</f>
        <v>31</v>
      </c>
      <c r="C81" s="54" t="n">
        <v>9000</v>
      </c>
      <c r="D81" s="49" t="n">
        <v>3</v>
      </c>
      <c r="F81" s="48" t="n">
        <v>39387</v>
      </c>
      <c r="G81" s="55" t="n">
        <v>0.075</v>
      </c>
      <c r="H81" s="50" t="n">
        <f aca="false">10000*(F82-F81)</f>
        <v>300000</v>
      </c>
      <c r="I81" s="51" t="n">
        <v>38657</v>
      </c>
      <c r="J81" s="52" t="n">
        <v>0.02</v>
      </c>
    </row>
    <row r="82" customFormat="false" ht="12.75" hidden="false" customHeight="false" outlineLevel="0" collapsed="false">
      <c r="A82" s="48" t="n">
        <v>38808</v>
      </c>
      <c r="B82" s="53" t="n">
        <f aca="false">+A83-A82</f>
        <v>30</v>
      </c>
      <c r="C82" s="54" t="n">
        <v>3500</v>
      </c>
      <c r="D82" s="49" t="n">
        <v>1.5</v>
      </c>
      <c r="F82" s="48" t="n">
        <v>39417</v>
      </c>
      <c r="G82" s="55" t="n">
        <v>0.075</v>
      </c>
      <c r="H82" s="50" t="n">
        <f aca="false">10000*(F83-F82)</f>
        <v>310000</v>
      </c>
      <c r="I82" s="51" t="n">
        <v>38687</v>
      </c>
      <c r="J82" s="52" t="n">
        <v>0.02</v>
      </c>
    </row>
    <row r="83" customFormat="false" ht="12.75" hidden="false" customHeight="false" outlineLevel="0" collapsed="false">
      <c r="A83" s="48" t="n">
        <v>38838</v>
      </c>
      <c r="B83" s="53" t="n">
        <f aca="false">+A84-A83</f>
        <v>31</v>
      </c>
      <c r="C83" s="54" t="n">
        <v>3500</v>
      </c>
      <c r="D83" s="49" t="n">
        <v>1.5</v>
      </c>
      <c r="F83" s="48" t="n">
        <v>39448</v>
      </c>
      <c r="G83" s="55" t="n">
        <v>0.075</v>
      </c>
      <c r="H83" s="50" t="n">
        <f aca="false">10000*(F84-F83)</f>
        <v>310000</v>
      </c>
      <c r="I83" s="51" t="n">
        <v>38718</v>
      </c>
      <c r="J83" s="52" t="n">
        <v>0.02</v>
      </c>
    </row>
    <row r="84" customFormat="false" ht="12.75" hidden="false" customHeight="false" outlineLevel="0" collapsed="false">
      <c r="A84" s="48" t="n">
        <v>38869</v>
      </c>
      <c r="B84" s="53" t="n">
        <f aca="false">+A85-A84</f>
        <v>30</v>
      </c>
      <c r="C84" s="54" t="n">
        <v>3500</v>
      </c>
      <c r="D84" s="49" t="n">
        <v>1.5</v>
      </c>
      <c r="F84" s="48" t="n">
        <v>39479</v>
      </c>
      <c r="G84" s="55" t="n">
        <v>0.075</v>
      </c>
      <c r="H84" s="50" t="n">
        <f aca="false">10000*(F85-F84)</f>
        <v>290000</v>
      </c>
      <c r="I84" s="51" t="n">
        <v>38749</v>
      </c>
      <c r="J84" s="52" t="n">
        <v>0.02</v>
      </c>
    </row>
    <row r="85" customFormat="false" ht="12.75" hidden="false" customHeight="false" outlineLevel="0" collapsed="false">
      <c r="A85" s="48" t="n">
        <v>38899</v>
      </c>
      <c r="B85" s="53" t="n">
        <f aca="false">+A86-A85</f>
        <v>31</v>
      </c>
      <c r="C85" s="54" t="n">
        <v>3500</v>
      </c>
      <c r="D85" s="49" t="n">
        <v>1.5</v>
      </c>
      <c r="F85" s="48" t="n">
        <v>39508</v>
      </c>
      <c r="G85" s="55" t="n">
        <v>0.075</v>
      </c>
      <c r="H85" s="50" t="n">
        <f aca="false">10000*31</f>
        <v>310000</v>
      </c>
      <c r="I85" s="51" t="n">
        <v>38777</v>
      </c>
      <c r="J85" s="52" t="n">
        <v>0.02</v>
      </c>
    </row>
    <row r="86" customFormat="false" ht="12.75" hidden="false" customHeight="false" outlineLevel="0" collapsed="false">
      <c r="A86" s="48" t="n">
        <v>38930</v>
      </c>
      <c r="B86" s="53" t="n">
        <f aca="false">+A87-A86</f>
        <v>31</v>
      </c>
      <c r="C86" s="54" t="n">
        <v>3500</v>
      </c>
      <c r="D86" s="49" t="n">
        <v>1.5</v>
      </c>
      <c r="F86" s="48" t="n">
        <v>39630</v>
      </c>
      <c r="G86" s="55" t="n">
        <v>0.02</v>
      </c>
      <c r="H86" s="50" t="n">
        <f aca="false">10000*(F87-F86)</f>
        <v>310000</v>
      </c>
      <c r="I86" s="51" t="n">
        <v>38808</v>
      </c>
      <c r="J86" s="52" t="n">
        <v>0.02</v>
      </c>
    </row>
    <row r="87" customFormat="false" ht="12.75" hidden="false" customHeight="false" outlineLevel="0" collapsed="false">
      <c r="A87" s="48" t="n">
        <v>38961</v>
      </c>
      <c r="B87" s="53" t="n">
        <f aca="false">+A88-A87</f>
        <v>30</v>
      </c>
      <c r="C87" s="54" t="n">
        <v>3500</v>
      </c>
      <c r="D87" s="49" t="n">
        <v>1.5</v>
      </c>
      <c r="F87" s="48" t="n">
        <v>39661</v>
      </c>
      <c r="G87" s="55" t="n">
        <v>0.02</v>
      </c>
      <c r="H87" s="50" t="n">
        <f aca="false">10000*(F88-F87)</f>
        <v>310000</v>
      </c>
      <c r="I87" s="51" t="n">
        <v>38838</v>
      </c>
      <c r="J87" s="52" t="n">
        <v>0.02</v>
      </c>
    </row>
    <row r="88" customFormat="false" ht="12.75" hidden="false" customHeight="false" outlineLevel="0" collapsed="false">
      <c r="A88" s="48" t="n">
        <v>38991</v>
      </c>
      <c r="B88" s="53" t="n">
        <f aca="false">+A89-A88</f>
        <v>31</v>
      </c>
      <c r="C88" s="54" t="n">
        <v>3500</v>
      </c>
      <c r="D88" s="49" t="n">
        <v>1.5</v>
      </c>
      <c r="F88" s="48" t="n">
        <v>39692</v>
      </c>
      <c r="G88" s="55" t="n">
        <v>0.02</v>
      </c>
      <c r="H88" s="50" t="n">
        <f aca="false">10000*(F89-F88)</f>
        <v>300000</v>
      </c>
      <c r="I88" s="51" t="n">
        <v>38869</v>
      </c>
      <c r="J88" s="52" t="n">
        <v>0.02</v>
      </c>
    </row>
    <row r="89" customFormat="false" ht="12.75" hidden="false" customHeight="false" outlineLevel="0" collapsed="false">
      <c r="A89" s="48" t="n">
        <v>39022</v>
      </c>
      <c r="B89" s="53" t="n">
        <f aca="false">+A90-A89</f>
        <v>30</v>
      </c>
      <c r="C89" s="54" t="n">
        <v>9000</v>
      </c>
      <c r="D89" s="49" t="n">
        <v>3</v>
      </c>
      <c r="F89" s="48" t="n">
        <v>39722</v>
      </c>
      <c r="G89" s="55" t="n">
        <v>0.02</v>
      </c>
      <c r="H89" s="50" t="n">
        <f aca="false">10000*(F90-F89)</f>
        <v>310000</v>
      </c>
      <c r="I89" s="51" t="n">
        <v>38899</v>
      </c>
      <c r="J89" s="52" t="n">
        <v>0.02</v>
      </c>
    </row>
    <row r="90" customFormat="false" ht="12.75" hidden="false" customHeight="false" outlineLevel="0" collapsed="false">
      <c r="A90" s="48" t="n">
        <v>39052</v>
      </c>
      <c r="B90" s="53" t="n">
        <f aca="false">+A91-A90</f>
        <v>31</v>
      </c>
      <c r="C90" s="54" t="n">
        <v>9000</v>
      </c>
      <c r="D90" s="49" t="n">
        <v>3</v>
      </c>
      <c r="F90" s="48" t="n">
        <v>39753</v>
      </c>
      <c r="G90" s="55" t="n">
        <v>0.075</v>
      </c>
      <c r="H90" s="50" t="n">
        <f aca="false">10000*(F91-F90)</f>
        <v>300000</v>
      </c>
      <c r="I90" s="51" t="n">
        <v>38930</v>
      </c>
      <c r="J90" s="52" t="n">
        <v>0.02</v>
      </c>
    </row>
    <row r="91" customFormat="false" ht="12.75" hidden="false" customHeight="false" outlineLevel="0" collapsed="false">
      <c r="A91" s="48" t="n">
        <v>39083</v>
      </c>
      <c r="B91" s="53" t="n">
        <f aca="false">+A92-A91</f>
        <v>31</v>
      </c>
      <c r="C91" s="54" t="n">
        <v>9000</v>
      </c>
      <c r="D91" s="49" t="n">
        <v>3</v>
      </c>
      <c r="F91" s="48" t="n">
        <v>39783</v>
      </c>
      <c r="G91" s="55" t="n">
        <v>0.075</v>
      </c>
      <c r="H91" s="50" t="n">
        <f aca="false">10000*(F92-F91)</f>
        <v>310000</v>
      </c>
      <c r="I91" s="51" t="n">
        <v>38961</v>
      </c>
      <c r="J91" s="52" t="n">
        <v>0.02</v>
      </c>
    </row>
    <row r="92" customFormat="false" ht="12.75" hidden="false" customHeight="false" outlineLevel="0" collapsed="false">
      <c r="A92" s="48" t="n">
        <v>39114</v>
      </c>
      <c r="B92" s="53" t="n">
        <f aca="false">+A93-A92</f>
        <v>28</v>
      </c>
      <c r="C92" s="54" t="n">
        <v>9000</v>
      </c>
      <c r="D92" s="49" t="n">
        <v>3</v>
      </c>
      <c r="F92" s="48" t="n">
        <v>39814</v>
      </c>
      <c r="G92" s="55" t="n">
        <v>0.075</v>
      </c>
      <c r="H92" s="50" t="n">
        <f aca="false">10000*(F93-F92)</f>
        <v>310000</v>
      </c>
      <c r="I92" s="51" t="n">
        <v>38991</v>
      </c>
      <c r="J92" s="52" t="n">
        <v>0.02</v>
      </c>
    </row>
    <row r="93" customFormat="false" ht="12.75" hidden="false" customHeight="false" outlineLevel="0" collapsed="false">
      <c r="A93" s="48" t="n">
        <v>39142</v>
      </c>
      <c r="B93" s="53" t="n">
        <f aca="false">+A94-A93</f>
        <v>31</v>
      </c>
      <c r="C93" s="54" t="n">
        <v>9000</v>
      </c>
      <c r="D93" s="49" t="n">
        <v>3</v>
      </c>
      <c r="F93" s="48" t="n">
        <v>39845</v>
      </c>
      <c r="G93" s="55" t="n">
        <v>0.075</v>
      </c>
      <c r="H93" s="50" t="n">
        <f aca="false">10000*(F94-F93)</f>
        <v>280000</v>
      </c>
      <c r="I93" s="51" t="n">
        <v>39022</v>
      </c>
      <c r="J93" s="52" t="n">
        <v>0.02</v>
      </c>
    </row>
    <row r="94" customFormat="false" ht="12.75" hidden="false" customHeight="false" outlineLevel="0" collapsed="false">
      <c r="A94" s="48" t="n">
        <v>39173</v>
      </c>
      <c r="B94" s="53" t="n">
        <f aca="false">+A95-A94</f>
        <v>30</v>
      </c>
      <c r="C94" s="54" t="n">
        <v>3500</v>
      </c>
      <c r="D94" s="49" t="n">
        <v>1.5</v>
      </c>
      <c r="F94" s="48" t="n">
        <v>39873</v>
      </c>
      <c r="G94" s="55" t="n">
        <v>0.075</v>
      </c>
      <c r="H94" s="50" t="n">
        <f aca="false">10000*31</f>
        <v>310000</v>
      </c>
      <c r="I94" s="51" t="n">
        <v>39052</v>
      </c>
      <c r="J94" s="52" t="n">
        <v>0.02</v>
      </c>
    </row>
    <row r="95" customFormat="false" ht="12.75" hidden="false" customHeight="false" outlineLevel="0" collapsed="false">
      <c r="A95" s="48" t="n">
        <v>39203</v>
      </c>
      <c r="B95" s="53" t="n">
        <f aca="false">+A96-A95</f>
        <v>31</v>
      </c>
      <c r="C95" s="54" t="n">
        <v>3500</v>
      </c>
      <c r="D95" s="49" t="n">
        <v>1.5</v>
      </c>
      <c r="F95" s="48" t="n">
        <v>39995</v>
      </c>
      <c r="G95" s="55" t="n">
        <v>0.02</v>
      </c>
      <c r="H95" s="50" t="n">
        <f aca="false">10000*(F96-F95)</f>
        <v>310000</v>
      </c>
      <c r="I95" s="51" t="n">
        <v>39083</v>
      </c>
      <c r="J95" s="52" t="n">
        <v>0.02</v>
      </c>
    </row>
    <row r="96" customFormat="false" ht="12.75" hidden="false" customHeight="false" outlineLevel="0" collapsed="false">
      <c r="A96" s="48" t="n">
        <v>39234</v>
      </c>
      <c r="B96" s="53" t="n">
        <f aca="false">+A97-A96</f>
        <v>30</v>
      </c>
      <c r="C96" s="54" t="n">
        <v>3500</v>
      </c>
      <c r="D96" s="49" t="n">
        <v>1.5</v>
      </c>
      <c r="F96" s="48" t="n">
        <v>40026</v>
      </c>
      <c r="G96" s="55" t="n">
        <v>0.02</v>
      </c>
      <c r="H96" s="50" t="n">
        <f aca="false">10000*(F97-F96)</f>
        <v>310000</v>
      </c>
      <c r="I96" s="51" t="n">
        <v>39114</v>
      </c>
      <c r="J96" s="52" t="n">
        <v>0.02</v>
      </c>
    </row>
    <row r="97" customFormat="false" ht="12.75" hidden="false" customHeight="false" outlineLevel="0" collapsed="false">
      <c r="A97" s="48" t="n">
        <v>39264</v>
      </c>
      <c r="B97" s="53" t="n">
        <f aca="false">+A98-A97</f>
        <v>31</v>
      </c>
      <c r="C97" s="54" t="n">
        <v>3500</v>
      </c>
      <c r="D97" s="49" t="n">
        <v>1.5</v>
      </c>
      <c r="F97" s="48" t="n">
        <v>40057</v>
      </c>
      <c r="G97" s="55" t="n">
        <v>0.02</v>
      </c>
      <c r="H97" s="50" t="n">
        <f aca="false">10000*(F98-F97)</f>
        <v>300000</v>
      </c>
      <c r="I97" s="51" t="n">
        <v>39142</v>
      </c>
      <c r="J97" s="52" t="n">
        <v>0.02</v>
      </c>
    </row>
    <row r="98" customFormat="false" ht="12.75" hidden="false" customHeight="false" outlineLevel="0" collapsed="false">
      <c r="A98" s="48" t="n">
        <v>39295</v>
      </c>
      <c r="B98" s="53" t="n">
        <f aca="false">+A99-A98</f>
        <v>31</v>
      </c>
      <c r="C98" s="54" t="n">
        <v>3500</v>
      </c>
      <c r="D98" s="49" t="n">
        <v>1.5</v>
      </c>
      <c r="F98" s="48" t="n">
        <v>40087</v>
      </c>
      <c r="G98" s="55" t="n">
        <v>0.02</v>
      </c>
      <c r="H98" s="50" t="n">
        <f aca="false">10000*(F99-F98)</f>
        <v>310000</v>
      </c>
      <c r="I98" s="51" t="n">
        <v>39173</v>
      </c>
      <c r="J98" s="52" t="n">
        <v>0.02</v>
      </c>
    </row>
    <row r="99" customFormat="false" ht="12.75" hidden="false" customHeight="false" outlineLevel="0" collapsed="false">
      <c r="A99" s="48" t="n">
        <v>39326</v>
      </c>
      <c r="B99" s="53" t="n">
        <f aca="false">+A100-A99</f>
        <v>30</v>
      </c>
      <c r="C99" s="54" t="n">
        <v>3500</v>
      </c>
      <c r="D99" s="49" t="n">
        <v>1.5</v>
      </c>
      <c r="F99" s="48" t="n">
        <v>40118</v>
      </c>
      <c r="G99" s="55" t="n">
        <v>0.075</v>
      </c>
      <c r="H99" s="50" t="n">
        <f aca="false">10000*(F100-F99)</f>
        <v>300000</v>
      </c>
      <c r="I99" s="51" t="n">
        <v>39203</v>
      </c>
      <c r="J99" s="52" t="n">
        <v>0.02</v>
      </c>
    </row>
    <row r="100" customFormat="false" ht="12.75" hidden="false" customHeight="false" outlineLevel="0" collapsed="false">
      <c r="A100" s="48" t="n">
        <v>39356</v>
      </c>
      <c r="B100" s="53" t="n">
        <f aca="false">+A101-A100</f>
        <v>31</v>
      </c>
      <c r="C100" s="54" t="n">
        <v>3500</v>
      </c>
      <c r="D100" s="49" t="n">
        <v>1.5</v>
      </c>
      <c r="F100" s="48" t="n">
        <v>40148</v>
      </c>
      <c r="G100" s="55" t="n">
        <v>0.075</v>
      </c>
      <c r="H100" s="50" t="n">
        <f aca="false">10000*(F101-F100)</f>
        <v>310000</v>
      </c>
      <c r="I100" s="51" t="n">
        <v>39234</v>
      </c>
      <c r="J100" s="52" t="n">
        <v>0.02</v>
      </c>
    </row>
    <row r="101" customFormat="false" ht="12.75" hidden="false" customHeight="false" outlineLevel="0" collapsed="false">
      <c r="A101" s="48" t="n">
        <v>39387</v>
      </c>
      <c r="B101" s="53" t="n">
        <f aca="false">+A102-A101</f>
        <v>30</v>
      </c>
      <c r="C101" s="54" t="n">
        <v>15000</v>
      </c>
      <c r="D101" s="49" t="n">
        <v>3</v>
      </c>
      <c r="F101" s="48" t="n">
        <v>40179</v>
      </c>
      <c r="G101" s="55" t="n">
        <v>0.075</v>
      </c>
      <c r="H101" s="50" t="n">
        <f aca="false">10000*(F102-F101)</f>
        <v>310000</v>
      </c>
      <c r="I101" s="51" t="n">
        <v>39264</v>
      </c>
      <c r="J101" s="52" t="n">
        <v>0.02</v>
      </c>
    </row>
    <row r="102" customFormat="false" ht="12.75" hidden="false" customHeight="false" outlineLevel="0" collapsed="false">
      <c r="A102" s="48" t="n">
        <v>39417</v>
      </c>
      <c r="B102" s="53" t="n">
        <f aca="false">+A103-A102</f>
        <v>31</v>
      </c>
      <c r="C102" s="54" t="n">
        <v>15000</v>
      </c>
      <c r="D102" s="49" t="n">
        <v>3</v>
      </c>
      <c r="F102" s="48" t="n">
        <v>40210</v>
      </c>
      <c r="G102" s="55" t="n">
        <v>0.075</v>
      </c>
      <c r="H102" s="50" t="n">
        <f aca="false">10000*(F103-F102)</f>
        <v>280000</v>
      </c>
      <c r="I102" s="51" t="n">
        <v>39295</v>
      </c>
      <c r="J102" s="52" t="n">
        <v>0.02</v>
      </c>
    </row>
    <row r="103" customFormat="false" ht="12.75" hidden="false" customHeight="false" outlineLevel="0" collapsed="false">
      <c r="A103" s="48" t="n">
        <v>39448</v>
      </c>
      <c r="B103" s="53" t="n">
        <f aca="false">+A104-A103</f>
        <v>31</v>
      </c>
      <c r="C103" s="54" t="n">
        <v>15000</v>
      </c>
      <c r="D103" s="49" t="n">
        <v>3</v>
      </c>
      <c r="F103" s="48" t="n">
        <v>40238</v>
      </c>
      <c r="G103" s="55" t="n">
        <v>0.075</v>
      </c>
      <c r="H103" s="50" t="n">
        <f aca="false">10000*31</f>
        <v>310000</v>
      </c>
      <c r="I103" s="51" t="n">
        <v>39326</v>
      </c>
      <c r="J103" s="52" t="n">
        <v>0.02</v>
      </c>
    </row>
    <row r="104" customFormat="false" ht="12.75" hidden="false" customHeight="false" outlineLevel="0" collapsed="false">
      <c r="A104" s="48" t="n">
        <v>39479</v>
      </c>
      <c r="B104" s="53" t="n">
        <f aca="false">+A105-A104</f>
        <v>29</v>
      </c>
      <c r="C104" s="54" t="n">
        <v>15000</v>
      </c>
      <c r="D104" s="49" t="n">
        <v>3</v>
      </c>
      <c r="F104" s="48" t="n">
        <v>40360</v>
      </c>
      <c r="G104" s="55" t="n">
        <v>0.02</v>
      </c>
      <c r="H104" s="50" t="n">
        <f aca="false">10000*(F105-F104)</f>
        <v>310000</v>
      </c>
      <c r="I104" s="51" t="n">
        <v>39356</v>
      </c>
      <c r="J104" s="52" t="n">
        <v>0.02</v>
      </c>
    </row>
    <row r="105" customFormat="false" ht="12.75" hidden="false" customHeight="false" outlineLevel="0" collapsed="false">
      <c r="A105" s="48" t="n">
        <v>39508</v>
      </c>
      <c r="B105" s="53" t="n">
        <f aca="false">+A106-A105</f>
        <v>31</v>
      </c>
      <c r="C105" s="54" t="n">
        <v>15000</v>
      </c>
      <c r="D105" s="49" t="n">
        <v>3</v>
      </c>
      <c r="F105" s="48" t="n">
        <v>40391</v>
      </c>
      <c r="G105" s="55" t="n">
        <v>0.02</v>
      </c>
      <c r="H105" s="50" t="n">
        <f aca="false">10000*(F106-F105)</f>
        <v>310000</v>
      </c>
      <c r="I105" s="51" t="n">
        <v>39387</v>
      </c>
      <c r="J105" s="52" t="n">
        <v>0.02</v>
      </c>
    </row>
    <row r="106" customFormat="false" ht="12.75" hidden="false" customHeight="false" outlineLevel="0" collapsed="false">
      <c r="A106" s="48" t="n">
        <v>39539</v>
      </c>
      <c r="B106" s="53" t="n">
        <f aca="false">+A107-A106</f>
        <v>30</v>
      </c>
      <c r="C106" s="54" t="n">
        <v>5000</v>
      </c>
      <c r="D106" s="49" t="n">
        <v>1.5</v>
      </c>
      <c r="F106" s="48" t="n">
        <v>40422</v>
      </c>
      <c r="G106" s="55" t="n">
        <v>0.02</v>
      </c>
      <c r="H106" s="50" t="n">
        <f aca="false">10000*(F107-F106)</f>
        <v>300000</v>
      </c>
      <c r="I106" s="51" t="n">
        <v>39417</v>
      </c>
      <c r="J106" s="52" t="n">
        <v>0.02</v>
      </c>
    </row>
    <row r="107" customFormat="false" ht="12.75" hidden="false" customHeight="false" outlineLevel="0" collapsed="false">
      <c r="A107" s="48" t="n">
        <v>39569</v>
      </c>
      <c r="B107" s="53" t="n">
        <f aca="false">+A108-A107</f>
        <v>31</v>
      </c>
      <c r="C107" s="54" t="n">
        <v>5000</v>
      </c>
      <c r="D107" s="49" t="n">
        <v>1.5</v>
      </c>
      <c r="F107" s="48" t="n">
        <v>40452</v>
      </c>
      <c r="G107" s="55" t="n">
        <v>0.02</v>
      </c>
      <c r="H107" s="50" t="n">
        <f aca="false">10000*(F108-F107)</f>
        <v>310000</v>
      </c>
      <c r="I107" s="51" t="n">
        <v>39448</v>
      </c>
      <c r="J107" s="52" t="n">
        <v>0.02</v>
      </c>
    </row>
    <row r="108" customFormat="false" ht="12.75" hidden="false" customHeight="false" outlineLevel="0" collapsed="false">
      <c r="A108" s="48" t="n">
        <v>39600</v>
      </c>
      <c r="B108" s="53" t="n">
        <f aca="false">+A109-A108</f>
        <v>30</v>
      </c>
      <c r="C108" s="54" t="n">
        <v>5000</v>
      </c>
      <c r="D108" s="49" t="n">
        <v>1.5</v>
      </c>
      <c r="F108" s="48" t="n">
        <v>40483</v>
      </c>
      <c r="G108" s="55" t="n">
        <v>0.075</v>
      </c>
      <c r="H108" s="50" t="n">
        <f aca="false">10000*(F109-F108)</f>
        <v>300000</v>
      </c>
      <c r="I108" s="51" t="n">
        <v>39479</v>
      </c>
      <c r="J108" s="52" t="n">
        <v>0.02</v>
      </c>
    </row>
    <row r="109" customFormat="false" ht="12.75" hidden="false" customHeight="false" outlineLevel="0" collapsed="false">
      <c r="A109" s="48" t="n">
        <v>39630</v>
      </c>
      <c r="B109" s="53" t="n">
        <f aca="false">+A110-A109</f>
        <v>31</v>
      </c>
      <c r="C109" s="54" t="n">
        <v>5000</v>
      </c>
      <c r="D109" s="49" t="n">
        <v>1.5</v>
      </c>
      <c r="F109" s="48" t="n">
        <v>40513</v>
      </c>
      <c r="G109" s="55" t="n">
        <v>0.075</v>
      </c>
      <c r="H109" s="50" t="n">
        <f aca="false">10000*(F110-F109)</f>
        <v>310000</v>
      </c>
      <c r="I109" s="51" t="n">
        <v>39508</v>
      </c>
      <c r="J109" s="52" t="n">
        <v>0.02</v>
      </c>
    </row>
    <row r="110" customFormat="false" ht="12.75" hidden="false" customHeight="false" outlineLevel="0" collapsed="false">
      <c r="A110" s="48" t="n">
        <v>39661</v>
      </c>
      <c r="B110" s="53" t="n">
        <f aca="false">+A111-A110</f>
        <v>31</v>
      </c>
      <c r="C110" s="54" t="n">
        <v>5000</v>
      </c>
      <c r="D110" s="49" t="n">
        <v>1.5</v>
      </c>
      <c r="F110" s="48" t="n">
        <v>40544</v>
      </c>
      <c r="G110" s="55" t="n">
        <v>0.075</v>
      </c>
      <c r="H110" s="50" t="n">
        <f aca="false">10000*(F111-F110)</f>
        <v>310000</v>
      </c>
      <c r="I110" s="51" t="n">
        <v>39539</v>
      </c>
      <c r="J110" s="52" t="n">
        <v>0.02</v>
      </c>
    </row>
    <row r="111" customFormat="false" ht="12.75" hidden="false" customHeight="false" outlineLevel="0" collapsed="false">
      <c r="A111" s="48" t="n">
        <v>39692</v>
      </c>
      <c r="B111" s="53" t="n">
        <f aca="false">+A112-A111</f>
        <v>30</v>
      </c>
      <c r="C111" s="54" t="n">
        <v>5000</v>
      </c>
      <c r="D111" s="49" t="n">
        <v>1.5</v>
      </c>
      <c r="F111" s="48" t="n">
        <v>40575</v>
      </c>
      <c r="G111" s="55" t="n">
        <v>0.075</v>
      </c>
      <c r="H111" s="50" t="n">
        <f aca="false">10000*(F112-F111)</f>
        <v>280000</v>
      </c>
      <c r="I111" s="51" t="n">
        <v>39569</v>
      </c>
      <c r="J111" s="52" t="n">
        <v>0.02</v>
      </c>
    </row>
    <row r="112" customFormat="false" ht="13.5" hidden="false" customHeight="false" outlineLevel="0" collapsed="false">
      <c r="A112" s="48" t="n">
        <v>39722</v>
      </c>
      <c r="B112" s="53" t="n">
        <f aca="false">+A113-A112</f>
        <v>31</v>
      </c>
      <c r="C112" s="54" t="n">
        <v>5000</v>
      </c>
      <c r="D112" s="49" t="n">
        <v>1.5</v>
      </c>
      <c r="F112" s="56" t="n">
        <v>40603</v>
      </c>
      <c r="G112" s="57" t="n">
        <v>0.075</v>
      </c>
      <c r="H112" s="58" t="n">
        <f aca="false">10000*31</f>
        <v>310000</v>
      </c>
      <c r="I112" s="51" t="n">
        <v>39600</v>
      </c>
      <c r="J112" s="52" t="n">
        <v>0.02</v>
      </c>
    </row>
    <row r="113" customFormat="false" ht="13.5" hidden="false" customHeight="false" outlineLevel="0" collapsed="false">
      <c r="A113" s="48" t="n">
        <v>39753</v>
      </c>
      <c r="B113" s="53" t="n">
        <f aca="false">+A114-A113</f>
        <v>30</v>
      </c>
      <c r="C113" s="54" t="n">
        <v>15000</v>
      </c>
      <c r="D113" s="49" t="n">
        <v>3</v>
      </c>
      <c r="F113" s="59" t="s">
        <v>45</v>
      </c>
      <c r="G113" s="60"/>
      <c r="H113" s="61" t="n">
        <f aca="false">SUMPRODUCT(G5:G112,H5:H112)/SUM(H5:H112)</f>
        <v>0.0501458523245214</v>
      </c>
      <c r="I113" s="51" t="n">
        <v>39630</v>
      </c>
      <c r="J113" s="52" t="n">
        <v>0.02</v>
      </c>
    </row>
    <row r="114" customFormat="false" ht="12.75" hidden="false" customHeight="false" outlineLevel="0" collapsed="false">
      <c r="A114" s="48" t="n">
        <v>39783</v>
      </c>
      <c r="B114" s="53" t="n">
        <f aca="false">+A115-A114</f>
        <v>31</v>
      </c>
      <c r="C114" s="54" t="n">
        <v>15000</v>
      </c>
      <c r="D114" s="49" t="n">
        <v>3</v>
      </c>
      <c r="H114" s="50"/>
      <c r="I114" s="51" t="n">
        <v>39661</v>
      </c>
      <c r="J114" s="52" t="n">
        <v>0.02</v>
      </c>
    </row>
    <row r="115" customFormat="false" ht="12.75" hidden="false" customHeight="false" outlineLevel="0" collapsed="false">
      <c r="A115" s="48" t="n">
        <v>39814</v>
      </c>
      <c r="B115" s="53" t="n">
        <f aca="false">+A116-A115</f>
        <v>31</v>
      </c>
      <c r="C115" s="54" t="n">
        <v>15000</v>
      </c>
      <c r="D115" s="49" t="n">
        <v>3</v>
      </c>
      <c r="H115" s="50"/>
      <c r="I115" s="51" t="n">
        <v>39692</v>
      </c>
      <c r="J115" s="52" t="n">
        <v>0.02</v>
      </c>
    </row>
    <row r="116" customFormat="false" ht="12.75" hidden="false" customHeight="false" outlineLevel="0" collapsed="false">
      <c r="A116" s="48" t="n">
        <v>39845</v>
      </c>
      <c r="B116" s="53" t="n">
        <f aca="false">+A117-A116</f>
        <v>28</v>
      </c>
      <c r="C116" s="54" t="n">
        <v>15000</v>
      </c>
      <c r="D116" s="49" t="n">
        <v>3</v>
      </c>
      <c r="H116" s="50"/>
      <c r="I116" s="51" t="n">
        <v>39722</v>
      </c>
      <c r="J116" s="52" t="n">
        <v>0.02</v>
      </c>
    </row>
    <row r="117" customFormat="false" ht="12.75" hidden="false" customHeight="false" outlineLevel="0" collapsed="false">
      <c r="A117" s="48" t="n">
        <v>39873</v>
      </c>
      <c r="B117" s="53" t="n">
        <f aca="false">+A118-A117</f>
        <v>31</v>
      </c>
      <c r="C117" s="54" t="n">
        <v>15000</v>
      </c>
      <c r="D117" s="49" t="n">
        <v>3</v>
      </c>
      <c r="H117" s="50"/>
      <c r="I117" s="51" t="n">
        <v>39753</v>
      </c>
      <c r="J117" s="52" t="n">
        <v>0.02</v>
      </c>
    </row>
    <row r="118" customFormat="false" ht="12.75" hidden="false" customHeight="false" outlineLevel="0" collapsed="false">
      <c r="A118" s="48" t="n">
        <v>39904</v>
      </c>
      <c r="B118" s="53" t="n">
        <f aca="false">+A119-A118</f>
        <v>30</v>
      </c>
      <c r="C118" s="54" t="n">
        <v>5000</v>
      </c>
      <c r="D118" s="49" t="n">
        <v>1.5</v>
      </c>
      <c r="H118" s="50"/>
      <c r="I118" s="51" t="n">
        <v>39783</v>
      </c>
      <c r="J118" s="52" t="n">
        <v>0.02</v>
      </c>
    </row>
    <row r="119" customFormat="false" ht="12.75" hidden="false" customHeight="false" outlineLevel="0" collapsed="false">
      <c r="A119" s="48" t="n">
        <v>39934</v>
      </c>
      <c r="B119" s="53" t="n">
        <f aca="false">+A120-A119</f>
        <v>31</v>
      </c>
      <c r="C119" s="54" t="n">
        <v>5000</v>
      </c>
      <c r="D119" s="49" t="n">
        <v>1.5</v>
      </c>
      <c r="H119" s="50"/>
      <c r="I119" s="51" t="n">
        <v>39814</v>
      </c>
      <c r="J119" s="52" t="n">
        <v>0.02</v>
      </c>
    </row>
    <row r="120" customFormat="false" ht="12.75" hidden="false" customHeight="false" outlineLevel="0" collapsed="false">
      <c r="A120" s="48" t="n">
        <v>39965</v>
      </c>
      <c r="B120" s="53" t="n">
        <f aca="false">+A121-A120</f>
        <v>30</v>
      </c>
      <c r="C120" s="54" t="n">
        <v>5000</v>
      </c>
      <c r="D120" s="49" t="n">
        <v>1.5</v>
      </c>
      <c r="H120" s="50"/>
      <c r="I120" s="51" t="n">
        <v>39845</v>
      </c>
      <c r="J120" s="52" t="n">
        <v>0.02</v>
      </c>
    </row>
    <row r="121" customFormat="false" ht="12.75" hidden="false" customHeight="false" outlineLevel="0" collapsed="false">
      <c r="A121" s="48" t="n">
        <v>39995</v>
      </c>
      <c r="B121" s="53" t="n">
        <f aca="false">+A122-A121</f>
        <v>31</v>
      </c>
      <c r="C121" s="54" t="n">
        <v>5000</v>
      </c>
      <c r="D121" s="49" t="n">
        <v>1.5</v>
      </c>
      <c r="H121" s="50"/>
      <c r="I121" s="51" t="n">
        <v>39873</v>
      </c>
      <c r="J121" s="52" t="n">
        <v>0.02</v>
      </c>
    </row>
    <row r="122" customFormat="false" ht="12.75" hidden="false" customHeight="false" outlineLevel="0" collapsed="false">
      <c r="A122" s="48" t="n">
        <v>40026</v>
      </c>
      <c r="B122" s="53" t="n">
        <f aca="false">+A123-A122</f>
        <v>31</v>
      </c>
      <c r="C122" s="54" t="n">
        <v>5000</v>
      </c>
      <c r="D122" s="49" t="n">
        <v>1.5</v>
      </c>
      <c r="H122" s="50"/>
      <c r="I122" s="51" t="n">
        <v>39904</v>
      </c>
      <c r="J122" s="52" t="n">
        <v>0.02</v>
      </c>
    </row>
    <row r="123" customFormat="false" ht="12.75" hidden="false" customHeight="false" outlineLevel="0" collapsed="false">
      <c r="A123" s="48" t="n">
        <v>40057</v>
      </c>
      <c r="B123" s="53" t="n">
        <f aca="false">+A124-A123</f>
        <v>30</v>
      </c>
      <c r="C123" s="54" t="n">
        <v>5000</v>
      </c>
      <c r="D123" s="49" t="n">
        <v>1.5</v>
      </c>
      <c r="H123" s="50"/>
      <c r="I123" s="51" t="n">
        <v>39934</v>
      </c>
      <c r="J123" s="52" t="n">
        <v>0.02</v>
      </c>
    </row>
    <row r="124" customFormat="false" ht="12.75" hidden="false" customHeight="false" outlineLevel="0" collapsed="false">
      <c r="A124" s="48" t="n">
        <v>40087</v>
      </c>
      <c r="B124" s="53" t="n">
        <f aca="false">+A125-A124</f>
        <v>31</v>
      </c>
      <c r="C124" s="54" t="n">
        <v>5000</v>
      </c>
      <c r="D124" s="49" t="n">
        <v>1.5</v>
      </c>
      <c r="H124" s="50"/>
      <c r="I124" s="51" t="n">
        <v>39965</v>
      </c>
      <c r="J124" s="52" t="n">
        <v>0.02</v>
      </c>
    </row>
    <row r="125" customFormat="false" ht="12.75" hidden="false" customHeight="false" outlineLevel="0" collapsed="false">
      <c r="A125" s="48" t="n">
        <v>40118</v>
      </c>
      <c r="B125" s="53" t="n">
        <f aca="false">+A126-A125</f>
        <v>30</v>
      </c>
      <c r="C125" s="54" t="n">
        <v>15000</v>
      </c>
      <c r="D125" s="49" t="n">
        <v>3</v>
      </c>
      <c r="H125" s="50"/>
      <c r="I125" s="51" t="n">
        <v>39995</v>
      </c>
      <c r="J125" s="52" t="n">
        <v>0.02</v>
      </c>
    </row>
    <row r="126" customFormat="false" ht="12.75" hidden="false" customHeight="false" outlineLevel="0" collapsed="false">
      <c r="A126" s="48" t="n">
        <v>40148</v>
      </c>
      <c r="B126" s="53" t="n">
        <f aca="false">+A127-A126</f>
        <v>31</v>
      </c>
      <c r="C126" s="54" t="n">
        <v>15000</v>
      </c>
      <c r="D126" s="49" t="n">
        <v>3</v>
      </c>
      <c r="H126" s="50"/>
      <c r="I126" s="51" t="n">
        <v>40026</v>
      </c>
      <c r="J126" s="52" t="n">
        <v>0.02</v>
      </c>
    </row>
    <row r="127" customFormat="false" ht="12.75" hidden="false" customHeight="false" outlineLevel="0" collapsed="false">
      <c r="A127" s="48" t="n">
        <v>40179</v>
      </c>
      <c r="B127" s="53" t="n">
        <f aca="false">+A128-A127</f>
        <v>31</v>
      </c>
      <c r="C127" s="54" t="n">
        <v>15000</v>
      </c>
      <c r="D127" s="49" t="n">
        <v>3</v>
      </c>
      <c r="H127" s="50"/>
      <c r="I127" s="51" t="n">
        <v>40057</v>
      </c>
      <c r="J127" s="52" t="n">
        <v>0.02</v>
      </c>
    </row>
    <row r="128" customFormat="false" ht="12.75" hidden="false" customHeight="false" outlineLevel="0" collapsed="false">
      <c r="A128" s="48" t="n">
        <v>40210</v>
      </c>
      <c r="B128" s="53" t="n">
        <f aca="false">+A129-A128</f>
        <v>28</v>
      </c>
      <c r="C128" s="54" t="n">
        <v>15000</v>
      </c>
      <c r="D128" s="49" t="n">
        <v>3</v>
      </c>
      <c r="H128" s="50"/>
      <c r="I128" s="51" t="n">
        <v>40087</v>
      </c>
      <c r="J128" s="52" t="n">
        <v>0.02</v>
      </c>
    </row>
    <row r="129" customFormat="false" ht="12.75" hidden="false" customHeight="false" outlineLevel="0" collapsed="false">
      <c r="A129" s="48" t="n">
        <v>40238</v>
      </c>
      <c r="B129" s="53" t="n">
        <f aca="false">+A130-A129</f>
        <v>31</v>
      </c>
      <c r="C129" s="54" t="n">
        <v>15000</v>
      </c>
      <c r="D129" s="49" t="n">
        <v>3</v>
      </c>
      <c r="H129" s="50"/>
      <c r="I129" s="51" t="n">
        <v>40118</v>
      </c>
      <c r="J129" s="52" t="n">
        <v>0.02</v>
      </c>
    </row>
    <row r="130" customFormat="false" ht="12.75" hidden="false" customHeight="false" outlineLevel="0" collapsed="false">
      <c r="A130" s="48" t="n">
        <v>40269</v>
      </c>
      <c r="B130" s="53" t="n">
        <f aca="false">+A131-A130</f>
        <v>30</v>
      </c>
      <c r="C130" s="54" t="n">
        <v>5000</v>
      </c>
      <c r="D130" s="49" t="n">
        <v>1.5</v>
      </c>
      <c r="H130" s="50"/>
      <c r="I130" s="51" t="n">
        <v>40148</v>
      </c>
      <c r="J130" s="52" t="n">
        <v>0.02</v>
      </c>
    </row>
    <row r="131" customFormat="false" ht="12.75" hidden="false" customHeight="false" outlineLevel="0" collapsed="false">
      <c r="A131" s="48" t="n">
        <v>40299</v>
      </c>
      <c r="B131" s="53" t="n">
        <f aca="false">+A132-A131</f>
        <v>31</v>
      </c>
      <c r="C131" s="54" t="n">
        <v>5000</v>
      </c>
      <c r="D131" s="49" t="n">
        <v>1.5</v>
      </c>
      <c r="H131" s="50"/>
      <c r="I131" s="51" t="n">
        <v>40179</v>
      </c>
      <c r="J131" s="52" t="n">
        <v>0.02</v>
      </c>
    </row>
    <row r="132" customFormat="false" ht="12.75" hidden="false" customHeight="false" outlineLevel="0" collapsed="false">
      <c r="A132" s="48" t="n">
        <v>40330</v>
      </c>
      <c r="B132" s="53" t="n">
        <f aca="false">+A133-A132</f>
        <v>30</v>
      </c>
      <c r="C132" s="54" t="n">
        <v>5000</v>
      </c>
      <c r="D132" s="49" t="n">
        <v>1.5</v>
      </c>
      <c r="H132" s="50"/>
      <c r="I132" s="51" t="n">
        <v>40210</v>
      </c>
      <c r="J132" s="52" t="n">
        <v>0.02</v>
      </c>
    </row>
    <row r="133" customFormat="false" ht="12.75" hidden="false" customHeight="false" outlineLevel="0" collapsed="false">
      <c r="A133" s="48" t="n">
        <v>40360</v>
      </c>
      <c r="B133" s="53" t="n">
        <f aca="false">+A134-A133</f>
        <v>31</v>
      </c>
      <c r="C133" s="54" t="n">
        <v>5000</v>
      </c>
      <c r="D133" s="49" t="n">
        <v>1.5</v>
      </c>
      <c r="H133" s="50"/>
      <c r="I133" s="51" t="n">
        <v>40238</v>
      </c>
      <c r="J133" s="52" t="n">
        <v>0.02</v>
      </c>
    </row>
    <row r="134" customFormat="false" ht="12.75" hidden="false" customHeight="false" outlineLevel="0" collapsed="false">
      <c r="A134" s="48" t="n">
        <v>40391</v>
      </c>
      <c r="B134" s="53" t="n">
        <f aca="false">+A135-A134</f>
        <v>31</v>
      </c>
      <c r="C134" s="54" t="n">
        <v>5000</v>
      </c>
      <c r="D134" s="49" t="n">
        <v>1.5</v>
      </c>
      <c r="H134" s="50"/>
      <c r="I134" s="51" t="n">
        <v>40269</v>
      </c>
      <c r="J134" s="52" t="n">
        <v>0.02</v>
      </c>
    </row>
    <row r="135" customFormat="false" ht="12.75" hidden="false" customHeight="false" outlineLevel="0" collapsed="false">
      <c r="A135" s="48" t="n">
        <v>40422</v>
      </c>
      <c r="B135" s="53" t="n">
        <f aca="false">+A136-A135</f>
        <v>30</v>
      </c>
      <c r="C135" s="54" t="n">
        <v>5000</v>
      </c>
      <c r="D135" s="49" t="n">
        <v>1.5</v>
      </c>
      <c r="H135" s="50"/>
      <c r="I135" s="51" t="n">
        <v>40299</v>
      </c>
      <c r="J135" s="52" t="n">
        <v>0.02</v>
      </c>
    </row>
    <row r="136" customFormat="false" ht="12.75" hidden="false" customHeight="false" outlineLevel="0" collapsed="false">
      <c r="A136" s="48" t="n">
        <v>40452</v>
      </c>
      <c r="B136" s="53" t="n">
        <f aca="false">+A137-A136</f>
        <v>31</v>
      </c>
      <c r="C136" s="54" t="n">
        <v>5000</v>
      </c>
      <c r="D136" s="49" t="n">
        <v>1.5</v>
      </c>
      <c r="H136" s="50"/>
      <c r="I136" s="51" t="n">
        <v>40330</v>
      </c>
      <c r="J136" s="52" t="n">
        <v>0.02</v>
      </c>
    </row>
    <row r="137" customFormat="false" ht="12.75" hidden="false" customHeight="false" outlineLevel="0" collapsed="false">
      <c r="A137" s="48" t="n">
        <v>40483</v>
      </c>
      <c r="B137" s="53" t="n">
        <f aca="false">+A138-A137</f>
        <v>30</v>
      </c>
      <c r="C137" s="54" t="n">
        <v>15000</v>
      </c>
      <c r="D137" s="49" t="n">
        <v>3</v>
      </c>
      <c r="H137" s="50"/>
      <c r="I137" s="51" t="n">
        <v>40360</v>
      </c>
      <c r="J137" s="52" t="n">
        <v>0.02</v>
      </c>
    </row>
    <row r="138" customFormat="false" ht="12.75" hidden="false" customHeight="false" outlineLevel="0" collapsed="false">
      <c r="A138" s="48" t="n">
        <v>40513</v>
      </c>
      <c r="B138" s="53" t="n">
        <f aca="false">+A139-A138</f>
        <v>31</v>
      </c>
      <c r="C138" s="54" t="n">
        <v>15000</v>
      </c>
      <c r="D138" s="49" t="n">
        <v>3</v>
      </c>
      <c r="H138" s="50"/>
      <c r="I138" s="51" t="n">
        <v>40391</v>
      </c>
      <c r="J138" s="52" t="n">
        <v>0.02</v>
      </c>
    </row>
    <row r="139" customFormat="false" ht="12.75" hidden="false" customHeight="false" outlineLevel="0" collapsed="false">
      <c r="A139" s="48" t="n">
        <v>40544</v>
      </c>
      <c r="B139" s="53" t="n">
        <f aca="false">+A140-A139</f>
        <v>31</v>
      </c>
      <c r="C139" s="54" t="n">
        <v>15000</v>
      </c>
      <c r="D139" s="49" t="n">
        <v>3</v>
      </c>
      <c r="H139" s="50"/>
      <c r="I139" s="51" t="n">
        <v>40422</v>
      </c>
      <c r="J139" s="52" t="n">
        <v>0.02</v>
      </c>
    </row>
    <row r="140" customFormat="false" ht="12.75" hidden="false" customHeight="false" outlineLevel="0" collapsed="false">
      <c r="A140" s="48" t="n">
        <v>40575</v>
      </c>
      <c r="B140" s="53" t="n">
        <f aca="false">+A141-A140</f>
        <v>28</v>
      </c>
      <c r="C140" s="54" t="n">
        <v>15000</v>
      </c>
      <c r="D140" s="49" t="n">
        <v>3</v>
      </c>
      <c r="H140" s="50"/>
      <c r="I140" s="51" t="n">
        <v>40452</v>
      </c>
      <c r="J140" s="52" t="n">
        <v>0.02</v>
      </c>
    </row>
    <row r="141" customFormat="false" ht="12.75" hidden="false" customHeight="false" outlineLevel="0" collapsed="false">
      <c r="A141" s="48" t="n">
        <v>40603</v>
      </c>
      <c r="B141" s="53" t="n">
        <f aca="false">+A142-A141</f>
        <v>31</v>
      </c>
      <c r="C141" s="54" t="n">
        <v>15000</v>
      </c>
      <c r="D141" s="49" t="n">
        <v>3</v>
      </c>
      <c r="H141" s="50"/>
      <c r="I141" s="51" t="n">
        <v>40483</v>
      </c>
      <c r="J141" s="52" t="n">
        <v>0.02</v>
      </c>
    </row>
    <row r="142" customFormat="false" ht="13.5" hidden="false" customHeight="false" outlineLevel="0" collapsed="false">
      <c r="A142" s="56" t="n">
        <v>40634</v>
      </c>
      <c r="B142" s="62" t="n">
        <f aca="false">+A143-A142</f>
        <v>30</v>
      </c>
      <c r="C142" s="63" t="n">
        <v>5000</v>
      </c>
      <c r="D142" s="64" t="n">
        <v>1.5</v>
      </c>
      <c r="H142" s="50"/>
      <c r="I142" s="51" t="n">
        <v>40513</v>
      </c>
      <c r="J142" s="52" t="n">
        <v>0.02</v>
      </c>
    </row>
    <row r="143" customFormat="false" ht="13.5" hidden="false" customHeight="false" outlineLevel="0" collapsed="false">
      <c r="A143" s="56" t="n">
        <v>40664</v>
      </c>
      <c r="B143" s="65"/>
      <c r="C143" s="66"/>
      <c r="D143" s="67" t="n">
        <f aca="false">SUMPRODUCT(C5:C142,D5:D142)/SUM(C5:C142)</f>
        <v>2.53942652329749</v>
      </c>
      <c r="H143" s="50"/>
      <c r="I143" s="51" t="n">
        <v>40544</v>
      </c>
      <c r="J143" s="52" t="n">
        <v>0.02</v>
      </c>
    </row>
    <row r="144" customFormat="false" ht="12.75" hidden="false" customHeight="false" outlineLevel="0" collapsed="false">
      <c r="H144" s="50"/>
      <c r="I144" s="51" t="n">
        <v>40575</v>
      </c>
      <c r="J144" s="52" t="n">
        <v>0.02</v>
      </c>
    </row>
    <row r="145" customFormat="false" ht="13.5" hidden="false" customHeight="false" outlineLevel="0" collapsed="false">
      <c r="H145" s="50"/>
      <c r="I145" s="68" t="n">
        <v>40603</v>
      </c>
      <c r="J145" s="69" t="n">
        <v>0.02</v>
      </c>
    </row>
    <row r="146" customFormat="false" ht="12.75" hidden="false" customHeight="false" outlineLevel="0" collapsed="false">
      <c r="H146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11.7"/>
    <col collapsed="false" customWidth="false" hidden="false" outlineLevel="0" max="3" min="3" style="3" width="9.14"/>
    <col collapsed="false" customWidth="true" hidden="false" outlineLevel="0" max="4" min="4" style="3" width="1.41"/>
    <col collapsed="false" customWidth="false" hidden="false" outlineLevel="0" max="257" min="5" style="3" width="9.14"/>
  </cols>
  <sheetData>
    <row r="1" customFormat="false" ht="18" hidden="false" customHeight="false" outlineLevel="0" collapsed="false">
      <c r="A1" s="70" t="s">
        <v>46</v>
      </c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customFormat="false" ht="18" hidden="false" customHeight="false" outlineLevel="0" collapsed="false">
      <c r="A2" s="70" t="s">
        <v>47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customFormat="false" ht="13.5" hidden="false" customHeight="false" outlineLevel="0" collapsed="false"/>
    <row r="4" customFormat="false" ht="17.25" hidden="false" customHeight="false" outlineLevel="0" collapsed="false">
      <c r="A4" s="72" t="s">
        <v>48</v>
      </c>
      <c r="B4" s="72"/>
      <c r="C4" s="72"/>
    </row>
    <row r="5" customFormat="false" ht="12.75" hidden="false" customHeight="false" outlineLevel="0" collapsed="false">
      <c r="A5" s="73" t="s">
        <v>6</v>
      </c>
      <c r="B5" s="74" t="s">
        <v>49</v>
      </c>
      <c r="C5" s="75" t="s">
        <v>50</v>
      </c>
    </row>
    <row r="6" customFormat="false" ht="12.75" hidden="false" customHeight="false" outlineLevel="0" collapsed="false">
      <c r="A6" s="76" t="s">
        <v>11</v>
      </c>
      <c r="B6" s="77" t="s">
        <v>51</v>
      </c>
      <c r="C6" s="78" t="s">
        <v>52</v>
      </c>
    </row>
    <row r="7" customFormat="false" ht="13.5" hidden="false" customHeight="false" outlineLevel="0" collapsed="false">
      <c r="A7" s="79"/>
      <c r="B7" s="80"/>
      <c r="C7" s="81" t="s">
        <v>53</v>
      </c>
    </row>
    <row r="8" customFormat="false" ht="12.75" hidden="false" customHeight="false" outlineLevel="0" collapsed="false">
      <c r="A8" s="82" t="s">
        <v>26</v>
      </c>
      <c r="B8" s="83" t="n">
        <f aca="false">+'Quantity by Point'!$B$22+'Quantity by Point'!$E$22</f>
        <v>15168918</v>
      </c>
      <c r="C8" s="84" t="n">
        <v>2.75</v>
      </c>
    </row>
    <row r="9" customFormat="false" ht="12.75" hidden="false" customHeight="false" outlineLevel="0" collapsed="false">
      <c r="A9" s="85" t="s">
        <v>54</v>
      </c>
      <c r="B9" s="86" t="n">
        <f aca="false">+'Quantity by Point'!$F$22</f>
        <v>16014274</v>
      </c>
      <c r="C9" s="87" t="n">
        <v>1.5</v>
      </c>
    </row>
    <row r="10" customFormat="false" ht="12.75" hidden="false" customHeight="false" outlineLevel="0" collapsed="false">
      <c r="A10" s="85" t="s">
        <v>55</v>
      </c>
      <c r="B10" s="86" t="n">
        <f aca="false">+'Quantity by Point'!$C$22</f>
        <v>43830000</v>
      </c>
      <c r="C10" s="87" t="n">
        <v>4.5</v>
      </c>
    </row>
    <row r="11" customFormat="false" ht="12.75" hidden="false" customHeight="false" outlineLevel="0" collapsed="false">
      <c r="A11" s="85" t="s">
        <v>56</v>
      </c>
      <c r="B11" s="86" t="n">
        <f aca="false">+'Quantity by Point'!$G$22</f>
        <v>32910000</v>
      </c>
      <c r="C11" s="87" t="n">
        <v>5.015</v>
      </c>
    </row>
    <row r="12" customFormat="false" ht="12.75" hidden="false" customHeight="false" outlineLevel="0" collapsed="false">
      <c r="A12" s="85" t="s">
        <v>57</v>
      </c>
      <c r="B12" s="86" t="n">
        <f aca="false">+'Quantity by Point'!$H$22</f>
        <v>25396000</v>
      </c>
      <c r="C12" s="87" t="n">
        <v>2.539</v>
      </c>
    </row>
    <row r="13" customFormat="false" ht="12.75" hidden="false" customHeight="false" outlineLevel="0" collapsed="false">
      <c r="A13" s="85" t="s">
        <v>58</v>
      </c>
      <c r="B13" s="86" t="n">
        <f aca="false">+'Quantity by Point'!$D$22</f>
        <v>21915000</v>
      </c>
      <c r="C13" s="87" t="n">
        <v>4.5</v>
      </c>
    </row>
    <row r="14" customFormat="false" ht="13.5" hidden="false" customHeight="false" outlineLevel="0" collapsed="false">
      <c r="A14" s="85" t="s">
        <v>59</v>
      </c>
      <c r="B14" s="49"/>
      <c r="C14" s="87" t="n">
        <v>2.5</v>
      </c>
    </row>
    <row r="15" customFormat="false" ht="13.5" hidden="false" customHeight="false" outlineLevel="0" collapsed="false">
      <c r="A15" s="59" t="s">
        <v>60</v>
      </c>
      <c r="B15" s="88" t="n">
        <f aca="false">SUM(B8:B14)</f>
        <v>155234192</v>
      </c>
      <c r="C15" s="89" t="n">
        <f aca="false">SUMPRODUCT(B8:B13,C8:C13)/B15</f>
        <v>3.80787584155429</v>
      </c>
    </row>
    <row r="16" customFormat="false" ht="12.75" hidden="false" customHeight="false" outlineLevel="0" collapsed="false">
      <c r="A16" s="73" t="s">
        <v>61</v>
      </c>
      <c r="B16" s="73"/>
      <c r="C16" s="90" t="n">
        <v>0.85</v>
      </c>
    </row>
    <row r="17" customFormat="false" ht="13.5" hidden="false" customHeight="false" outlineLevel="0" collapsed="false">
      <c r="A17" s="79" t="s">
        <v>60</v>
      </c>
      <c r="B17" s="79"/>
      <c r="C17" s="91" t="n">
        <f aca="false">SUM(C15:C16)</f>
        <v>4.65787584155429</v>
      </c>
    </row>
  </sheetData>
  <mergeCells count="5">
    <mergeCell ref="A1:C1"/>
    <mergeCell ref="A2:C2"/>
    <mergeCell ref="A4:C4"/>
    <mergeCell ref="A16:B16"/>
    <mergeCell ref="A17:B17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2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3" activeCellId="0" sqref="I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3" min="2" style="33" width="11.13"/>
    <col collapsed="false" customWidth="true" hidden="false" outlineLevel="0" max="4" min="4" style="33" width="11.28"/>
    <col collapsed="false" customWidth="true" hidden="false" outlineLevel="0" max="5" min="5" style="33" width="9.7"/>
    <col collapsed="false" customWidth="true" hidden="false" outlineLevel="0" max="6" min="6" style="33" width="10.99"/>
    <col collapsed="false" customWidth="true" hidden="false" outlineLevel="0" max="7" min="7" style="33" width="11.99"/>
    <col collapsed="false" customWidth="true" hidden="false" outlineLevel="0" max="8" min="8" style="33" width="10.71"/>
    <col collapsed="false" customWidth="true" hidden="false" outlineLevel="0" max="9" min="9" style="33" width="12.85"/>
    <col collapsed="false" customWidth="true" hidden="false" outlineLevel="0" max="10" min="10" style="1" width="12.7"/>
    <col collapsed="false" customWidth="false" hidden="false" outlineLevel="0" max="257" min="11" style="3" width="9.14"/>
  </cols>
  <sheetData>
    <row r="5" customFormat="false" ht="13.5" hidden="false" customHeight="false" outlineLevel="0" collapsed="false"/>
    <row r="6" customFormat="false" ht="12.75" hidden="false" customHeight="false" outlineLevel="0" collapsed="false">
      <c r="A6" s="73" t="s">
        <v>62</v>
      </c>
      <c r="B6" s="92" t="s">
        <v>24</v>
      </c>
      <c r="C6" s="93" t="s">
        <v>29</v>
      </c>
      <c r="D6" s="93" t="s">
        <v>29</v>
      </c>
      <c r="E6" s="94" t="s">
        <v>27</v>
      </c>
      <c r="F6" s="93" t="s">
        <v>27</v>
      </c>
      <c r="G6" s="94" t="s">
        <v>63</v>
      </c>
      <c r="H6" s="93" t="s">
        <v>64</v>
      </c>
      <c r="I6" s="93" t="s">
        <v>65</v>
      </c>
    </row>
    <row r="7" customFormat="false" ht="12.75" hidden="false" customHeight="false" outlineLevel="0" collapsed="false">
      <c r="A7" s="76"/>
      <c r="B7" s="95" t="s">
        <v>26</v>
      </c>
      <c r="C7" s="96" t="s">
        <v>55</v>
      </c>
      <c r="D7" s="96" t="s">
        <v>58</v>
      </c>
      <c r="E7" s="97" t="s">
        <v>26</v>
      </c>
      <c r="F7" s="96" t="s">
        <v>54</v>
      </c>
      <c r="G7" s="97" t="s">
        <v>56</v>
      </c>
      <c r="H7" s="96" t="s">
        <v>57</v>
      </c>
      <c r="I7" s="96"/>
    </row>
    <row r="8" customFormat="false" ht="13.5" hidden="false" customHeight="false" outlineLevel="0" collapsed="false">
      <c r="A8" s="79"/>
      <c r="B8" s="98" t="s">
        <v>51</v>
      </c>
      <c r="C8" s="99" t="s">
        <v>51</v>
      </c>
      <c r="D8" s="99" t="s">
        <v>51</v>
      </c>
      <c r="E8" s="100" t="s">
        <v>51</v>
      </c>
      <c r="F8" s="99"/>
      <c r="G8" s="100" t="s">
        <v>51</v>
      </c>
      <c r="H8" s="99" t="s">
        <v>51</v>
      </c>
      <c r="I8" s="99"/>
    </row>
    <row r="9" customFormat="false" ht="12.75" hidden="false" customHeight="false" outlineLevel="0" collapsed="false">
      <c r="A9" s="82" t="n">
        <v>1999</v>
      </c>
      <c r="B9" s="101" t="n">
        <f aca="false">+(365-31-28-61)*3000</f>
        <v>735000</v>
      </c>
      <c r="C9" s="83" t="n">
        <f aca="false">+(365-31-28-61)*10000</f>
        <v>2450000</v>
      </c>
      <c r="D9" s="83" t="n">
        <f aca="false">+(365-31-28-61)*5000</f>
        <v>1225000</v>
      </c>
      <c r="E9" s="102" t="n">
        <f aca="false">+(365-31-28-61-61)*3990+61*(4178-3990)</f>
        <v>745628</v>
      </c>
      <c r="F9" s="83" t="n">
        <v>0</v>
      </c>
      <c r="G9" s="102" t="n">
        <f aca="false">+(365-31-28-61-61)*10000</f>
        <v>1840000</v>
      </c>
      <c r="H9" s="83" t="n">
        <f aca="false">4000*61</f>
        <v>244000</v>
      </c>
      <c r="I9" s="83" t="n">
        <f aca="false">SUM(B9:H9)</f>
        <v>7239628</v>
      </c>
    </row>
    <row r="10" customFormat="false" ht="12.75" hidden="false" customHeight="false" outlineLevel="0" collapsed="false">
      <c r="A10" s="85" t="n">
        <v>2000</v>
      </c>
      <c r="B10" s="103" t="n">
        <f aca="false">3000*366</f>
        <v>1098000</v>
      </c>
      <c r="C10" s="86" t="n">
        <f aca="false">10000*366</f>
        <v>3660000</v>
      </c>
      <c r="D10" s="86" t="n">
        <f aca="false">5000*366</f>
        <v>1830000</v>
      </c>
      <c r="E10" s="104" t="n">
        <f aca="false">4178*(366-61)</f>
        <v>1274290</v>
      </c>
      <c r="F10" s="86" t="n">
        <f aca="false">4178*61</f>
        <v>254858</v>
      </c>
      <c r="G10" s="104" t="n">
        <f aca="false">10000*(366-91)</f>
        <v>2750000</v>
      </c>
      <c r="H10" s="86" t="n">
        <f aca="false">4000*(31+29+31+61)+1500*(214)</f>
        <v>929000</v>
      </c>
      <c r="I10" s="86" t="n">
        <f aca="false">SUM(B10:H10)</f>
        <v>11796148</v>
      </c>
    </row>
    <row r="11" customFormat="false" ht="12.75" hidden="false" customHeight="false" outlineLevel="0" collapsed="false">
      <c r="A11" s="85" t="n">
        <v>2001</v>
      </c>
      <c r="B11" s="103" t="n">
        <f aca="false">3000*365</f>
        <v>1095000</v>
      </c>
      <c r="C11" s="86" t="n">
        <f aca="false">10000*365</f>
        <v>3650000</v>
      </c>
      <c r="D11" s="86" t="n">
        <f aca="false">5000*365</f>
        <v>1825000</v>
      </c>
      <c r="E11" s="104" t="n">
        <v>0</v>
      </c>
      <c r="F11" s="86" t="n">
        <f aca="false">4178*365</f>
        <v>1524970</v>
      </c>
      <c r="G11" s="104" t="n">
        <f aca="false">10000*(365-91)</f>
        <v>2740000</v>
      </c>
      <c r="H11" s="86" t="n">
        <f aca="false">4000*(31+28+31)+1500*(214)+7000*61</f>
        <v>1108000</v>
      </c>
      <c r="I11" s="86" t="n">
        <f aca="false">SUM(B11:H11)</f>
        <v>11942970</v>
      </c>
    </row>
    <row r="12" customFormat="false" ht="12.75" hidden="false" customHeight="false" outlineLevel="0" collapsed="false">
      <c r="A12" s="85" t="n">
        <v>2002</v>
      </c>
      <c r="B12" s="103" t="n">
        <f aca="false">3000*365</f>
        <v>1095000</v>
      </c>
      <c r="C12" s="86" t="n">
        <f aca="false">10000*365</f>
        <v>3650000</v>
      </c>
      <c r="D12" s="86" t="n">
        <f aca="false">5000*365</f>
        <v>1825000</v>
      </c>
      <c r="E12" s="104" t="n">
        <v>0</v>
      </c>
      <c r="F12" s="86" t="n">
        <f aca="false">4178*365</f>
        <v>1524970</v>
      </c>
      <c r="G12" s="104" t="n">
        <f aca="false">10000*(365-91)</f>
        <v>2740000</v>
      </c>
      <c r="H12" s="86" t="n">
        <f aca="false">7000*(31+28+31+61)+2500*(214)</f>
        <v>1592000</v>
      </c>
      <c r="I12" s="86" t="n">
        <f aca="false">SUM(B12:H12)</f>
        <v>12426970</v>
      </c>
    </row>
    <row r="13" customFormat="false" ht="12.75" hidden="false" customHeight="false" outlineLevel="0" collapsed="false">
      <c r="A13" s="85" t="n">
        <v>2003</v>
      </c>
      <c r="B13" s="103" t="n">
        <f aca="false">3000*365</f>
        <v>1095000</v>
      </c>
      <c r="C13" s="86" t="n">
        <f aca="false">10000*365</f>
        <v>3650000</v>
      </c>
      <c r="D13" s="86" t="n">
        <f aca="false">5000*365</f>
        <v>1825000</v>
      </c>
      <c r="E13" s="104" t="n">
        <v>0</v>
      </c>
      <c r="F13" s="86" t="n">
        <f aca="false">4178*365</f>
        <v>1524970</v>
      </c>
      <c r="G13" s="104" t="n">
        <f aca="false">10000*(365-91)</f>
        <v>2740000</v>
      </c>
      <c r="H13" s="86" t="n">
        <f aca="false">7000*(31+28+31+61)+2500*(214)</f>
        <v>1592000</v>
      </c>
      <c r="I13" s="86" t="n">
        <f aca="false">SUM(B13:H13)</f>
        <v>12426970</v>
      </c>
    </row>
    <row r="14" customFormat="false" ht="12.75" hidden="false" customHeight="false" outlineLevel="0" collapsed="false">
      <c r="A14" s="85" t="n">
        <v>2004</v>
      </c>
      <c r="B14" s="103" t="n">
        <f aca="false">3000*366</f>
        <v>1098000</v>
      </c>
      <c r="C14" s="86" t="n">
        <f aca="false">10000*366</f>
        <v>3660000</v>
      </c>
      <c r="D14" s="86" t="n">
        <f aca="false">5000*366</f>
        <v>1830000</v>
      </c>
      <c r="E14" s="104" t="n">
        <v>0</v>
      </c>
      <c r="F14" s="86" t="n">
        <f aca="false">4178*366</f>
        <v>1529148</v>
      </c>
      <c r="G14" s="104" t="n">
        <f aca="false">10000*(366-91)</f>
        <v>2750000</v>
      </c>
      <c r="H14" s="86" t="n">
        <f aca="false">7000*(31+29+31)+2500*(214)+9000*61</f>
        <v>1721000</v>
      </c>
      <c r="I14" s="86" t="n">
        <f aca="false">SUM(B14:H14)</f>
        <v>12588148</v>
      </c>
    </row>
    <row r="15" customFormat="false" ht="12.75" hidden="false" customHeight="false" outlineLevel="0" collapsed="false">
      <c r="A15" s="85" t="n">
        <v>2005</v>
      </c>
      <c r="B15" s="103" t="n">
        <f aca="false">3000*365</f>
        <v>1095000</v>
      </c>
      <c r="C15" s="86" t="n">
        <f aca="false">10000*365</f>
        <v>3650000</v>
      </c>
      <c r="D15" s="86" t="n">
        <f aca="false">5000*365</f>
        <v>1825000</v>
      </c>
      <c r="E15" s="104" t="n">
        <v>0</v>
      </c>
      <c r="F15" s="86" t="n">
        <f aca="false">4178*365</f>
        <v>1524970</v>
      </c>
      <c r="G15" s="104" t="n">
        <f aca="false">10000*(365-91)</f>
        <v>2740000</v>
      </c>
      <c r="H15" s="86" t="n">
        <f aca="false">9000*(31+28+31+61)+3500*(214)</f>
        <v>2108000</v>
      </c>
      <c r="I15" s="86" t="n">
        <f aca="false">SUM(B15:H15)</f>
        <v>12942970</v>
      </c>
    </row>
    <row r="16" customFormat="false" ht="12.75" hidden="false" customHeight="false" outlineLevel="0" collapsed="false">
      <c r="A16" s="85" t="n">
        <v>2006</v>
      </c>
      <c r="B16" s="103" t="n">
        <f aca="false">3000*365</f>
        <v>1095000</v>
      </c>
      <c r="C16" s="86" t="n">
        <f aca="false">10000*365</f>
        <v>3650000</v>
      </c>
      <c r="D16" s="86" t="n">
        <f aca="false">5000*365</f>
        <v>1825000</v>
      </c>
      <c r="E16" s="104" t="n">
        <v>0</v>
      </c>
      <c r="F16" s="86" t="n">
        <f aca="false">4178*365</f>
        <v>1524970</v>
      </c>
      <c r="G16" s="104" t="n">
        <f aca="false">10000*(365-91)</f>
        <v>2740000</v>
      </c>
      <c r="H16" s="86" t="n">
        <f aca="false">9000*(31+28+31+61)+3500*(214)</f>
        <v>2108000</v>
      </c>
      <c r="I16" s="86" t="n">
        <f aca="false">SUM(B16:H16)</f>
        <v>12942970</v>
      </c>
    </row>
    <row r="17" customFormat="false" ht="12.75" hidden="false" customHeight="false" outlineLevel="0" collapsed="false">
      <c r="A17" s="85" t="n">
        <v>2007</v>
      </c>
      <c r="B17" s="103" t="n">
        <f aca="false">3000*365</f>
        <v>1095000</v>
      </c>
      <c r="C17" s="86" t="n">
        <f aca="false">10000*365</f>
        <v>3650000</v>
      </c>
      <c r="D17" s="86" t="n">
        <f aca="false">5000*365</f>
        <v>1825000</v>
      </c>
      <c r="E17" s="104" t="n">
        <v>0</v>
      </c>
      <c r="F17" s="86" t="n">
        <f aca="false">4178*365</f>
        <v>1524970</v>
      </c>
      <c r="G17" s="104" t="n">
        <f aca="false">10000*(365-91)</f>
        <v>2740000</v>
      </c>
      <c r="H17" s="86" t="n">
        <f aca="false">9000*(31+28+31)+3500*(214)+15000*61</f>
        <v>2474000</v>
      </c>
      <c r="I17" s="86" t="n">
        <f aca="false">SUM(B17:H17)</f>
        <v>13308970</v>
      </c>
    </row>
    <row r="18" customFormat="false" ht="12.75" hidden="false" customHeight="false" outlineLevel="0" collapsed="false">
      <c r="A18" s="85" t="n">
        <v>2008</v>
      </c>
      <c r="B18" s="103" t="n">
        <f aca="false">3000*366</f>
        <v>1098000</v>
      </c>
      <c r="C18" s="86" t="n">
        <f aca="false">10000*366</f>
        <v>3660000</v>
      </c>
      <c r="D18" s="86" t="n">
        <f aca="false">5000*366</f>
        <v>1830000</v>
      </c>
      <c r="E18" s="104" t="n">
        <v>0</v>
      </c>
      <c r="F18" s="86" t="n">
        <f aca="false">4178*366</f>
        <v>1529148</v>
      </c>
      <c r="G18" s="104" t="n">
        <f aca="false">10000*(366-91)</f>
        <v>2750000</v>
      </c>
      <c r="H18" s="86" t="n">
        <f aca="false">15000*(31+29+31+61)+5000*(214)</f>
        <v>3350000</v>
      </c>
      <c r="I18" s="86" t="n">
        <f aca="false">SUM(B18:H18)</f>
        <v>14217148</v>
      </c>
    </row>
    <row r="19" customFormat="false" ht="12.75" hidden="false" customHeight="false" outlineLevel="0" collapsed="false">
      <c r="A19" s="85" t="n">
        <v>2009</v>
      </c>
      <c r="B19" s="103" t="n">
        <f aca="false">3000*365</f>
        <v>1095000</v>
      </c>
      <c r="C19" s="86" t="n">
        <f aca="false">10000*365</f>
        <v>3650000</v>
      </c>
      <c r="D19" s="86" t="n">
        <f aca="false">5000*365</f>
        <v>1825000</v>
      </c>
      <c r="E19" s="104" t="n">
        <v>0</v>
      </c>
      <c r="F19" s="86" t="n">
        <f aca="false">4178*365</f>
        <v>1524970</v>
      </c>
      <c r="G19" s="104" t="n">
        <f aca="false">10000*(365-91)</f>
        <v>2740000</v>
      </c>
      <c r="H19" s="86" t="n">
        <f aca="false">15000*(31+28+31+61)+5000*(214)</f>
        <v>3335000</v>
      </c>
      <c r="I19" s="86" t="n">
        <f aca="false">SUM(B19:H19)</f>
        <v>14169970</v>
      </c>
    </row>
    <row r="20" customFormat="false" ht="12.75" hidden="false" customHeight="false" outlineLevel="0" collapsed="false">
      <c r="A20" s="85" t="n">
        <v>2010</v>
      </c>
      <c r="B20" s="103" t="n">
        <f aca="false">3000*365</f>
        <v>1095000</v>
      </c>
      <c r="C20" s="86" t="n">
        <f aca="false">10000*365</f>
        <v>3650000</v>
      </c>
      <c r="D20" s="86" t="n">
        <f aca="false">5000*365</f>
        <v>1825000</v>
      </c>
      <c r="E20" s="104" t="n">
        <v>0</v>
      </c>
      <c r="F20" s="86" t="n">
        <f aca="false">4178*365</f>
        <v>1524970</v>
      </c>
      <c r="G20" s="104" t="n">
        <f aca="false">10000*(365-91)</f>
        <v>2740000</v>
      </c>
      <c r="H20" s="86" t="n">
        <f aca="false">15000*(31+28+31+61)+5000*(214)</f>
        <v>3335000</v>
      </c>
      <c r="I20" s="86" t="n">
        <f aca="false">SUM(B20:H20)</f>
        <v>14169970</v>
      </c>
    </row>
    <row r="21" customFormat="false" ht="13.5" hidden="false" customHeight="false" outlineLevel="0" collapsed="false">
      <c r="A21" s="105" t="n">
        <v>2011</v>
      </c>
      <c r="B21" s="106" t="n">
        <f aca="false">3000*(31+28+61)</f>
        <v>360000</v>
      </c>
      <c r="C21" s="107" t="n">
        <f aca="false">10000*(31+28+61)</f>
        <v>1200000</v>
      </c>
      <c r="D21" s="107" t="n">
        <f aca="false">5000*(31+28+61)</f>
        <v>600000</v>
      </c>
      <c r="E21" s="66" t="n">
        <v>0</v>
      </c>
      <c r="F21" s="107" t="n">
        <f aca="false">4178*(31+28+61)</f>
        <v>501360</v>
      </c>
      <c r="G21" s="66" t="n">
        <f aca="false">10000*(62+28)</f>
        <v>900000</v>
      </c>
      <c r="H21" s="107" t="n">
        <f aca="false">15000*(31+28+31)+5000*(30)</f>
        <v>1500000</v>
      </c>
      <c r="I21" s="107" t="n">
        <f aca="false">SUM(B21:H21)</f>
        <v>5061360</v>
      </c>
    </row>
    <row r="22" customFormat="false" ht="13.5" hidden="false" customHeight="false" outlineLevel="0" collapsed="false">
      <c r="A22" s="60" t="s">
        <v>60</v>
      </c>
      <c r="B22" s="108" t="n">
        <f aca="false">SUM(B9:B21)</f>
        <v>13149000</v>
      </c>
      <c r="C22" s="88" t="n">
        <f aca="false">SUM(C9:C21)</f>
        <v>43830000</v>
      </c>
      <c r="D22" s="88" t="n">
        <f aca="false">SUM(D9:D21)</f>
        <v>21915000</v>
      </c>
      <c r="E22" s="108" t="n">
        <f aca="false">SUM(E9:E21)</f>
        <v>2019918</v>
      </c>
      <c r="F22" s="88" t="n">
        <f aca="false">SUM(F9:F21)</f>
        <v>16014274</v>
      </c>
      <c r="G22" s="108" t="n">
        <f aca="false">SUM(G9:G21)</f>
        <v>32910000</v>
      </c>
      <c r="H22" s="88" t="n">
        <f aca="false">SUM(H9:H21)</f>
        <v>25396000</v>
      </c>
      <c r="I22" s="107" t="n">
        <f aca="false">SUM(I9:I21)</f>
        <v>155234192</v>
      </c>
    </row>
    <row r="23" customFormat="false" ht="12.75" hidden="false" customHeight="false" outlineLevel="0" collapsed="false">
      <c r="I23" s="33" t="n">
        <f aca="false">155234192/(12*365+3)</f>
        <v>35417.337896418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1998-09-25T18:30:43Z</dcterms:created>
  <dc:creator>Laird Dyer</dc:creator>
  <dc:description/>
  <dc:language>en-US</dc:language>
  <cp:lastModifiedBy>ldyer</cp:lastModifiedBy>
  <cp:lastPrinted>1999-04-07T13:26:55Z</cp:lastPrinted>
  <cp:revision>0</cp:revision>
  <dc:subject/>
  <dc:title/>
</cp:coreProperties>
</file>