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s of 1-2" sheetId="1" state="visible" r:id="rId3"/>
    <sheet name="Sheet1" sheetId="2" state="visible" r:id="rId4"/>
    <sheet name="Sheet2" sheetId="3" state="visible" r:id="rId5"/>
    <sheet name="Sheet3" sheetId="4" state="visible" r:id="rId6"/>
  </sheets>
  <externalReferences>
    <externalReference r:id="rId7"/>
  </externalReferenc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H5" authorId="0">
      <text>
        <r>
          <rPr>
            <b val="true"/>
            <sz val="8"/>
            <color rgb="FF000000"/>
            <rFont val="Tahoma"/>
            <family val="0"/>
          </rPr>
          <t xml:space="preserve">amirobal:
</t>
        </r>
        <r>
          <rPr>
            <sz val="8"/>
            <color rgb="FF000000"/>
            <rFont val="Tahoma"/>
            <family val="0"/>
          </rPr>
          <t xml:space="preserve">-25,000,000 Co 460 F 
Cash on account
</t>
        </r>
      </text>
      <mc:AlternateContent>
        <mc:Choice Requires="v2">
          <commentPr autoFill="true" autoScale="false" colHidden="false" locked="false" rowHidden="false" textHAlign="justify" textVAlign="top">
            <anchor moveWithCells="false" sizeWithCells="false">
              <xdr:from>
                <xdr:col>8</xdr:col>
                <xdr:colOff>16</xdr:colOff>
                <xdr:row>3</xdr:row>
                <xdr:rowOff>6</xdr:rowOff>
              </xdr:from>
              <xdr:to>
                <xdr:col>9</xdr:col>
                <xdr:colOff>20</xdr:colOff>
                <xdr:row>7</xdr:row>
                <xdr:rowOff>1</xdr:rowOff>
              </xdr:to>
            </anchor>
          </commentPr>
        </mc:Choice>
        <mc:Fallback/>
      </mc:AlternateContent>
    </comment>
    <comment ref="H7" authorId="0">
      <text>
        <r>
          <rPr>
            <b val="true"/>
            <sz val="8"/>
            <color rgb="FF000000"/>
            <rFont val="Tahoma"/>
            <family val="0"/>
          </rPr>
          <t xml:space="preserve">amirobal:
</t>
        </r>
        <r>
          <rPr>
            <sz val="8"/>
            <color rgb="FF000000"/>
            <rFont val="Tahoma"/>
            <family val="0"/>
          </rPr>
          <t xml:space="preserve">Power Receivables
</t>
        </r>
      </text>
      <mc:AlternateContent>
        <mc:Choice Requires="v2">
          <commentPr autoFill="true" autoScale="false" colHidden="false" locked="false" rowHidden="false" textHAlign="justify" textVAlign="top">
            <anchor moveWithCells="false" sizeWithCells="false">
              <xdr:from>
                <xdr:col>8</xdr:col>
                <xdr:colOff>16</xdr:colOff>
                <xdr:row>5</xdr:row>
                <xdr:rowOff>6</xdr:rowOff>
              </xdr:from>
              <xdr:to>
                <xdr:col>9</xdr:col>
                <xdr:colOff>21</xdr:colOff>
                <xdr:row>7</xdr:row>
                <xdr:rowOff>34</xdr:rowOff>
              </xdr:to>
            </anchor>
          </commentPr>
        </mc:Choice>
        <mc:Fallback/>
      </mc:AlternateContent>
    </comment>
    <comment ref="H8" authorId="0">
      <text>
        <r>
          <rPr>
            <b val="true"/>
            <sz val="8"/>
            <color rgb="FF000000"/>
            <rFont val="Tahoma"/>
            <family val="0"/>
          </rPr>
          <t xml:space="preserve">amirobal:
</t>
        </r>
        <r>
          <rPr>
            <sz val="8"/>
            <color rgb="FF000000"/>
            <rFont val="Tahoma"/>
            <family val="0"/>
          </rPr>
          <t xml:space="preserve">82,750 Draft invoice 112324 (Co 460)
13,175 Draft Invoice 1121567 (co 364)
204,633.5 Draft Invoice
1121963 (co 364)
</t>
        </r>
      </text>
      <mc:AlternateContent>
        <mc:Choice Requires="v2">
          <commentPr autoFill="true" autoScale="false" colHidden="false" locked="false" rowHidden="false" textHAlign="justify" textVAlign="top">
            <anchor moveWithCells="false" sizeWithCells="false">
              <xdr:from>
                <xdr:col>8</xdr:col>
                <xdr:colOff>16</xdr:colOff>
                <xdr:row>6</xdr:row>
                <xdr:rowOff>19</xdr:rowOff>
              </xdr:from>
              <xdr:to>
                <xdr:col>9</xdr:col>
                <xdr:colOff>20</xdr:colOff>
                <xdr:row>9</xdr:row>
                <xdr:rowOff>13</xdr:rowOff>
              </xdr:to>
            </anchor>
          </commentPr>
        </mc:Choice>
        <mc:Fallback/>
      </mc:AlternateContent>
    </comment>
    <comment ref="H13" authorId="0">
      <text>
        <r>
          <rPr>
            <b val="true"/>
            <sz val="8"/>
            <color rgb="FF000000"/>
            <rFont val="Tahoma"/>
            <family val="0"/>
          </rPr>
          <t xml:space="preserve">amirobal:
</t>
        </r>
        <r>
          <rPr>
            <sz val="8"/>
            <color rgb="FF000000"/>
            <rFont val="Tahoma"/>
            <family val="0"/>
          </rPr>
          <t xml:space="preserve">Physical Gas invoice
</t>
        </r>
      </text>
      <mc:AlternateContent>
        <mc:Choice Requires="v2">
          <commentPr autoFill="true" autoScale="false" colHidden="false" locked="false" rowHidden="false" textHAlign="justify" textVAlign="top">
            <anchor moveWithCells="false" sizeWithCells="false">
              <xdr:from>
                <xdr:col>8</xdr:col>
                <xdr:colOff>35</xdr:colOff>
                <xdr:row>11</xdr:row>
                <xdr:rowOff>6</xdr:rowOff>
              </xdr:from>
              <xdr:to>
                <xdr:col>9</xdr:col>
                <xdr:colOff>39</xdr:colOff>
                <xdr:row>14</xdr:row>
                <xdr:rowOff>31</xdr:rowOff>
              </xdr:to>
            </anchor>
          </commentPr>
        </mc:Choice>
        <mc:Fallback/>
      </mc:AlternateContent>
    </comment>
    <comment ref="H14" authorId="0">
      <text>
        <r>
          <rPr>
            <b val="true"/>
            <sz val="8"/>
            <color rgb="FF000000"/>
            <rFont val="Tahoma"/>
            <family val="0"/>
          </rPr>
          <t xml:space="preserve">amirobal:
</t>
        </r>
        <r>
          <rPr>
            <sz val="8"/>
            <color rgb="FF000000"/>
            <rFont val="Tahoma"/>
            <family val="0"/>
          </rPr>
          <t xml:space="preserve">1,311,164 Draft Invoice 1121946 (co 364 F)
44,880 Gas Physical 
Co 364</t>
        </r>
      </text>
      <mc:AlternateContent>
        <mc:Choice Requires="v2">
          <commentPr autoFill="true" autoScale="false" colHidden="false" locked="false" rowHidden="false" textHAlign="justify" textVAlign="top">
            <anchor moveWithCells="false" sizeWithCells="false">
              <xdr:from>
                <xdr:col>8</xdr:col>
                <xdr:colOff>16</xdr:colOff>
                <xdr:row>12</xdr:row>
                <xdr:rowOff>6</xdr:rowOff>
              </xdr:from>
              <xdr:to>
                <xdr:col>9</xdr:col>
                <xdr:colOff>21</xdr:colOff>
                <xdr:row>15</xdr:row>
                <xdr:rowOff>12</xdr:rowOff>
              </xdr:to>
            </anchor>
          </commentPr>
        </mc:Choice>
        <mc:Fallback/>
      </mc:AlternateContent>
    </comment>
    <comment ref="H15" authorId="0">
      <text>
        <r>
          <rPr>
            <b val="true"/>
            <sz val="8"/>
            <color rgb="FF000000"/>
            <rFont val="Tahoma"/>
            <family val="0"/>
          </rPr>
          <t xml:space="preserve">amirobal:
</t>
        </r>
        <r>
          <rPr>
            <sz val="8"/>
            <color rgb="FF000000"/>
            <rFont val="Tahoma"/>
            <family val="0"/>
          </rPr>
          <t xml:space="preserve">Gas physical nvoice
</t>
        </r>
      </text>
      <mc:AlternateContent>
        <mc:Choice Requires="v2">
          <commentPr autoFill="true" autoScale="false" colHidden="false" locked="false" rowHidden="false" textHAlign="justify" textVAlign="top">
            <anchor moveWithCells="false" sizeWithCells="false">
              <xdr:from>
                <xdr:col>8</xdr:col>
                <xdr:colOff>35</xdr:colOff>
                <xdr:row>13</xdr:row>
                <xdr:rowOff>6</xdr:rowOff>
              </xdr:from>
              <xdr:to>
                <xdr:col>9</xdr:col>
                <xdr:colOff>39</xdr:colOff>
                <xdr:row>15</xdr:row>
                <xdr:rowOff>29</xdr:rowOff>
              </xdr:to>
            </anchor>
          </commentPr>
        </mc:Choice>
        <mc:Fallback/>
      </mc:AlternateContent>
    </comment>
    <comment ref="H16" authorId="0">
      <text>
        <r>
          <rPr>
            <b val="true"/>
            <sz val="8"/>
            <color rgb="FF000000"/>
            <rFont val="Tahoma"/>
            <family val="0"/>
          </rPr>
          <t xml:space="preserve">amirobal:
</t>
        </r>
        <r>
          <rPr>
            <sz val="8"/>
            <color rgb="FF000000"/>
            <rFont val="Tahoma"/>
            <family val="0"/>
          </rPr>
          <t xml:space="preserve">260,267.55 Co 364 F
35,650 Draft Inovice 20169106 (co 364 F)
6,102,464.05 ( Co 364 G)</t>
        </r>
      </text>
      <mc:AlternateContent>
        <mc:Choice Requires="v2">
          <commentPr autoFill="true" autoScale="false" colHidden="false" locked="false" rowHidden="false" textHAlign="justify" textVAlign="top">
            <anchor moveWithCells="false" sizeWithCells="false">
              <xdr:from>
                <xdr:col>8</xdr:col>
                <xdr:colOff>16</xdr:colOff>
                <xdr:row>14</xdr:row>
                <xdr:rowOff>25</xdr:rowOff>
              </xdr:from>
              <xdr:to>
                <xdr:col>9</xdr:col>
                <xdr:colOff>20</xdr:colOff>
                <xdr:row>15</xdr:row>
                <xdr:rowOff>65</xdr:rowOff>
              </xdr:to>
            </anchor>
          </commentPr>
        </mc:Choice>
        <mc:Fallback/>
      </mc:AlternateContent>
    </comment>
    <comment ref="H18" authorId="0">
      <text>
        <r>
          <rPr>
            <b val="true"/>
            <sz val="8"/>
            <color rgb="FF000000"/>
            <rFont val="Tahoma"/>
            <family val="0"/>
          </rPr>
          <t xml:space="preserve">amirobal:
</t>
        </r>
        <r>
          <rPr>
            <sz val="8"/>
            <color rgb="FF000000"/>
            <rFont val="Tahoma"/>
            <family val="0"/>
          </rPr>
          <t xml:space="preserve">Power Invoice
</t>
        </r>
      </text>
      <mc:AlternateContent>
        <mc:Choice Requires="v2">
          <commentPr autoFill="true" autoScale="false" colHidden="false" locked="false" rowHidden="false" textHAlign="justify" textVAlign="top">
            <anchor moveWithCells="false" sizeWithCells="false">
              <xdr:from>
                <xdr:col>8</xdr:col>
                <xdr:colOff>16</xdr:colOff>
                <xdr:row>15</xdr:row>
                <xdr:rowOff>23</xdr:rowOff>
              </xdr:from>
              <xdr:to>
                <xdr:col>9</xdr:col>
                <xdr:colOff>21</xdr:colOff>
                <xdr:row>17</xdr:row>
                <xdr:rowOff>13</xdr:rowOff>
              </xdr:to>
            </anchor>
          </commentPr>
        </mc:Choice>
        <mc:Fallback/>
      </mc:AlternateContent>
    </comment>
    <comment ref="H19" authorId="0">
      <text>
        <r>
          <rPr>
            <b val="true"/>
            <sz val="8"/>
            <color rgb="FF000000"/>
            <rFont val="Tahoma"/>
            <family val="0"/>
          </rPr>
          <t xml:space="preserve">amirobal:
</t>
        </r>
        <r>
          <rPr>
            <sz val="8"/>
            <color rgb="FF000000"/>
            <rFont val="Tahoma"/>
            <family val="0"/>
          </rPr>
          <t xml:space="preserve">7,002,125.09 CO 364
3,943,975.09 Draft Invoice  20169127 ( co 364 F)
1,051,657.98  (Co 364 G)
</t>
        </r>
      </text>
      <mc:AlternateContent>
        <mc:Choice Requires="v2">
          <commentPr autoFill="true" autoScale="false" colHidden="false" locked="false" rowHidden="false" textHAlign="justify" textVAlign="top">
            <anchor moveWithCells="false" sizeWithCells="false">
              <xdr:from>
                <xdr:col>8</xdr:col>
                <xdr:colOff>16</xdr:colOff>
                <xdr:row>15</xdr:row>
                <xdr:rowOff>59</xdr:rowOff>
              </xdr:from>
              <xdr:to>
                <xdr:col>9</xdr:col>
                <xdr:colOff>20</xdr:colOff>
                <xdr:row>18</xdr:row>
                <xdr:rowOff>13</xdr:rowOff>
              </xdr:to>
            </anchor>
          </commentPr>
        </mc:Choice>
        <mc:Fallback/>
      </mc:AlternateContent>
    </comment>
    <comment ref="H20" authorId="0">
      <text>
        <r>
          <rPr>
            <b val="true"/>
            <sz val="8"/>
            <color rgb="FF000000"/>
            <rFont val="Tahoma"/>
            <family val="0"/>
          </rPr>
          <t xml:space="preserve">amirobal:
</t>
        </r>
        <r>
          <rPr>
            <sz val="8"/>
            <color rgb="FF000000"/>
            <rFont val="Tahoma"/>
            <family val="0"/>
          </rPr>
          <t xml:space="preserve">15,600 Draft Invoice  20169137 (co 364 F)
697,500 Draft Invoice 20168778 (co 364 F)
6,861,645.01 (Co 364 G)</t>
        </r>
      </text>
      <mc:AlternateContent>
        <mc:Choice Requires="v2">
          <commentPr autoFill="true" autoScale="false" colHidden="false" locked="false" rowHidden="false" textHAlign="justify" textVAlign="top">
            <anchor moveWithCells="false" sizeWithCells="false">
              <xdr:from>
                <xdr:col>8</xdr:col>
                <xdr:colOff>16</xdr:colOff>
                <xdr:row>16</xdr:row>
                <xdr:rowOff>7</xdr:rowOff>
              </xdr:from>
              <xdr:to>
                <xdr:col>9</xdr:col>
                <xdr:colOff>21</xdr:colOff>
                <xdr:row>19</xdr:row>
                <xdr:rowOff>14</xdr:rowOff>
              </xdr:to>
            </anchor>
          </commentPr>
        </mc:Choice>
        <mc:Fallback/>
      </mc:AlternateContent>
    </comment>
    <comment ref="H22" authorId="0">
      <text>
        <r>
          <rPr>
            <b val="true"/>
            <sz val="8"/>
            <color rgb="FF000000"/>
            <rFont val="Tahoma"/>
            <family val="0"/>
          </rPr>
          <t xml:space="preserve">amirobal:
</t>
        </r>
        <r>
          <rPr>
            <sz val="8"/>
            <color rgb="FF000000"/>
            <rFont val="Tahoma"/>
            <family val="0"/>
          </rPr>
          <t xml:space="preserve">Power Invoices</t>
        </r>
      </text>
      <mc:AlternateContent>
        <mc:Choice Requires="v2">
          <commentPr autoFill="true" autoScale="false" colHidden="false" locked="false" rowHidden="false" textHAlign="justify" textVAlign="top">
            <anchor moveWithCells="false" sizeWithCells="false">
              <xdr:from>
                <xdr:col>8</xdr:col>
                <xdr:colOff>16</xdr:colOff>
                <xdr:row>19</xdr:row>
                <xdr:rowOff>6</xdr:rowOff>
              </xdr:from>
              <xdr:to>
                <xdr:col>9</xdr:col>
                <xdr:colOff>21</xdr:colOff>
                <xdr:row>20</xdr:row>
                <xdr:rowOff>-16</xdr:rowOff>
              </xdr:to>
            </anchor>
          </commentPr>
        </mc:Choice>
        <mc:Fallback/>
      </mc:AlternateContent>
    </comment>
    <comment ref="H24" authorId="0">
      <text>
        <r>
          <rPr>
            <b val="true"/>
            <sz val="8"/>
            <color rgb="FF000000"/>
            <rFont val="Tahoma"/>
            <family val="0"/>
          </rPr>
          <t xml:space="preserve">amirobal:
</t>
        </r>
        <r>
          <rPr>
            <sz val="8"/>
            <color rgb="FF000000"/>
            <rFont val="Tahoma"/>
            <family val="0"/>
          </rPr>
          <t xml:space="preserve">1,200,492 Draft Invoice 1122012 (co 364 F)
</t>
        </r>
      </text>
      <mc:AlternateContent>
        <mc:Choice Requires="v2">
          <commentPr autoFill="true" autoScale="false" colHidden="false" locked="false" rowHidden="false" textHAlign="justify" textVAlign="top">
            <anchor moveWithCells="false" sizeWithCells="false">
              <xdr:from>
                <xdr:col>8</xdr:col>
                <xdr:colOff>16</xdr:colOff>
                <xdr:row>19</xdr:row>
                <xdr:rowOff>86</xdr:rowOff>
              </xdr:from>
              <xdr:to>
                <xdr:col>9</xdr:col>
                <xdr:colOff>21</xdr:colOff>
                <xdr:row>22</xdr:row>
                <xdr:rowOff>15</xdr:rowOff>
              </xdr:to>
            </anchor>
          </commentPr>
        </mc:Choice>
        <mc:Fallback/>
      </mc:AlternateContent>
    </comment>
    <comment ref="H25" authorId="0">
      <text>
        <r>
          <rPr>
            <b val="true"/>
            <sz val="8"/>
            <color rgb="FF000000"/>
            <rFont val="Tahoma"/>
            <family val="0"/>
          </rPr>
          <t xml:space="preserve">amirobal:
</t>
        </r>
        <r>
          <rPr>
            <sz val="8"/>
            <color rgb="FF000000"/>
            <rFont val="Tahoma"/>
            <family val="0"/>
          </rPr>
          <t xml:space="preserve">136,225 Draft Invoice 1122047 (co 460 F)
84,630 Draft Invoice 1121732 (co 364 F)
11,390 Draft Invoice
1121051 (Co 364 F)
202,409.67 Draft Invoice
1121856 (Co 364 F)
9,000 Draft Invoice
2018784 (co 364 F)
1,563,389 (co 364 G)</t>
        </r>
      </text>
      <mc:AlternateContent>
        <mc:Choice Requires="v2">
          <commentPr autoFill="true" autoScale="false" colHidden="false" locked="false" rowHidden="false" textHAlign="justify" textVAlign="top">
            <anchor moveWithCells="false" sizeWithCells="false">
              <xdr:from>
                <xdr:col>8</xdr:col>
                <xdr:colOff>16</xdr:colOff>
                <xdr:row>20</xdr:row>
                <xdr:rowOff>14</xdr:rowOff>
              </xdr:from>
              <xdr:to>
                <xdr:col>9</xdr:col>
                <xdr:colOff>21</xdr:colOff>
                <xdr:row>23</xdr:row>
                <xdr:rowOff>22</xdr:rowOff>
              </xdr:to>
            </anchor>
          </commentPr>
        </mc:Choice>
        <mc:Fallback/>
      </mc:AlternateContent>
    </comment>
    <comment ref="H26" authorId="0">
      <text>
        <r>
          <rPr>
            <b val="true"/>
            <sz val="8"/>
            <color rgb="FF000000"/>
            <rFont val="Tahoma"/>
            <family val="0"/>
          </rPr>
          <t xml:space="preserve">amirobal:
</t>
        </r>
        <r>
          <rPr>
            <sz val="8"/>
            <color rgb="FF000000"/>
            <rFont val="Tahoma"/>
            <family val="0"/>
          </rPr>
          <t xml:space="preserve">-10,000,000 Co 460  F Cash on account
</t>
        </r>
      </text>
      <mc:AlternateContent>
        <mc:Choice Requires="v2">
          <commentPr autoFill="true" autoScale="false" colHidden="false" locked="false" rowHidden="false" textHAlign="justify" textVAlign="top">
            <anchor moveWithCells="false" sizeWithCells="false">
              <xdr:from>
                <xdr:col>8</xdr:col>
                <xdr:colOff>16</xdr:colOff>
                <xdr:row>20</xdr:row>
                <xdr:rowOff>13</xdr:rowOff>
              </xdr:from>
              <xdr:to>
                <xdr:col>9</xdr:col>
                <xdr:colOff>20</xdr:colOff>
                <xdr:row>24</xdr:row>
                <xdr:rowOff>5</xdr:rowOff>
              </xdr:to>
            </anchor>
          </commentPr>
        </mc:Choice>
        <mc:Fallback/>
      </mc:AlternateContent>
    </comment>
    <comment ref="H27" authorId="0">
      <text>
        <r>
          <rPr>
            <b val="true"/>
            <sz val="8"/>
            <color rgb="FF000000"/>
            <rFont val="Tahoma"/>
            <family val="0"/>
          </rPr>
          <t xml:space="preserve">amirobal:
</t>
        </r>
        <r>
          <rPr>
            <sz val="8"/>
            <color rgb="FF000000"/>
            <rFont val="Tahoma"/>
            <family val="0"/>
          </rPr>
          <t xml:space="preserve">274,396 Co 364 F
752,276.40 Co 364 G
645.32 Co 364 G</t>
        </r>
      </text>
      <mc:AlternateContent>
        <mc:Choice Requires="v2">
          <commentPr autoFill="true" autoScale="false" colHidden="false" locked="false" rowHidden="false" textHAlign="justify" textVAlign="top">
            <anchor moveWithCells="false" sizeWithCells="false">
              <xdr:from>
                <xdr:col>8</xdr:col>
                <xdr:colOff>16</xdr:colOff>
                <xdr:row>21</xdr:row>
                <xdr:rowOff>30</xdr:rowOff>
              </xdr:from>
              <xdr:to>
                <xdr:col>9</xdr:col>
                <xdr:colOff>20</xdr:colOff>
                <xdr:row>24</xdr:row>
                <xdr:rowOff>4</xdr:rowOff>
              </xdr:to>
            </anchor>
          </commentPr>
        </mc:Choice>
        <mc:Fallback/>
      </mc:AlternateContent>
    </comment>
    <comment ref="H31" authorId="0">
      <text>
        <r>
          <rPr>
            <b val="true"/>
            <sz val="8"/>
            <color rgb="FF000000"/>
            <rFont val="Tahoma"/>
            <family val="0"/>
          </rPr>
          <t xml:space="preserve">amirobal:
</t>
        </r>
        <r>
          <rPr>
            <sz val="8"/>
            <color rgb="FF000000"/>
            <rFont val="Tahoma"/>
            <family val="0"/>
          </rPr>
          <t xml:space="preserve">75,918 Co 364 F
</t>
        </r>
      </text>
      <mc:AlternateContent>
        <mc:Choice Requires="v2">
          <commentPr autoFill="true" autoScale="false" colHidden="false" locked="false" rowHidden="false" textHAlign="justify" textVAlign="top">
            <anchor moveWithCells="false" sizeWithCells="false">
              <xdr:from>
                <xdr:col>8</xdr:col>
                <xdr:colOff>16</xdr:colOff>
                <xdr:row>23</xdr:row>
                <xdr:rowOff>30</xdr:rowOff>
              </xdr:from>
              <xdr:to>
                <xdr:col>9</xdr:col>
                <xdr:colOff>20</xdr:colOff>
                <xdr:row>28</xdr:row>
                <xdr:rowOff>3</xdr:rowOff>
              </xdr:to>
            </anchor>
          </commentPr>
        </mc:Choice>
        <mc:Fallback/>
      </mc:AlternateContent>
    </comment>
    <comment ref="I5" authorId="0">
      <text>
        <r>
          <rPr>
            <b val="true"/>
            <sz val="8"/>
            <color rgb="FF000000"/>
            <rFont val="Tahoma"/>
            <family val="0"/>
          </rPr>
          <t xml:space="preserve">amirobal:
</t>
        </r>
        <r>
          <rPr>
            <sz val="8"/>
            <color rgb="FF000000"/>
            <rFont val="Tahoma"/>
            <family val="0"/>
          </rPr>
          <t xml:space="preserve">-2,776,050 Draft Invoice 112885 (Co 364 F)
</t>
        </r>
      </text>
      <mc:AlternateContent>
        <mc:Choice Requires="v2">
          <commentPr autoFill="true" autoScale="false" colHidden="false" locked="false" rowHidden="false" textHAlign="justify" textVAlign="top">
            <anchor moveWithCells="false" sizeWithCells="false">
              <xdr:from>
                <xdr:col>8</xdr:col>
                <xdr:colOff>105</xdr:colOff>
                <xdr:row>3</xdr:row>
                <xdr:rowOff>6</xdr:rowOff>
              </xdr:from>
              <xdr:to>
                <xdr:col>9</xdr:col>
                <xdr:colOff>108</xdr:colOff>
                <xdr:row>7</xdr:row>
                <xdr:rowOff>1</xdr:rowOff>
              </xdr:to>
            </anchor>
          </commentPr>
        </mc:Choice>
        <mc:Fallback/>
      </mc:AlternateContent>
    </comment>
    <comment ref="I7" authorId="0">
      <text>
        <r>
          <rPr>
            <b val="true"/>
            <sz val="8"/>
            <color rgb="FF000000"/>
            <rFont val="Tahoma"/>
            <family val="0"/>
          </rPr>
          <t xml:space="preserve">amirobal:
</t>
        </r>
        <r>
          <rPr>
            <sz val="8"/>
            <color rgb="FF000000"/>
            <rFont val="Tahoma"/>
            <family val="0"/>
          </rPr>
          <t xml:space="preserve">Power Invoices
</t>
        </r>
      </text>
      <mc:AlternateContent>
        <mc:Choice Requires="v2">
          <commentPr autoFill="true" autoScale="false" colHidden="false" locked="false" rowHidden="false" textHAlign="justify" textVAlign="top">
            <anchor moveWithCells="false" sizeWithCells="false">
              <xdr:from>
                <xdr:col>8</xdr:col>
                <xdr:colOff>124</xdr:colOff>
                <xdr:row>5</xdr:row>
                <xdr:rowOff>6</xdr:rowOff>
              </xdr:from>
              <xdr:to>
                <xdr:col>9</xdr:col>
                <xdr:colOff>128</xdr:colOff>
                <xdr:row>7</xdr:row>
                <xdr:rowOff>34</xdr:rowOff>
              </xdr:to>
            </anchor>
          </commentPr>
        </mc:Choice>
        <mc:Fallback/>
      </mc:AlternateContent>
    </comment>
    <comment ref="I8" authorId="0">
      <text>
        <r>
          <rPr>
            <b val="true"/>
            <sz val="8"/>
            <color rgb="FF000000"/>
            <rFont val="Tahoma"/>
            <family val="0"/>
          </rPr>
          <t xml:space="preserve">amirobal:
</t>
        </r>
        <r>
          <rPr>
            <sz val="8"/>
            <color rgb="FF000000"/>
            <rFont val="Tahoma"/>
            <family val="0"/>
          </rPr>
          <t xml:space="preserve">-1,436,137.45 CO 364
-11,500 Draft Invoice 112351 (co 460)
-72,200 Draft Invoice 112323 (co 460)
-1,025,051.30 Draft Invoice 1121967 (co 364)
-2,223,800 Draft Invoice
112805 (co 364 F)
-14,711,426.25 Draft Invoice 112916 (co 364 F)
</t>
        </r>
      </text>
      <mc:AlternateContent>
        <mc:Choice Requires="v2">
          <commentPr autoFill="true" autoScale="false" colHidden="false" locked="false" rowHidden="false" textHAlign="justify" textVAlign="top">
            <anchor moveWithCells="false" sizeWithCells="false">
              <xdr:from>
                <xdr:col>8</xdr:col>
                <xdr:colOff>105</xdr:colOff>
                <xdr:row>6</xdr:row>
                <xdr:rowOff>19</xdr:rowOff>
              </xdr:from>
              <xdr:to>
                <xdr:col>9</xdr:col>
                <xdr:colOff>108</xdr:colOff>
                <xdr:row>9</xdr:row>
                <xdr:rowOff>13</xdr:rowOff>
              </xdr:to>
            </anchor>
          </commentPr>
        </mc:Choice>
        <mc:Fallback/>
      </mc:AlternateContent>
    </comment>
    <comment ref="I9" authorId="0">
      <text>
        <r>
          <rPr>
            <b val="true"/>
            <sz val="8"/>
            <color rgb="FF000000"/>
            <rFont val="Tahoma"/>
            <family val="0"/>
          </rPr>
          <t xml:space="preserve">amirobal:
</t>
        </r>
        <r>
          <rPr>
            <sz val="8"/>
            <color rgb="FF000000"/>
            <rFont val="Tahoma"/>
            <family val="0"/>
          </rPr>
          <t xml:space="preserve">Physical invoices
-27,082.55
-94,656.58
</t>
        </r>
      </text>
      <mc:AlternateContent>
        <mc:Choice Requires="v2">
          <commentPr autoFill="true" autoScale="false" colHidden="false" locked="false" rowHidden="false" textHAlign="justify" textVAlign="top">
            <anchor moveWithCells="false" sizeWithCells="false">
              <xdr:from>
                <xdr:col>9</xdr:col>
                <xdr:colOff>56</xdr:colOff>
                <xdr:row>7</xdr:row>
                <xdr:rowOff>24</xdr:rowOff>
              </xdr:from>
              <xdr:to>
                <xdr:col>11</xdr:col>
                <xdr:colOff>23</xdr:colOff>
                <xdr:row>11</xdr:row>
                <xdr:rowOff>14</xdr:rowOff>
              </xdr:to>
            </anchor>
          </commentPr>
        </mc:Choice>
        <mc:Fallback/>
      </mc:AlternateContent>
    </comment>
    <comment ref="I12" authorId="0">
      <text>
        <r>
          <rPr>
            <b val="true"/>
            <sz val="8"/>
            <color rgb="FF000000"/>
            <rFont val="Tahoma"/>
            <family val="0"/>
          </rPr>
          <t xml:space="preserve">amirobal:
</t>
        </r>
        <r>
          <rPr>
            <sz val="8"/>
            <color rgb="FF000000"/>
            <rFont val="Tahoma"/>
            <family val="0"/>
          </rPr>
          <t xml:space="preserve">Power Invoices
-11,820
-3,000
</t>
        </r>
      </text>
      <mc:AlternateContent>
        <mc:Choice Requires="v2">
          <commentPr autoFill="true" autoScale="false" colHidden="false" locked="false" rowHidden="false" textHAlign="justify" textVAlign="top">
            <anchor moveWithCells="false" sizeWithCells="false">
              <xdr:from>
                <xdr:col>8</xdr:col>
                <xdr:colOff>124</xdr:colOff>
                <xdr:row>10</xdr:row>
                <xdr:rowOff>6</xdr:rowOff>
              </xdr:from>
              <xdr:to>
                <xdr:col>9</xdr:col>
                <xdr:colOff>128</xdr:colOff>
                <xdr:row>14</xdr:row>
                <xdr:rowOff>14</xdr:rowOff>
              </xdr:to>
            </anchor>
          </commentPr>
        </mc:Choice>
        <mc:Fallback/>
      </mc:AlternateContent>
    </comment>
    <comment ref="I13" authorId="0">
      <text>
        <r>
          <rPr>
            <b val="true"/>
            <sz val="8"/>
            <color rgb="FF000000"/>
            <rFont val="Tahoma"/>
            <family val="0"/>
          </rPr>
          <t xml:space="preserve">amirobal:
</t>
        </r>
        <r>
          <rPr>
            <sz val="8"/>
            <color rgb="FF000000"/>
            <rFont val="Tahoma"/>
            <family val="0"/>
          </rPr>
          <t xml:space="preserve">Physical gas invoice
</t>
        </r>
      </text>
      <mc:AlternateContent>
        <mc:Choice Requires="v2">
          <commentPr autoFill="true" autoScale="false" colHidden="false" locked="false" rowHidden="false" textHAlign="justify" textVAlign="top">
            <anchor moveWithCells="false" sizeWithCells="false">
              <xdr:from>
                <xdr:col>9</xdr:col>
                <xdr:colOff>56</xdr:colOff>
                <xdr:row>11</xdr:row>
                <xdr:rowOff>6</xdr:rowOff>
              </xdr:from>
              <xdr:to>
                <xdr:col>11</xdr:col>
                <xdr:colOff>23</xdr:colOff>
                <xdr:row>14</xdr:row>
                <xdr:rowOff>31</xdr:rowOff>
              </xdr:to>
            </anchor>
          </commentPr>
        </mc:Choice>
        <mc:Fallback/>
      </mc:AlternateContent>
    </comment>
    <comment ref="I15" authorId="0">
      <text>
        <r>
          <rPr>
            <b val="true"/>
            <sz val="8"/>
            <color rgb="FF000000"/>
            <rFont val="Tahoma"/>
            <family val="0"/>
          </rPr>
          <t xml:space="preserve">amirobal:
</t>
        </r>
        <r>
          <rPr>
            <sz val="8"/>
            <color rgb="FF000000"/>
            <rFont val="Tahoma"/>
            <family val="0"/>
          </rPr>
          <t xml:space="preserve">-80,300 Draft Invoice 1122064 (co 364 F)
-816.85 Draft Invoice 1122066 (co 364 F)
2,840,068.16 Gas Physical
co 364
</t>
        </r>
      </text>
      <mc:AlternateContent>
        <mc:Choice Requires="v2">
          <commentPr autoFill="true" autoScale="false" colHidden="false" locked="false" rowHidden="false" textHAlign="justify" textVAlign="top">
            <anchor moveWithCells="false" sizeWithCells="false">
              <xdr:from>
                <xdr:col>8</xdr:col>
                <xdr:colOff>124</xdr:colOff>
                <xdr:row>13</xdr:row>
                <xdr:rowOff>6</xdr:rowOff>
              </xdr:from>
              <xdr:to>
                <xdr:col>9</xdr:col>
                <xdr:colOff>128</xdr:colOff>
                <xdr:row>15</xdr:row>
                <xdr:rowOff>29</xdr:rowOff>
              </xdr:to>
            </anchor>
          </commentPr>
        </mc:Choice>
        <mc:Fallback/>
      </mc:AlternateContent>
    </comment>
    <comment ref="I16" authorId="0">
      <text>
        <r>
          <rPr>
            <b val="true"/>
            <sz val="8"/>
            <color rgb="FF000000"/>
            <rFont val="Tahoma"/>
            <family val="0"/>
          </rPr>
          <t xml:space="preserve">amirobal:
</t>
        </r>
        <r>
          <rPr>
            <sz val="8"/>
            <color rgb="FF000000"/>
            <rFont val="Tahoma"/>
            <family val="0"/>
          </rPr>
          <t xml:space="preserve">-668,153.75 Draft Invoice 1121015 (co 364 F)
</t>
        </r>
      </text>
      <mc:AlternateContent>
        <mc:Choice Requires="v2">
          <commentPr autoFill="true" autoScale="false" colHidden="false" locked="false" rowHidden="false" textHAlign="justify" textVAlign="top">
            <anchor moveWithCells="false" sizeWithCells="false">
              <xdr:from>
                <xdr:col>8</xdr:col>
                <xdr:colOff>124</xdr:colOff>
                <xdr:row>14</xdr:row>
                <xdr:rowOff>25</xdr:rowOff>
              </xdr:from>
              <xdr:to>
                <xdr:col>9</xdr:col>
                <xdr:colOff>128</xdr:colOff>
                <xdr:row>15</xdr:row>
                <xdr:rowOff>65</xdr:rowOff>
              </xdr:to>
            </anchor>
          </commentPr>
        </mc:Choice>
        <mc:Fallback/>
      </mc:AlternateContent>
    </comment>
    <comment ref="I18" authorId="0">
      <text>
        <r>
          <rPr>
            <b val="true"/>
            <sz val="8"/>
            <color rgb="FF000000"/>
            <rFont val="Tahoma"/>
            <family val="0"/>
          </rPr>
          <t xml:space="preserve">amirobal:
</t>
        </r>
        <r>
          <rPr>
            <sz val="8"/>
            <color rgb="FF000000"/>
            <rFont val="Tahoma"/>
            <family val="0"/>
          </rPr>
          <t xml:space="preserve">Power Invoice 
</t>
        </r>
      </text>
      <mc:AlternateContent>
        <mc:Choice Requires="v2">
          <commentPr autoFill="true" autoScale="false" colHidden="false" locked="false" rowHidden="false" textHAlign="justify" textVAlign="top">
            <anchor moveWithCells="false" sizeWithCells="false">
              <xdr:from>
                <xdr:col>8</xdr:col>
                <xdr:colOff>124</xdr:colOff>
                <xdr:row>15</xdr:row>
                <xdr:rowOff>23</xdr:rowOff>
              </xdr:from>
              <xdr:to>
                <xdr:col>9</xdr:col>
                <xdr:colOff>128</xdr:colOff>
                <xdr:row>17</xdr:row>
                <xdr:rowOff>13</xdr:rowOff>
              </xdr:to>
            </anchor>
          </commentPr>
        </mc:Choice>
        <mc:Fallback/>
      </mc:AlternateContent>
    </comment>
    <comment ref="I19" authorId="0">
      <text>
        <r>
          <rPr>
            <b val="true"/>
            <sz val="8"/>
            <color rgb="FF000000"/>
            <rFont val="Tahoma"/>
            <family val="0"/>
          </rPr>
          <t xml:space="preserve">amirobal:
</t>
        </r>
        <r>
          <rPr>
            <sz val="8"/>
            <color rgb="FF000000"/>
            <rFont val="Tahoma"/>
            <family val="0"/>
          </rPr>
          <t xml:space="preserve">Gas Physical invoice
</t>
        </r>
      </text>
      <mc:AlternateContent>
        <mc:Choice Requires="v2">
          <commentPr autoFill="true" autoScale="false" colHidden="false" locked="false" rowHidden="false" textHAlign="justify" textVAlign="top">
            <anchor moveWithCells="false" sizeWithCells="false">
              <xdr:from>
                <xdr:col>9</xdr:col>
                <xdr:colOff>56</xdr:colOff>
                <xdr:row>17</xdr:row>
                <xdr:rowOff>25</xdr:rowOff>
              </xdr:from>
              <xdr:to>
                <xdr:col>11</xdr:col>
                <xdr:colOff>23</xdr:colOff>
                <xdr:row>19</xdr:row>
                <xdr:rowOff>47</xdr:rowOff>
              </xdr:to>
            </anchor>
          </commentPr>
        </mc:Choice>
        <mc:Fallback/>
      </mc:AlternateContent>
    </comment>
    <comment ref="I20" authorId="0">
      <text>
        <r>
          <rPr>
            <b val="true"/>
            <sz val="8"/>
            <color rgb="FF000000"/>
            <rFont val="Tahoma"/>
            <family val="0"/>
          </rPr>
          <t xml:space="preserve">amirobal:
</t>
        </r>
        <r>
          <rPr>
            <sz val="8"/>
            <color rgb="FF000000"/>
            <rFont val="Tahoma"/>
            <family val="0"/>
          </rPr>
          <t xml:space="preserve">Physical Gas
-88013
-2,807,014.83
</t>
        </r>
      </text>
      <mc:AlternateContent>
        <mc:Choice Requires="v2">
          <commentPr autoFill="true" autoScale="false" colHidden="false" locked="false" rowHidden="false" textHAlign="justify" textVAlign="top">
            <anchor moveWithCells="false" sizeWithCells="false">
              <xdr:from>
                <xdr:col>9</xdr:col>
                <xdr:colOff>56</xdr:colOff>
                <xdr:row>18</xdr:row>
                <xdr:rowOff>6</xdr:rowOff>
              </xdr:from>
              <xdr:to>
                <xdr:col>11</xdr:col>
                <xdr:colOff>23</xdr:colOff>
                <xdr:row>19</xdr:row>
                <xdr:rowOff>64</xdr:rowOff>
              </xdr:to>
            </anchor>
          </commentPr>
        </mc:Choice>
        <mc:Fallback/>
      </mc:AlternateContent>
    </comment>
    <comment ref="I22" authorId="0">
      <text>
        <r>
          <rPr>
            <b val="true"/>
            <sz val="8"/>
            <color rgb="FF000000"/>
            <rFont val="Tahoma"/>
            <family val="0"/>
          </rPr>
          <t xml:space="preserve">amirobal:
</t>
        </r>
        <r>
          <rPr>
            <sz val="8"/>
            <color rgb="FF000000"/>
            <rFont val="Tahoma"/>
            <family val="0"/>
          </rPr>
          <t xml:space="preserve">Power Invoices
</t>
        </r>
      </text>
      <mc:AlternateContent>
        <mc:Choice Requires="v2">
          <commentPr autoFill="true" autoScale="false" colHidden="false" locked="false" rowHidden="false" textHAlign="justify" textVAlign="top">
            <anchor moveWithCells="false" sizeWithCells="false">
              <xdr:from>
                <xdr:col>8</xdr:col>
                <xdr:colOff>124</xdr:colOff>
                <xdr:row>19</xdr:row>
                <xdr:rowOff>6</xdr:rowOff>
              </xdr:from>
              <xdr:to>
                <xdr:col>9</xdr:col>
                <xdr:colOff>128</xdr:colOff>
                <xdr:row>20</xdr:row>
                <xdr:rowOff>-16</xdr:rowOff>
              </xdr:to>
            </anchor>
          </commentPr>
        </mc:Choice>
        <mc:Fallback/>
      </mc:AlternateContent>
    </comment>
    <comment ref="I23" authorId="0">
      <text>
        <r>
          <rPr>
            <b val="true"/>
            <sz val="8"/>
            <color rgb="FF000000"/>
            <rFont val="Tahoma"/>
            <family val="0"/>
          </rPr>
          <t xml:space="preserve">amirobal:
</t>
        </r>
        <r>
          <rPr>
            <sz val="8"/>
            <color rgb="FF000000"/>
            <rFont val="Tahoma"/>
            <family val="0"/>
          </rPr>
          <t xml:space="preserve">-17,110.50 Co 364 F
-1,339,297.05 Draft Invoice 1122015 (co 364 F)</t>
        </r>
      </text>
      <mc:AlternateContent>
        <mc:Choice Requires="v2">
          <commentPr autoFill="true" autoScale="false" colHidden="false" locked="false" rowHidden="false" textHAlign="justify" textVAlign="top">
            <anchor moveWithCells="false" sizeWithCells="false">
              <xdr:from>
                <xdr:col>8</xdr:col>
                <xdr:colOff>105</xdr:colOff>
                <xdr:row>19</xdr:row>
                <xdr:rowOff>23</xdr:rowOff>
              </xdr:from>
              <xdr:to>
                <xdr:col>9</xdr:col>
                <xdr:colOff>108</xdr:colOff>
                <xdr:row>21</xdr:row>
                <xdr:rowOff>6</xdr:rowOff>
              </xdr:to>
            </anchor>
          </commentPr>
        </mc:Choice>
        <mc:Fallback/>
      </mc:AlternateContent>
    </comment>
    <comment ref="I25" authorId="0">
      <text>
        <r>
          <rPr>
            <b val="true"/>
            <sz val="8"/>
            <color rgb="FF000000"/>
            <rFont val="Tahoma"/>
            <family val="0"/>
          </rPr>
          <t xml:space="preserve">amirobal:
</t>
        </r>
        <r>
          <rPr>
            <sz val="8"/>
            <color rgb="FF000000"/>
            <rFont val="Tahoma"/>
            <family val="0"/>
          </rPr>
          <t xml:space="preserve">-154,380 Draft Invoice 20169142( Co 364 F)
-97,057.07 (co 364 G)</t>
        </r>
      </text>
      <mc:AlternateContent>
        <mc:Choice Requires="v2">
          <commentPr autoFill="true" autoScale="false" colHidden="false" locked="false" rowHidden="false" textHAlign="justify" textVAlign="top">
            <anchor moveWithCells="false" sizeWithCells="false">
              <xdr:from>
                <xdr:col>8</xdr:col>
                <xdr:colOff>124</xdr:colOff>
                <xdr:row>20</xdr:row>
                <xdr:rowOff>14</xdr:rowOff>
              </xdr:from>
              <xdr:to>
                <xdr:col>9</xdr:col>
                <xdr:colOff>128</xdr:colOff>
                <xdr:row>23</xdr:row>
                <xdr:rowOff>22</xdr:rowOff>
              </xdr:to>
            </anchor>
          </commentPr>
        </mc:Choice>
        <mc:Fallback/>
      </mc:AlternateContent>
    </comment>
    <comment ref="I26" authorId="0">
      <text>
        <r>
          <rPr>
            <b val="true"/>
            <sz val="8"/>
            <color rgb="FF000000"/>
            <rFont val="Tahoma"/>
            <family val="0"/>
          </rPr>
          <t xml:space="preserve">amirobal:
</t>
        </r>
        <r>
          <rPr>
            <sz val="8"/>
            <color rgb="FF000000"/>
            <rFont val="Tahoma"/>
            <family val="0"/>
          </rPr>
          <t xml:space="preserve">-1,215,800 Draft Invoice
1121057 (co 364 F)
</t>
        </r>
      </text>
      <mc:AlternateContent>
        <mc:Choice Requires="v2">
          <commentPr autoFill="true" autoScale="false" colHidden="false" locked="false" rowHidden="false" textHAlign="justify" textVAlign="top">
            <anchor moveWithCells="false" sizeWithCells="false">
              <xdr:from>
                <xdr:col>8</xdr:col>
                <xdr:colOff>124</xdr:colOff>
                <xdr:row>21</xdr:row>
                <xdr:rowOff>8</xdr:rowOff>
              </xdr:from>
              <xdr:to>
                <xdr:col>9</xdr:col>
                <xdr:colOff>128</xdr:colOff>
                <xdr:row>23</xdr:row>
                <xdr:rowOff>33</xdr:rowOff>
              </xdr:to>
            </anchor>
          </commentPr>
        </mc:Choice>
        <mc:Fallback/>
      </mc:AlternateContent>
    </comment>
    <comment ref="I28" authorId="0">
      <text>
        <r>
          <rPr>
            <b val="true"/>
            <sz val="8"/>
            <color rgb="FF000000"/>
            <rFont val="Tahoma"/>
            <family val="0"/>
          </rPr>
          <t xml:space="preserve">amirobal:
</t>
        </r>
        <r>
          <rPr>
            <sz val="8"/>
            <color rgb="FF000000"/>
            <rFont val="Tahoma"/>
            <family val="0"/>
          </rPr>
          <t xml:space="preserve">-1,754,916.24 Draft Invoice 1121976 (co 364 F)
-2731.66 (Co 364 G)
</t>
        </r>
      </text>
      <mc:AlternateContent>
        <mc:Choice Requires="v2">
          <commentPr autoFill="true" autoScale="false" colHidden="false" locked="false" rowHidden="false" textHAlign="justify" textVAlign="top">
            <anchor moveWithCells="false" sizeWithCells="false">
              <xdr:from>
                <xdr:col>8</xdr:col>
                <xdr:colOff>124</xdr:colOff>
                <xdr:row>22</xdr:row>
                <xdr:rowOff>13</xdr:rowOff>
              </xdr:from>
              <xdr:to>
                <xdr:col>9</xdr:col>
                <xdr:colOff>128</xdr:colOff>
                <xdr:row>25</xdr:row>
                <xdr:rowOff>5</xdr:rowOff>
              </xdr:to>
            </anchor>
          </commentPr>
        </mc:Choice>
        <mc:Fallback/>
      </mc:AlternateContent>
    </comment>
  </commentList>
</comments>
</file>

<file path=xl/sharedStrings.xml><?xml version="1.0" encoding="utf-8"?>
<sst xmlns="http://schemas.openxmlformats.org/spreadsheetml/2006/main" count="169" uniqueCount="69">
  <si>
    <t xml:space="preserve">Pre-bankruptcy Payouts</t>
  </si>
  <si>
    <t xml:space="preserve">Commodity</t>
  </si>
  <si>
    <t xml:space="preserve">In Legal Pre-Petition Packet?</t>
  </si>
  <si>
    <t xml:space="preserve">Counterparty</t>
  </si>
  <si>
    <t xml:space="preserve">Date of Liquidation</t>
  </si>
  <si>
    <t xml:space="preserve">Cash In</t>
  </si>
  <si>
    <t xml:space="preserve">Related Commodities</t>
  </si>
  <si>
    <t xml:space="preserve">Commodity MTM</t>
  </si>
  <si>
    <t xml:space="preserve">Cash on Account</t>
  </si>
  <si>
    <t xml:space="preserve">Accounts Receivable</t>
  </si>
  <si>
    <t xml:space="preserve">Accounts Payable</t>
  </si>
  <si>
    <t xml:space="preserve"> Receivable / (Payable)</t>
  </si>
  <si>
    <t xml:space="preserve">% of Total Cash In</t>
  </si>
  <si>
    <t xml:space="preserve">Net Gain / (Loss)</t>
  </si>
  <si>
    <t xml:space="preserve">Comments</t>
  </si>
  <si>
    <t xml:space="preserve">No</t>
  </si>
  <si>
    <t xml:space="preserve">Bear Stern</t>
  </si>
  <si>
    <t xml:space="preserve">?</t>
  </si>
  <si>
    <t xml:space="preserve">May be same as BP Capital Energy below</t>
  </si>
  <si>
    <t xml:space="preserve">Yes</t>
  </si>
  <si>
    <t xml:space="preserve">BP Capital Energy Equity Fund, L.P.</t>
  </si>
  <si>
    <t xml:space="preserve">Financial (Non-power)</t>
  </si>
  <si>
    <t xml:space="preserve">BP Capital Energy Equity International Holdings I, Ltd.</t>
  </si>
  <si>
    <t xml:space="preserve">Natural Gas Only</t>
  </si>
  <si>
    <t xml:space="preserve">Deal #'s: YJ4705.1, YJ4707.1, YJ7870.1, YM0130.2</t>
  </si>
  <si>
    <t xml:space="preserve">Constellation Power Source, Inc.</t>
  </si>
  <si>
    <t xml:space="preserve">Power (Physical Only)</t>
  </si>
  <si>
    <t xml:space="preserve">Per Contract: $45 MM = Physical Power, ($3) MM = All Financial Commodities</t>
  </si>
  <si>
    <t xml:space="preserve">Financial (including weather) - no power</t>
  </si>
  <si>
    <t xml:space="preserve">Physical Gas</t>
  </si>
  <si>
    <t xml:space="preserve">Coal</t>
  </si>
  <si>
    <t xml:space="preserve">Emissions</t>
  </si>
  <si>
    <t xml:space="preserve">Energy Authority, The</t>
  </si>
  <si>
    <t xml:space="preserve">Power</t>
  </si>
  <si>
    <t xml:space="preserve">Gas</t>
  </si>
  <si>
    <t xml:space="preserve">International Paper Company</t>
  </si>
  <si>
    <t xml:space="preserve">Gas &amp; Financial</t>
  </si>
  <si>
    <t xml:space="preserve">Michigan Consolidated Gas Company</t>
  </si>
  <si>
    <t xml:space="preserve">Firm Gas Storage Contract</t>
  </si>
  <si>
    <t xml:space="preserve">NUI Energy Brokers, Inc.</t>
  </si>
  <si>
    <t xml:space="preserve">No Power</t>
  </si>
  <si>
    <t xml:space="preserve">Includes NUI Energy Brokers, Inc, NUI Corporation, NUI Utilities, Inc., Elizabethtown Gas Company, NUI Corporation - City Gas Company</t>
  </si>
  <si>
    <t xml:space="preserve">Pemex</t>
  </si>
  <si>
    <t xml:space="preserve">Public Service Company of Colorado</t>
  </si>
  <si>
    <t xml:space="preserve">Sequent Energy Management, L.P., successor to AGL Energy Services, Inc. as agent for Virginia Natural Gas, Inc.</t>
  </si>
  <si>
    <t xml:space="preserve">Balance is both VNG $6,861,645.01 and Sequent ($2,895,027.83).  VNG Balance is reduced for Demand/FS Service that VNG paid directly to the pipe since ENA did not pay the pipe.</t>
  </si>
  <si>
    <t xml:space="preserve">Socal - J.P. Morgan</t>
  </si>
  <si>
    <t xml:space="preserve">Yes, but amount not confirmed</t>
  </si>
  <si>
    <t xml:space="preserve">Southern California Edison Company, PG&amp; E Energy Trading-Power, L.P.</t>
  </si>
  <si>
    <t xml:space="preserve">Power (assignment # 461072)</t>
  </si>
  <si>
    <t xml:space="preserve">Southern California Edison Company, PG&amp; E Energy Trading-Power, L.P.  </t>
  </si>
  <si>
    <t xml:space="preserve">Gas Financial</t>
  </si>
  <si>
    <r>
      <rPr>
        <sz val="10"/>
        <rFont val="Arial"/>
        <family val="0"/>
      </rPr>
      <t xml:space="preserve">Southern California Edison Company, PG&amp; E Energy Trading-Power, L.P.  </t>
    </r>
    <r>
      <rPr>
        <b val="true"/>
        <sz val="10"/>
        <rFont val="Arial"/>
        <family val="2"/>
      </rPr>
      <t xml:space="preserve">CAD$</t>
    </r>
  </si>
  <si>
    <t xml:space="preserve">Sprague Energy Corp.</t>
  </si>
  <si>
    <t xml:space="preserve">Gas Only</t>
  </si>
  <si>
    <t xml:space="preserve">Deal #'s: YC7501.1, YC7504.1, YD9169.1, Y66767</t>
  </si>
  <si>
    <t xml:space="preserve">T. Boone</t>
  </si>
  <si>
    <t xml:space="preserve">Thermo Cogeneration Partnership LP</t>
  </si>
  <si>
    <t xml:space="preserve">Deal #Y39941.1</t>
  </si>
  <si>
    <t xml:space="preserve">UGI Utilities, Inc.</t>
  </si>
  <si>
    <t xml:space="preserve">Deal #'s:QY7884.2, 689564</t>
  </si>
  <si>
    <t xml:space="preserve">Wells Fargo Bank N.A.</t>
  </si>
  <si>
    <t xml:space="preserve">Deal #VQ6899.1</t>
  </si>
  <si>
    <t xml:space="preserve">Timber Only</t>
  </si>
  <si>
    <t xml:space="preserve">Deal #VV1232.1</t>
  </si>
  <si>
    <t xml:space="preserve">Financial Gas Only</t>
  </si>
  <si>
    <t xml:space="preserve">Deal#'s: VQ6899.1, VV1231.1</t>
  </si>
  <si>
    <t xml:space="preserve">Commodity Receivable / (Payable)</t>
  </si>
  <si>
    <t xml:space="preserve">The Energy Authority</t>
  </si>
</sst>
</file>

<file path=xl/styles.xml><?xml version="1.0" encoding="utf-8"?>
<styleSheet xmlns="http://schemas.openxmlformats.org/spreadsheetml/2006/main">
  <numFmts count="6">
    <numFmt numFmtId="164" formatCode="General"/>
    <numFmt numFmtId="165" formatCode="_(\$* #,##0.00_);_(\$* \(#,##0.00\);_(\$* \-??_);_(@_)"/>
    <numFmt numFmtId="166" formatCode="_(* #,##0.00_);_(* \(#,##0.00\);_(* \-??_);_(@_)"/>
    <numFmt numFmtId="167" formatCode="[$-409]m/d/yyyy"/>
    <numFmt numFmtId="168" formatCode="[$-409]#,##0.00_);\(#,##0.00\)"/>
    <numFmt numFmtId="169" formatCode="[$-409]#,##0.00_);[RED]\(#,##0.00\)"/>
  </numFmts>
  <fonts count="13">
    <font>
      <sz val="10"/>
      <name val="Arial"/>
      <family val="0"/>
    </font>
    <font>
      <sz val="10"/>
      <name val="Arial"/>
      <family val="0"/>
    </font>
    <font>
      <sz val="10"/>
      <name val="Arial"/>
      <family val="0"/>
    </font>
    <font>
      <sz val="10"/>
      <name val="Arial"/>
      <family val="0"/>
    </font>
    <font>
      <b val="true"/>
      <i val="true"/>
      <sz val="10"/>
      <name val="Arial"/>
      <family val="2"/>
    </font>
    <font>
      <i val="true"/>
      <sz val="10"/>
      <name val="Arial"/>
      <family val="2"/>
    </font>
    <font>
      <sz val="8"/>
      <name val="Arial"/>
      <family val="2"/>
    </font>
    <font>
      <sz val="10"/>
      <name val="Arial"/>
      <family val="2"/>
    </font>
    <font>
      <sz val="11"/>
      <name val="Arial"/>
      <family val="2"/>
    </font>
    <font>
      <sz val="10"/>
      <color rgb="FFFF0000"/>
      <name val="Arial"/>
      <family val="2"/>
    </font>
    <font>
      <b val="true"/>
      <sz val="10"/>
      <name val="Arial"/>
      <family val="2"/>
    </font>
    <font>
      <b val="true"/>
      <sz val="8"/>
      <color rgb="FF000000"/>
      <name val="Tahoma"/>
      <family val="0"/>
    </font>
    <font>
      <sz val="8"/>
      <color rgb="FF000000"/>
      <name val="Tahoma"/>
      <family val="0"/>
    </font>
  </fonts>
  <fills count="2">
    <fill>
      <patternFill patternType="none"/>
    </fill>
    <fill>
      <patternFill patternType="gray125"/>
    </fill>
  </fills>
  <borders count="3">
    <border diagonalUp="false" diagonalDown="false">
      <left/>
      <right/>
      <top/>
      <bottom/>
      <diagonal/>
    </border>
    <border diagonalUp="false" diagonalDown="false">
      <left/>
      <right/>
      <top/>
      <bottom style="medium"/>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0">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7" applyFont="true" applyBorder="true" applyAlignment="true" applyProtection="true">
      <alignment horizontal="general" vertical="bottom" textRotation="0" wrapText="false" indent="0" shrinkToFit="false"/>
      <protection locked="true" hidden="false"/>
    </xf>
    <xf numFmtId="166" fontId="0" fillId="0" borderId="0"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5" fillId="0" borderId="0" xfId="17"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5" fontId="5" fillId="0" borderId="1" xfId="17" applyFont="true" applyBorder="true" applyAlignment="true" applyProtection="true">
      <alignment horizontal="general" vertical="bottom" textRotation="0" wrapText="false" indent="0" shrinkToFit="false"/>
      <protection locked="true" hidden="false"/>
    </xf>
    <xf numFmtId="166" fontId="5" fillId="0" borderId="1" xfId="15" applyFont="true" applyBorder="true" applyAlignment="true" applyProtection="tru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8" fontId="7" fillId="0" borderId="0" xfId="17" applyFont="true" applyBorder="tru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9" fontId="8" fillId="0" borderId="0" xfId="0" applyFont="true" applyBorder="false" applyAlignment="true" applyProtection="false">
      <alignment horizontal="general" vertical="bottom" textRotation="0" wrapText="true" indent="0" shrinkToFit="false"/>
      <protection locked="true" hidden="false"/>
    </xf>
    <xf numFmtId="167" fontId="0" fillId="0" borderId="0" xfId="0" applyFont="false" applyBorder="false" applyAlignment="true" applyProtection="false">
      <alignment horizontal="general" vertical="bottom" textRotation="0" wrapText="true" indent="0" shrinkToFit="false"/>
      <protection locked="true" hidden="false"/>
    </xf>
    <xf numFmtId="166" fontId="9" fillId="0" borderId="0" xfId="15" applyFont="true" applyBorder="true" applyAlignment="true" applyProtection="true">
      <alignment horizontal="general" vertical="bottom" textRotation="0" wrapText="false" indent="0" shrinkToFit="false"/>
      <protection locked="true" hidden="false"/>
    </xf>
    <xf numFmtId="166" fontId="7" fillId="0" borderId="0" xfId="15" applyFont="true" applyBorder="true" applyAlignment="true" applyProtection="true">
      <alignment horizontal="general" vertical="bottom" textRotation="0" wrapText="false" indent="0" shrinkToFit="false"/>
      <protection locked="true" hidden="false"/>
    </xf>
    <xf numFmtId="165" fontId="0" fillId="0" borderId="2" xfId="17"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externalLink" Target="externalLinks/externalLink1.xml"/><Relationship Id="rId8"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eaucoin/Local%20Settings/Temporary%20Internet%20Files/OLKB/pl%20by%20desk.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p&amp;l by desk"/>
      <sheetName val="Energy Auth"/>
      <sheetName val="PS Colorado"/>
      <sheetName val="Constellation"/>
    </sheetNames>
    <sheetDataSet>
      <sheetData sheetId="0"/>
      <sheetData sheetId="1">
        <row r="3">
          <cell r="AC3">
            <v>623243.62</v>
          </cell>
        </row>
      </sheetData>
      <sheetData sheetId="2">
        <row r="10">
          <cell r="AC10">
            <v>9366029.55</v>
          </cell>
        </row>
      </sheetData>
      <sheetData sheetId="3">
        <row r="32">
          <cell r="AC32">
            <v>44437042.88</v>
          </cell>
        </row>
      </sheetData>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10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6.56"/>
    <col collapsed="false" customWidth="true" hidden="false" outlineLevel="0" max="2" min="2" style="0" width="50.28"/>
    <col collapsed="false" customWidth="true" hidden="false" outlineLevel="0" max="3" min="3" style="0" width="17.14"/>
    <col collapsed="false" customWidth="true" hidden="false" outlineLevel="0" max="4" min="4" style="1" width="15.99"/>
    <col collapsed="false" customWidth="true" hidden="false" outlineLevel="0" max="5" min="5" style="1" width="35.56"/>
    <col collapsed="false" customWidth="true" hidden="false" outlineLevel="0" max="7" min="6" style="1" width="15.28"/>
    <col collapsed="false" customWidth="true" hidden="false" outlineLevel="0" max="8" min="8" style="2" width="21.13"/>
    <col collapsed="false" customWidth="true" hidden="false" outlineLevel="0" max="9" min="9" style="2" width="17.85"/>
    <col collapsed="false" customWidth="true" hidden="false" outlineLevel="0" max="10" min="10" style="1" width="22.85"/>
    <col collapsed="false" customWidth="true" hidden="true" outlineLevel="0" max="11" min="11" style="0" width="17.28"/>
    <col collapsed="false" customWidth="true" hidden="false" outlineLevel="0" max="12" min="12" style="0" width="15.85"/>
    <col collapsed="false" customWidth="true" hidden="false" outlineLevel="0" max="13" min="13" style="0" width="34.99"/>
  </cols>
  <sheetData>
    <row r="1" customFormat="false" ht="12.75" hidden="false" customHeight="false" outlineLevel="0" collapsed="false">
      <c r="B1" s="3" t="s">
        <v>0</v>
      </c>
      <c r="C1" s="3"/>
    </row>
    <row r="2" customFormat="false" ht="12.75" hidden="false" customHeight="false" outlineLevel="0" collapsed="false">
      <c r="H2" s="4" t="s">
        <v>1</v>
      </c>
      <c r="I2" s="4"/>
      <c r="J2" s="4" t="s">
        <v>1</v>
      </c>
    </row>
    <row r="3" customFormat="false" ht="13.5" hidden="false" customHeight="false" outlineLevel="0" collapsed="false">
      <c r="A3" s="5" t="s">
        <v>2</v>
      </c>
      <c r="B3" s="5" t="s">
        <v>3</v>
      </c>
      <c r="C3" s="5" t="s">
        <v>4</v>
      </c>
      <c r="D3" s="6" t="s">
        <v>5</v>
      </c>
      <c r="E3" s="6" t="s">
        <v>6</v>
      </c>
      <c r="F3" s="6" t="s">
        <v>7</v>
      </c>
      <c r="G3" s="6" t="s">
        <v>8</v>
      </c>
      <c r="H3" s="7" t="s">
        <v>9</v>
      </c>
      <c r="I3" s="7" t="s">
        <v>10</v>
      </c>
      <c r="J3" s="6" t="s">
        <v>11</v>
      </c>
      <c r="K3" s="5" t="s">
        <v>12</v>
      </c>
      <c r="L3" s="5" t="s">
        <v>13</v>
      </c>
      <c r="M3" s="5" t="s">
        <v>14</v>
      </c>
    </row>
    <row r="4" customFormat="false" ht="12.75" hidden="false" customHeight="false" outlineLevel="0" collapsed="false">
      <c r="A4" s="0" t="s">
        <v>15</v>
      </c>
      <c r="B4" s="0" t="s">
        <v>16</v>
      </c>
      <c r="C4" s="0" t="s">
        <v>17</v>
      </c>
      <c r="D4" s="1" t="n">
        <v>541000</v>
      </c>
      <c r="H4" s="2" t="n">
        <v>0</v>
      </c>
      <c r="I4" s="2" t="n">
        <v>0</v>
      </c>
      <c r="J4" s="1" t="n">
        <f aca="false">+H4+I4</f>
        <v>0</v>
      </c>
      <c r="M4" s="8" t="s">
        <v>18</v>
      </c>
    </row>
    <row r="5" customFormat="false" ht="12.75" hidden="false" customHeight="false" outlineLevel="0" collapsed="false">
      <c r="A5" s="0" t="s">
        <v>19</v>
      </c>
      <c r="B5" s="0" t="s">
        <v>20</v>
      </c>
      <c r="C5" s="9" t="n">
        <v>37225</v>
      </c>
      <c r="D5" s="1" t="n">
        <f aca="false">21521740+4040916</f>
        <v>25562656</v>
      </c>
      <c r="E5" s="1" t="s">
        <v>21</v>
      </c>
      <c r="G5" s="1" t="n">
        <v>25000000</v>
      </c>
      <c r="H5" s="2" t="n">
        <v>0</v>
      </c>
      <c r="I5" s="2" t="n">
        <v>-2776050</v>
      </c>
      <c r="J5" s="2" t="n">
        <f aca="false">+H5+I5</f>
        <v>-2776050</v>
      </c>
      <c r="M5" s="8"/>
    </row>
    <row r="6" customFormat="false" ht="12.75" hidden="false" customHeight="false" outlineLevel="0" collapsed="false">
      <c r="A6" s="0" t="s">
        <v>19</v>
      </c>
      <c r="B6" s="0" t="s">
        <v>22</v>
      </c>
      <c r="C6" s="9" t="n">
        <v>37225</v>
      </c>
      <c r="D6" s="1" t="n">
        <v>541000</v>
      </c>
      <c r="E6" s="1" t="s">
        <v>23</v>
      </c>
      <c r="H6" s="2" t="n">
        <v>0</v>
      </c>
      <c r="I6" s="2" t="n">
        <v>0</v>
      </c>
      <c r="J6" s="2" t="n">
        <f aca="false">+H6+I6</f>
        <v>0</v>
      </c>
      <c r="M6" s="8" t="s">
        <v>24</v>
      </c>
    </row>
    <row r="7" customFormat="false" ht="21.75" hidden="false" customHeight="true" outlineLevel="0" collapsed="false">
      <c r="A7" s="0" t="s">
        <v>19</v>
      </c>
      <c r="B7" s="0" t="s">
        <v>25</v>
      </c>
      <c r="C7" s="9" t="n">
        <v>37225</v>
      </c>
      <c r="D7" s="1" t="n">
        <v>45000000</v>
      </c>
      <c r="E7" s="1" t="s">
        <v>26</v>
      </c>
      <c r="F7" s="1" t="n">
        <f aca="false">[1]Constellation!$AC$32</f>
        <v>44437042.88</v>
      </c>
      <c r="H7" s="2" t="n">
        <f aca="false">301600+2014.05+60000+1144094.43+107984298.75</f>
        <v>109492007.23</v>
      </c>
      <c r="I7" s="2" t="n">
        <f aca="false">-1542600-101821392.5</f>
        <v>-103363992.5</v>
      </c>
      <c r="J7" s="2" t="n">
        <f aca="false">+H7+I7</f>
        <v>6128014.73</v>
      </c>
      <c r="L7" s="10" t="n">
        <f aca="false">D7-SUM(F7:J7)</f>
        <v>-11693072.34</v>
      </c>
      <c r="M7" s="11" t="s">
        <v>27</v>
      </c>
    </row>
    <row r="8" customFormat="false" ht="25.5" hidden="false" customHeight="true" outlineLevel="0" collapsed="false">
      <c r="B8" s="0" t="s">
        <v>25</v>
      </c>
      <c r="D8" s="1" t="n">
        <v>-3000000</v>
      </c>
      <c r="E8" s="1" t="s">
        <v>28</v>
      </c>
      <c r="H8" s="2" t="n">
        <f aca="false">82750+13175+204633.5</f>
        <v>300558.5</v>
      </c>
      <c r="I8" s="2" t="n">
        <f aca="false">-1436137.45-11500-72200-1025051.3-2223800-14711426</f>
        <v>-19480114.75</v>
      </c>
      <c r="J8" s="2" t="n">
        <f aca="false">+H8+I8</f>
        <v>-19179556.25</v>
      </c>
      <c r="M8" s="8"/>
    </row>
    <row r="9" customFormat="false" ht="12.75" hidden="false" customHeight="false" outlineLevel="0" collapsed="false">
      <c r="B9" s="0" t="s">
        <v>25</v>
      </c>
      <c r="E9" s="1" t="s">
        <v>29</v>
      </c>
      <c r="H9" s="2" t="n">
        <v>0</v>
      </c>
      <c r="I9" s="12" t="n">
        <f aca="false">-27082.55-94656.58</f>
        <v>-121739.13</v>
      </c>
      <c r="J9" s="2" t="n">
        <f aca="false">+H9+I9</f>
        <v>-121739.13</v>
      </c>
      <c r="M9" s="8"/>
    </row>
    <row r="10" customFormat="false" ht="12.75" hidden="false" customHeight="false" outlineLevel="0" collapsed="false">
      <c r="B10" s="0" t="s">
        <v>25</v>
      </c>
      <c r="E10" s="1" t="s">
        <v>30</v>
      </c>
      <c r="H10" s="2" t="n">
        <v>0</v>
      </c>
      <c r="J10" s="2" t="n">
        <f aca="false">+H10+I10</f>
        <v>0</v>
      </c>
      <c r="M10" s="8"/>
    </row>
    <row r="11" customFormat="false" ht="12.75" hidden="false" customHeight="false" outlineLevel="0" collapsed="false">
      <c r="B11" s="0" t="s">
        <v>25</v>
      </c>
      <c r="E11" s="1" t="s">
        <v>31</v>
      </c>
      <c r="H11" s="2" t="n">
        <v>0</v>
      </c>
      <c r="J11" s="2" t="n">
        <f aca="false">+H11+I11</f>
        <v>0</v>
      </c>
      <c r="M11" s="8"/>
    </row>
    <row r="12" customFormat="false" ht="12.75" hidden="false" customHeight="false" outlineLevel="0" collapsed="false">
      <c r="A12" s="0" t="s">
        <v>19</v>
      </c>
      <c r="B12" s="0" t="s">
        <v>32</v>
      </c>
      <c r="C12" s="9" t="n">
        <v>37225</v>
      </c>
      <c r="D12" s="1" t="n">
        <v>724333.25</v>
      </c>
      <c r="E12" s="1" t="s">
        <v>33</v>
      </c>
      <c r="F12" s="1" t="n">
        <f aca="false">'[1]Energy Auth'!$AC$3</f>
        <v>623243.62</v>
      </c>
      <c r="H12" s="2" t="n">
        <v>0</v>
      </c>
      <c r="I12" s="2" t="n">
        <f aca="false">-11820-3000</f>
        <v>-14820</v>
      </c>
      <c r="J12" s="2" t="n">
        <f aca="false">+H12+I12</f>
        <v>-14820</v>
      </c>
      <c r="L12" s="10" t="n">
        <f aca="false">D12-SUM(F12:J12)</f>
        <v>130729.63</v>
      </c>
      <c r="M12" s="8"/>
    </row>
    <row r="13" customFormat="false" ht="12.75" hidden="false" customHeight="false" outlineLevel="0" collapsed="false">
      <c r="B13" s="0" t="s">
        <v>32</v>
      </c>
      <c r="E13" s="1" t="s">
        <v>34</v>
      </c>
      <c r="H13" s="2" t="n">
        <v>23797.62</v>
      </c>
      <c r="I13" s="2" t="n">
        <v>-39930</v>
      </c>
      <c r="J13" s="2" t="n">
        <f aca="false">+H13+I13</f>
        <v>-16132.38</v>
      </c>
      <c r="M13" s="8"/>
    </row>
    <row r="14" customFormat="false" ht="12.75" hidden="false" customHeight="false" outlineLevel="0" collapsed="false">
      <c r="A14" s="0" t="s">
        <v>19</v>
      </c>
      <c r="B14" s="0" t="s">
        <v>35</v>
      </c>
      <c r="C14" s="9" t="n">
        <v>37225</v>
      </c>
      <c r="D14" s="1" t="n">
        <v>12163283</v>
      </c>
      <c r="E14" s="1" t="s">
        <v>36</v>
      </c>
      <c r="H14" s="2" t="n">
        <f aca="false">1311164+44880</f>
        <v>1356044</v>
      </c>
      <c r="I14" s="2" t="n">
        <v>0</v>
      </c>
      <c r="J14" s="2" t="n">
        <f aca="false">+H14+I14</f>
        <v>1356044</v>
      </c>
      <c r="M14" s="8"/>
    </row>
    <row r="15" customFormat="false" ht="26.25" hidden="false" customHeight="true" outlineLevel="0" collapsed="false">
      <c r="A15" s="0" t="s">
        <v>19</v>
      </c>
      <c r="B15" s="0" t="s">
        <v>37</v>
      </c>
      <c r="C15" s="9" t="n">
        <v>37223</v>
      </c>
      <c r="D15" s="1" t="n">
        <v>0</v>
      </c>
      <c r="E15" s="1" t="s">
        <v>38</v>
      </c>
      <c r="H15" s="2" t="n">
        <v>4262800.76</v>
      </c>
      <c r="I15" s="2" t="n">
        <f aca="false">-80300-816.85-2840068.16</f>
        <v>-2921185.01</v>
      </c>
      <c r="J15" s="2" t="n">
        <f aca="false">+H15+I15</f>
        <v>1341615.75</v>
      </c>
      <c r="M15" s="8"/>
    </row>
    <row r="16" customFormat="false" ht="51" hidden="false" customHeight="false" outlineLevel="0" collapsed="false">
      <c r="A16" s="0" t="s">
        <v>19</v>
      </c>
      <c r="B16" s="0" t="s">
        <v>39</v>
      </c>
      <c r="C16" s="9" t="n">
        <v>37225</v>
      </c>
      <c r="D16" s="1" t="n">
        <v>42900000</v>
      </c>
      <c r="E16" s="1" t="s">
        <v>40</v>
      </c>
      <c r="H16" s="2" t="n">
        <f aca="false">260367.55+35650+6102464.05</f>
        <v>6398481.6</v>
      </c>
      <c r="I16" s="2" t="n">
        <v>-668153.75</v>
      </c>
      <c r="J16" s="2" t="n">
        <f aca="false">+H16+I16</f>
        <v>5730327.85</v>
      </c>
      <c r="M16" s="13" t="s">
        <v>41</v>
      </c>
    </row>
    <row r="17" customFormat="false" ht="12.75" hidden="false" customHeight="false" outlineLevel="0" collapsed="false">
      <c r="A17" s="0" t="s">
        <v>15</v>
      </c>
      <c r="B17" s="0" t="s">
        <v>42</v>
      </c>
      <c r="D17" s="1" t="n">
        <v>4122000</v>
      </c>
      <c r="H17" s="2" t="n">
        <v>0</v>
      </c>
      <c r="I17" s="2" t="n">
        <v>0</v>
      </c>
      <c r="J17" s="2" t="n">
        <f aca="false">+H17+I17</f>
        <v>0</v>
      </c>
      <c r="M17" s="8"/>
    </row>
    <row r="18" customFormat="false" ht="26.25" hidden="false" customHeight="true" outlineLevel="0" collapsed="false">
      <c r="A18" s="0" t="s">
        <v>19</v>
      </c>
      <c r="B18" s="0" t="s">
        <v>43</v>
      </c>
      <c r="C18" s="9" t="n">
        <v>37225</v>
      </c>
      <c r="D18" s="1" t="n">
        <v>6000000</v>
      </c>
      <c r="E18" s="1" t="s">
        <v>33</v>
      </c>
      <c r="F18" s="1" t="n">
        <f aca="false">'[1]PS Colorado'!$AC$10</f>
        <v>9366029.55</v>
      </c>
      <c r="H18" s="2" t="n">
        <f aca="false">28048267.5</f>
        <v>28048267.5</v>
      </c>
      <c r="I18" s="2" t="n">
        <f aca="false">-897.71-30293039.5</f>
        <v>-30293937.21</v>
      </c>
      <c r="J18" s="2" t="n">
        <f aca="false">+H18+I18</f>
        <v>-2245669.71</v>
      </c>
      <c r="L18" s="10" t="n">
        <f aca="false">D18-SUM(F18:J18)</f>
        <v>1125309.87</v>
      </c>
      <c r="M18" s="8"/>
    </row>
    <row r="19" customFormat="false" ht="12.75" hidden="false" customHeight="false" outlineLevel="0" collapsed="false">
      <c r="B19" s="0" t="s">
        <v>43</v>
      </c>
      <c r="E19" s="1" t="s">
        <v>34</v>
      </c>
      <c r="H19" s="2" t="n">
        <f aca="false">7002125.09+3943975.09+1051657.98</f>
        <v>11997758.16</v>
      </c>
      <c r="I19" s="2" t="n">
        <v>-74704.13</v>
      </c>
      <c r="J19" s="2" t="n">
        <f aca="false">+H19+I19</f>
        <v>11923054.03</v>
      </c>
      <c r="M19" s="8"/>
    </row>
    <row r="20" customFormat="false" ht="71.25" hidden="false" customHeight="false" outlineLevel="0" collapsed="false">
      <c r="A20" s="0" t="s">
        <v>19</v>
      </c>
      <c r="B20" s="14" t="s">
        <v>44</v>
      </c>
      <c r="C20" s="9" t="n">
        <v>37226</v>
      </c>
      <c r="D20" s="1" t="n">
        <v>0</v>
      </c>
      <c r="E20" s="1" t="s">
        <v>34</v>
      </c>
      <c r="H20" s="2" t="n">
        <f aca="false">15600+697500+6861645.01</f>
        <v>7574745.01</v>
      </c>
      <c r="I20" s="2" t="n">
        <f aca="false">-88013-2807014.83</f>
        <v>-2895027.83</v>
      </c>
      <c r="J20" s="2" t="n">
        <f aca="false">+H20+I20</f>
        <v>4679717.18</v>
      </c>
      <c r="M20" s="15" t="s">
        <v>45</v>
      </c>
    </row>
    <row r="21" customFormat="false" ht="12.75" hidden="false" customHeight="false" outlineLevel="0" collapsed="false">
      <c r="A21" s="0" t="s">
        <v>15</v>
      </c>
      <c r="B21" s="0" t="s">
        <v>46</v>
      </c>
      <c r="C21" s="0" t="s">
        <v>17</v>
      </c>
      <c r="D21" s="1" t="n">
        <v>1200000</v>
      </c>
      <c r="H21" s="2" t="n">
        <v>0</v>
      </c>
      <c r="I21" s="2" t="n">
        <v>0</v>
      </c>
      <c r="J21" s="2" t="n">
        <f aca="false">+H21+I21</f>
        <v>0</v>
      </c>
      <c r="M21" s="8"/>
    </row>
    <row r="22" customFormat="false" ht="25.5" hidden="false" customHeight="false" outlineLevel="0" collapsed="false">
      <c r="A22" s="0" t="s">
        <v>47</v>
      </c>
      <c r="B22" s="14" t="s">
        <v>48</v>
      </c>
      <c r="C22" s="16" t="n">
        <v>37225</v>
      </c>
      <c r="D22" s="1" t="n">
        <v>5000000</v>
      </c>
      <c r="E22" s="1" t="s">
        <v>49</v>
      </c>
      <c r="H22" s="2" t="n">
        <f aca="false">2688477.94+200815.97+3160.5+124795789.18+1200000</f>
        <v>128888243.59</v>
      </c>
      <c r="I22" s="2" t="n">
        <f aca="false">-85000-198412.46-142697259.6-48000</f>
        <v>-143028672.06</v>
      </c>
      <c r="J22" s="2" t="n">
        <f aca="false">+H22+I22</f>
        <v>-14140428.47</v>
      </c>
      <c r="M22" s="8"/>
    </row>
    <row r="23" customFormat="false" ht="25.5" hidden="false" customHeight="false" outlineLevel="0" collapsed="false">
      <c r="B23" s="14" t="s">
        <v>50</v>
      </c>
      <c r="C23" s="16"/>
      <c r="E23" s="1" t="s">
        <v>51</v>
      </c>
      <c r="H23" s="17" t="n">
        <v>0</v>
      </c>
      <c r="I23" s="2" t="n">
        <f aca="false">-17110.5-1339297.05</f>
        <v>-1356407.55</v>
      </c>
      <c r="J23" s="2" t="n">
        <f aca="false">+H23+I23</f>
        <v>-1356407.55</v>
      </c>
      <c r="M23" s="8"/>
    </row>
    <row r="24" customFormat="false" ht="25.5" hidden="false" customHeight="false" outlineLevel="0" collapsed="false">
      <c r="B24" s="14" t="s">
        <v>52</v>
      </c>
      <c r="C24" s="16"/>
      <c r="E24" s="1" t="s">
        <v>51</v>
      </c>
      <c r="H24" s="18" t="n">
        <v>1200492</v>
      </c>
      <c r="J24" s="2" t="n">
        <f aca="false">+H24+I24</f>
        <v>1200492</v>
      </c>
      <c r="M24" s="8"/>
    </row>
    <row r="25" customFormat="false" ht="12.75" hidden="false" customHeight="false" outlineLevel="0" collapsed="false">
      <c r="A25" s="0" t="s">
        <v>19</v>
      </c>
      <c r="B25" s="0" t="s">
        <v>53</v>
      </c>
      <c r="C25" s="9" t="n">
        <v>37225</v>
      </c>
      <c r="D25" s="1" t="n">
        <v>14000000</v>
      </c>
      <c r="E25" s="1" t="s">
        <v>54</v>
      </c>
      <c r="H25" s="2" t="n">
        <f aca="false">136225+84630+11390+202409.67+9000+1563389</f>
        <v>2007043.67</v>
      </c>
      <c r="I25" s="2" t="n">
        <f aca="false">-154380-97057.07</f>
        <v>-251437.07</v>
      </c>
      <c r="J25" s="2" t="n">
        <f aca="false">+H25+I25</f>
        <v>1755606.6</v>
      </c>
      <c r="M25" s="8" t="s">
        <v>55</v>
      </c>
    </row>
    <row r="26" customFormat="false" ht="12.75" hidden="false" customHeight="false" outlineLevel="0" collapsed="false">
      <c r="A26" s="0" t="s">
        <v>19</v>
      </c>
      <c r="B26" s="0" t="s">
        <v>56</v>
      </c>
      <c r="C26" s="9" t="n">
        <v>37225</v>
      </c>
      <c r="D26" s="1" t="n">
        <v>7073860</v>
      </c>
      <c r="E26" s="1" t="s">
        <v>21</v>
      </c>
      <c r="G26" s="1" t="n">
        <v>10000000</v>
      </c>
      <c r="H26" s="2" t="n">
        <v>0</v>
      </c>
      <c r="I26" s="2" t="n">
        <v>-1215800</v>
      </c>
      <c r="J26" s="2" t="n">
        <f aca="false">+H26+I26</f>
        <v>-1215800</v>
      </c>
      <c r="M26" s="8"/>
    </row>
    <row r="27" customFormat="false" ht="12.75" hidden="false" customHeight="false" outlineLevel="0" collapsed="false">
      <c r="A27" s="0" t="s">
        <v>19</v>
      </c>
      <c r="B27" s="0" t="s">
        <v>57</v>
      </c>
      <c r="C27" s="9" t="n">
        <v>37224</v>
      </c>
      <c r="D27" s="1" t="n">
        <v>274396</v>
      </c>
      <c r="E27" s="1" t="s">
        <v>54</v>
      </c>
      <c r="H27" s="2" t="n">
        <f aca="false">274396+752276.4+645.32</f>
        <v>1027317.72</v>
      </c>
      <c r="I27" s="2" t="n">
        <v>0</v>
      </c>
      <c r="J27" s="2" t="n">
        <f aca="false">+H27+I27</f>
        <v>1027317.72</v>
      </c>
      <c r="M27" s="8" t="s">
        <v>58</v>
      </c>
    </row>
    <row r="28" customFormat="false" ht="12.75" hidden="false" customHeight="false" outlineLevel="0" collapsed="false">
      <c r="A28" s="0" t="s">
        <v>19</v>
      </c>
      <c r="B28" s="0" t="s">
        <v>59</v>
      </c>
      <c r="C28" s="9" t="n">
        <v>37226</v>
      </c>
      <c r="D28" s="1" t="n">
        <v>1460000</v>
      </c>
      <c r="E28" s="1" t="s">
        <v>34</v>
      </c>
      <c r="H28" s="2" t="n">
        <v>0</v>
      </c>
      <c r="I28" s="2" t="n">
        <f aca="false">-1754916.24-2731.66</f>
        <v>-1757647.9</v>
      </c>
      <c r="J28" s="2" t="n">
        <f aca="false">+H28+I28</f>
        <v>-1757647.9</v>
      </c>
      <c r="M28" s="8" t="s">
        <v>60</v>
      </c>
    </row>
    <row r="29" customFormat="false" ht="12.75" hidden="false" customHeight="false" outlineLevel="0" collapsed="false">
      <c r="A29" s="0" t="s">
        <v>19</v>
      </c>
      <c r="B29" s="0" t="s">
        <v>61</v>
      </c>
      <c r="C29" s="9" t="n">
        <v>37224</v>
      </c>
      <c r="D29" s="1" t="n">
        <v>43638</v>
      </c>
      <c r="E29" s="1" t="s">
        <v>54</v>
      </c>
      <c r="H29" s="2" t="n">
        <v>0</v>
      </c>
      <c r="I29" s="2" t="n">
        <v>0</v>
      </c>
      <c r="J29" s="2" t="n">
        <f aca="false">+H29+I29</f>
        <v>0</v>
      </c>
      <c r="M29" s="8" t="s">
        <v>62</v>
      </c>
    </row>
    <row r="30" customFormat="false" ht="12.75" hidden="false" customHeight="false" outlineLevel="0" collapsed="false">
      <c r="A30" s="0" t="s">
        <v>19</v>
      </c>
      <c r="B30" s="0" t="s">
        <v>61</v>
      </c>
      <c r="C30" s="9" t="n">
        <v>37224</v>
      </c>
      <c r="D30" s="1" t="n">
        <v>32280</v>
      </c>
      <c r="E30" s="1" t="s">
        <v>63</v>
      </c>
      <c r="H30" s="2" t="n">
        <v>0</v>
      </c>
      <c r="I30" s="2" t="n">
        <v>0</v>
      </c>
      <c r="J30" s="2" t="n">
        <f aca="false">+H30+I30</f>
        <v>0</v>
      </c>
      <c r="M30" s="8" t="s">
        <v>64</v>
      </c>
    </row>
    <row r="31" customFormat="false" ht="12.75" hidden="false" customHeight="false" outlineLevel="0" collapsed="false">
      <c r="A31" s="0" t="s">
        <v>19</v>
      </c>
      <c r="B31" s="0" t="s">
        <v>61</v>
      </c>
      <c r="C31" s="9" t="n">
        <v>37228</v>
      </c>
      <c r="D31" s="1" t="n">
        <v>75918</v>
      </c>
      <c r="E31" s="1" t="s">
        <v>65</v>
      </c>
      <c r="H31" s="2" t="n">
        <v>75918</v>
      </c>
      <c r="I31" s="2" t="n">
        <v>0</v>
      </c>
      <c r="J31" s="2" t="n">
        <f aca="false">+H31+I31</f>
        <v>75918</v>
      </c>
      <c r="M31" s="8" t="s">
        <v>66</v>
      </c>
    </row>
    <row r="32" customFormat="false" ht="13.5" hidden="false" customHeight="false" outlineLevel="0" collapsed="false">
      <c r="D32" s="19" t="n">
        <f aca="false">SUM(D4:D31)</f>
        <v>163714364.25</v>
      </c>
      <c r="G32" s="19" t="n">
        <f aca="false">SUM(G4:G31)</f>
        <v>35000000</v>
      </c>
      <c r="H32" s="19" t="n">
        <f aca="false">SUM(H4:H31)</f>
        <v>302653475.36</v>
      </c>
      <c r="I32" s="19" t="n">
        <f aca="false">SUM(I4:I31)</f>
        <v>-310259618.89</v>
      </c>
      <c r="J32" s="19" t="n">
        <f aca="false">SUM(J4:J31)</f>
        <v>-7606143.53</v>
      </c>
      <c r="M32" s="8"/>
    </row>
    <row r="33" customFormat="false" ht="13.5" hidden="false" customHeight="false" outlineLevel="0" collapsed="false">
      <c r="M33" s="8"/>
    </row>
    <row r="34" customFormat="false" ht="12.75" hidden="false" customHeight="false" outlineLevel="0" collapsed="false">
      <c r="M34" s="8"/>
    </row>
    <row r="35" customFormat="false" ht="12.75" hidden="false" customHeight="false" outlineLevel="0" collapsed="false">
      <c r="M35" s="8"/>
    </row>
    <row r="36" customFormat="false" ht="12.75" hidden="false" customHeight="false" outlineLevel="0" collapsed="false">
      <c r="M36" s="8"/>
    </row>
    <row r="37" customFormat="false" ht="12.75" hidden="false" customHeight="false" outlineLevel="0" collapsed="false">
      <c r="M37" s="8"/>
    </row>
    <row r="38" customFormat="false" ht="12.75" hidden="false" customHeight="false" outlineLevel="0" collapsed="false">
      <c r="M38" s="8"/>
    </row>
    <row r="39" customFormat="false" ht="12.75" hidden="false" customHeight="false" outlineLevel="0" collapsed="false">
      <c r="M39" s="8"/>
    </row>
    <row r="40" customFormat="false" ht="12.75" hidden="false" customHeight="false" outlineLevel="0" collapsed="false">
      <c r="M40" s="8"/>
    </row>
    <row r="41" customFormat="false" ht="12.75" hidden="false" customHeight="false" outlineLevel="0" collapsed="false">
      <c r="M41" s="8"/>
    </row>
    <row r="42" customFormat="false" ht="12.75" hidden="false" customHeight="false" outlineLevel="0" collapsed="false">
      <c r="M42" s="8"/>
    </row>
    <row r="43" customFormat="false" ht="12.75" hidden="false" customHeight="false" outlineLevel="0" collapsed="false">
      <c r="M43" s="8"/>
    </row>
    <row r="44" customFormat="false" ht="12.75" hidden="false" customHeight="false" outlineLevel="0" collapsed="false">
      <c r="M44" s="8"/>
    </row>
    <row r="45" customFormat="false" ht="12.75" hidden="false" customHeight="false" outlineLevel="0" collapsed="false">
      <c r="M45" s="8"/>
    </row>
    <row r="46" customFormat="false" ht="12.75" hidden="false" customHeight="false" outlineLevel="0" collapsed="false">
      <c r="M46" s="8"/>
    </row>
    <row r="47" customFormat="false" ht="12.75" hidden="false" customHeight="false" outlineLevel="0" collapsed="false">
      <c r="M47" s="8"/>
    </row>
    <row r="48" customFormat="false" ht="12.75" hidden="false" customHeight="false" outlineLevel="0" collapsed="false">
      <c r="M48" s="8"/>
    </row>
    <row r="49" customFormat="false" ht="12.75" hidden="false" customHeight="false" outlineLevel="0" collapsed="false">
      <c r="M49" s="8"/>
    </row>
    <row r="50" customFormat="false" ht="12.75" hidden="false" customHeight="false" outlineLevel="0" collapsed="false">
      <c r="M50" s="8"/>
    </row>
    <row r="51" customFormat="false" ht="12.75" hidden="false" customHeight="false" outlineLevel="0" collapsed="false">
      <c r="M51" s="8"/>
    </row>
    <row r="52" customFormat="false" ht="12.75" hidden="false" customHeight="false" outlineLevel="0" collapsed="false">
      <c r="M52" s="8"/>
    </row>
    <row r="53" customFormat="false" ht="12.75" hidden="false" customHeight="false" outlineLevel="0" collapsed="false">
      <c r="M53" s="8"/>
    </row>
    <row r="54" customFormat="false" ht="12.75" hidden="false" customHeight="false" outlineLevel="0" collapsed="false">
      <c r="M54" s="8"/>
    </row>
    <row r="55" customFormat="false" ht="12.75" hidden="false" customHeight="false" outlineLevel="0" collapsed="false">
      <c r="M55" s="8"/>
    </row>
    <row r="56" customFormat="false" ht="12.75" hidden="false" customHeight="false" outlineLevel="0" collapsed="false">
      <c r="M56" s="8"/>
    </row>
    <row r="57" customFormat="false" ht="12.75" hidden="false" customHeight="false" outlineLevel="0" collapsed="false">
      <c r="M57" s="8"/>
    </row>
    <row r="58" customFormat="false" ht="12.75" hidden="false" customHeight="false" outlineLevel="0" collapsed="false">
      <c r="M58" s="8"/>
    </row>
    <row r="59" customFormat="false" ht="12.75" hidden="false" customHeight="false" outlineLevel="0" collapsed="false">
      <c r="M59" s="8"/>
    </row>
    <row r="60" customFormat="false" ht="12.75" hidden="false" customHeight="false" outlineLevel="0" collapsed="false">
      <c r="M60" s="8"/>
    </row>
    <row r="61" customFormat="false" ht="12.75" hidden="false" customHeight="false" outlineLevel="0" collapsed="false">
      <c r="M61" s="8"/>
    </row>
    <row r="62" customFormat="false" ht="12.75" hidden="false" customHeight="false" outlineLevel="0" collapsed="false">
      <c r="M62" s="8"/>
    </row>
    <row r="63" customFormat="false" ht="12.75" hidden="false" customHeight="false" outlineLevel="0" collapsed="false">
      <c r="M63" s="8"/>
    </row>
    <row r="64" customFormat="false" ht="12.75" hidden="false" customHeight="false" outlineLevel="0" collapsed="false">
      <c r="M64" s="8"/>
    </row>
    <row r="65" customFormat="false" ht="12.75" hidden="false" customHeight="false" outlineLevel="0" collapsed="false">
      <c r="M65" s="8"/>
    </row>
    <row r="66" customFormat="false" ht="12.75" hidden="false" customHeight="false" outlineLevel="0" collapsed="false">
      <c r="M66" s="8"/>
    </row>
    <row r="67" customFormat="false" ht="12.75" hidden="false" customHeight="false" outlineLevel="0" collapsed="false">
      <c r="M67" s="8"/>
    </row>
    <row r="68" customFormat="false" ht="12.75" hidden="false" customHeight="false" outlineLevel="0" collapsed="false">
      <c r="M68" s="8"/>
    </row>
    <row r="69" customFormat="false" ht="12.75" hidden="false" customHeight="false" outlineLevel="0" collapsed="false">
      <c r="M69" s="8"/>
    </row>
    <row r="70" customFormat="false" ht="12.75" hidden="false" customHeight="false" outlineLevel="0" collapsed="false">
      <c r="M70" s="8"/>
    </row>
    <row r="71" customFormat="false" ht="12.75" hidden="false" customHeight="false" outlineLevel="0" collapsed="false">
      <c r="M71" s="8"/>
    </row>
    <row r="72" customFormat="false" ht="12.75" hidden="false" customHeight="false" outlineLevel="0" collapsed="false">
      <c r="M72" s="8"/>
    </row>
    <row r="73" customFormat="false" ht="12.75" hidden="false" customHeight="false" outlineLevel="0" collapsed="false">
      <c r="M73" s="8"/>
    </row>
    <row r="74" customFormat="false" ht="12.75" hidden="false" customHeight="false" outlineLevel="0" collapsed="false">
      <c r="M74" s="8"/>
    </row>
    <row r="75" customFormat="false" ht="12.75" hidden="false" customHeight="false" outlineLevel="0" collapsed="false">
      <c r="M75" s="8"/>
    </row>
    <row r="76" customFormat="false" ht="12.75" hidden="false" customHeight="false" outlineLevel="0" collapsed="false">
      <c r="M76" s="8"/>
    </row>
    <row r="77" customFormat="false" ht="12.75" hidden="false" customHeight="false" outlineLevel="0" collapsed="false">
      <c r="M77" s="8"/>
    </row>
    <row r="78" customFormat="false" ht="12.75" hidden="false" customHeight="false" outlineLevel="0" collapsed="false">
      <c r="M78" s="8"/>
    </row>
    <row r="79" customFormat="false" ht="12.75" hidden="false" customHeight="false" outlineLevel="0" collapsed="false">
      <c r="M79" s="8"/>
    </row>
    <row r="80" customFormat="false" ht="12.75" hidden="false" customHeight="false" outlineLevel="0" collapsed="false">
      <c r="M80" s="8"/>
    </row>
    <row r="81" customFormat="false" ht="12.75" hidden="false" customHeight="false" outlineLevel="0" collapsed="false">
      <c r="M81" s="8"/>
    </row>
    <row r="82" customFormat="false" ht="12.75" hidden="false" customHeight="false" outlineLevel="0" collapsed="false">
      <c r="M82" s="8"/>
    </row>
    <row r="83" customFormat="false" ht="12.75" hidden="false" customHeight="false" outlineLevel="0" collapsed="false">
      <c r="M83" s="8"/>
    </row>
    <row r="84" customFormat="false" ht="12.75" hidden="false" customHeight="false" outlineLevel="0" collapsed="false">
      <c r="M84" s="8"/>
    </row>
    <row r="85" customFormat="false" ht="12.75" hidden="false" customHeight="false" outlineLevel="0" collapsed="false">
      <c r="M85" s="8"/>
    </row>
    <row r="86" customFormat="false" ht="12.75" hidden="false" customHeight="false" outlineLevel="0" collapsed="false">
      <c r="M86" s="8"/>
    </row>
    <row r="87" customFormat="false" ht="12.75" hidden="false" customHeight="false" outlineLevel="0" collapsed="false">
      <c r="M87" s="8"/>
    </row>
    <row r="88" customFormat="false" ht="12.75" hidden="false" customHeight="false" outlineLevel="0" collapsed="false">
      <c r="M88" s="8"/>
    </row>
    <row r="89" customFormat="false" ht="12.75" hidden="false" customHeight="false" outlineLevel="0" collapsed="false">
      <c r="M89" s="8"/>
    </row>
    <row r="90" customFormat="false" ht="12.75" hidden="false" customHeight="false" outlineLevel="0" collapsed="false">
      <c r="M90" s="8"/>
    </row>
    <row r="91" customFormat="false" ht="12.75" hidden="false" customHeight="false" outlineLevel="0" collapsed="false">
      <c r="M91" s="8"/>
    </row>
    <row r="92" customFormat="false" ht="12.75" hidden="false" customHeight="false" outlineLevel="0" collapsed="false">
      <c r="M92" s="8"/>
    </row>
    <row r="93" customFormat="false" ht="12.75" hidden="false" customHeight="false" outlineLevel="0" collapsed="false">
      <c r="M93" s="8"/>
    </row>
    <row r="94" customFormat="false" ht="12.75" hidden="false" customHeight="false" outlineLevel="0" collapsed="false">
      <c r="M94" s="8"/>
    </row>
    <row r="95" customFormat="false" ht="12.75" hidden="false" customHeight="false" outlineLevel="0" collapsed="false">
      <c r="M95" s="8"/>
    </row>
    <row r="96" customFormat="false" ht="12.75" hidden="false" customHeight="false" outlineLevel="0" collapsed="false">
      <c r="M96" s="8"/>
    </row>
    <row r="97" customFormat="false" ht="12.75" hidden="false" customHeight="false" outlineLevel="0" collapsed="false">
      <c r="M97" s="8"/>
    </row>
    <row r="98" customFormat="false" ht="12.75" hidden="false" customHeight="false" outlineLevel="0" collapsed="false">
      <c r="M98" s="8"/>
    </row>
    <row r="99" customFormat="false" ht="12.75" hidden="false" customHeight="false" outlineLevel="0" collapsed="false">
      <c r="M99" s="8"/>
    </row>
    <row r="100" customFormat="false" ht="12.75" hidden="false" customHeight="false" outlineLevel="0" collapsed="false">
      <c r="M100" s="8"/>
    </row>
    <row r="101" customFormat="false" ht="12.75" hidden="false" customHeight="false" outlineLevel="0" collapsed="false">
      <c r="M101" s="8"/>
    </row>
    <row r="102" customFormat="false" ht="12.75" hidden="false" customHeight="false" outlineLevel="0" collapsed="false">
      <c r="M102" s="8"/>
    </row>
    <row r="103" customFormat="false" ht="12.75" hidden="false" customHeight="false" outlineLevel="0" collapsed="false">
      <c r="M103" s="8"/>
    </row>
    <row r="104" customFormat="false" ht="12.75" hidden="false" customHeight="false" outlineLevel="0" collapsed="false">
      <c r="M104" s="8"/>
    </row>
    <row r="105" customFormat="false" ht="12.75" hidden="false" customHeight="false" outlineLevel="0" collapsed="false">
      <c r="M105" s="8"/>
    </row>
    <row r="106" customFormat="false" ht="12.75" hidden="false" customHeight="false" outlineLevel="0" collapsed="false">
      <c r="M106" s="8"/>
    </row>
    <row r="107" customFormat="false" ht="12.75" hidden="false" customHeight="false" outlineLevel="0" collapsed="false">
      <c r="M107" s="8"/>
    </row>
    <row r="108" customFormat="false" ht="12.75" hidden="false" customHeight="false" outlineLevel="0" collapsed="false">
      <c r="M108" s="8"/>
    </row>
    <row r="109" customFormat="false" ht="12.75" hidden="false" customHeight="false" outlineLevel="0" collapsed="false">
      <c r="M109" s="8"/>
    </row>
  </sheetData>
  <mergeCells count="1">
    <mergeCell ref="H2:I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1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7" activeCellId="0" sqref="C4:C27"/>
    </sheetView>
  </sheetViews>
  <sheetFormatPr defaultColWidth="9.0546875" defaultRowHeight="12.75" customHeight="true" zeroHeight="false" outlineLevelRow="0" outlineLevelCol="0"/>
  <cols>
    <col collapsed="false" customWidth="true" hidden="false" outlineLevel="0" max="1" min="1" style="0" width="26.56"/>
    <col collapsed="false" customWidth="true" hidden="false" outlineLevel="0" max="2" min="2" style="0" width="46.99"/>
    <col collapsed="false" customWidth="true" hidden="false" outlineLevel="0" max="3" min="3" style="1" width="15.99"/>
    <col collapsed="false" customWidth="true" hidden="false" outlineLevel="0" max="4" min="4" style="1" width="35.56"/>
    <col collapsed="false" customWidth="true" hidden="false" outlineLevel="0" max="5" min="5" style="1" width="15.28"/>
    <col collapsed="false" customWidth="true" hidden="false" outlineLevel="0" max="6" min="6" style="1" width="30.85"/>
    <col collapsed="false" customWidth="true" hidden="true" outlineLevel="0" max="7" min="7" style="0" width="17.28"/>
    <col collapsed="false" customWidth="true" hidden="false" outlineLevel="0" max="8" min="8" style="0" width="15.85"/>
    <col collapsed="false" customWidth="true" hidden="false" outlineLevel="0" max="9" min="9" style="0" width="28.28"/>
  </cols>
  <sheetData>
    <row r="1" customFormat="false" ht="12.75" hidden="false" customHeight="false" outlineLevel="0" collapsed="false">
      <c r="B1" s="3" t="s">
        <v>0</v>
      </c>
    </row>
    <row r="3" customFormat="false" ht="13.5" hidden="false" customHeight="false" outlineLevel="0" collapsed="false">
      <c r="A3" s="5" t="s">
        <v>2</v>
      </c>
      <c r="B3" s="5" t="s">
        <v>3</v>
      </c>
      <c r="C3" s="6" t="s">
        <v>5</v>
      </c>
      <c r="D3" s="6" t="s">
        <v>6</v>
      </c>
      <c r="E3" s="6" t="s">
        <v>7</v>
      </c>
      <c r="F3" s="6" t="s">
        <v>67</v>
      </c>
      <c r="G3" s="5" t="s">
        <v>12</v>
      </c>
      <c r="H3" s="5" t="s">
        <v>13</v>
      </c>
      <c r="I3" s="5" t="s">
        <v>14</v>
      </c>
    </row>
    <row r="4" customFormat="false" ht="12.75" hidden="false" customHeight="false" outlineLevel="0" collapsed="false">
      <c r="A4" s="0" t="s">
        <v>19</v>
      </c>
      <c r="B4" s="0" t="s">
        <v>68</v>
      </c>
      <c r="C4" s="1" t="n">
        <v>724333.25</v>
      </c>
      <c r="D4" s="1" t="s">
        <v>33</v>
      </c>
      <c r="E4" s="1" t="n">
        <f aca="false">'[1]Energy Auth'!$AC$3</f>
        <v>623243.62</v>
      </c>
      <c r="F4" s="1" t="n">
        <v>111664</v>
      </c>
      <c r="I4" s="8"/>
    </row>
    <row r="5" customFormat="false" ht="12.75" hidden="false" customHeight="false" outlineLevel="0" collapsed="false">
      <c r="D5" s="1" t="s">
        <v>34</v>
      </c>
      <c r="I5" s="8"/>
    </row>
    <row r="6" customFormat="false" ht="12.75" hidden="false" customHeight="false" outlineLevel="0" collapsed="false">
      <c r="A6" s="0" t="s">
        <v>19</v>
      </c>
      <c r="B6" s="0" t="s">
        <v>22</v>
      </c>
      <c r="C6" s="1" t="n">
        <v>541000</v>
      </c>
      <c r="D6" s="1" t="s">
        <v>23</v>
      </c>
      <c r="I6" s="8"/>
    </row>
    <row r="7" customFormat="false" ht="12.75" hidden="false" customHeight="false" outlineLevel="0" collapsed="false">
      <c r="A7" s="0" t="s">
        <v>19</v>
      </c>
      <c r="B7" s="0" t="s">
        <v>20</v>
      </c>
      <c r="C7" s="1" t="n">
        <f aca="false">21521740+4040916</f>
        <v>25562656</v>
      </c>
      <c r="D7" s="1" t="s">
        <v>21</v>
      </c>
      <c r="I7" s="8"/>
    </row>
    <row r="8" customFormat="false" ht="25.5" hidden="false" customHeight="true" outlineLevel="0" collapsed="false">
      <c r="A8" s="0" t="s">
        <v>47</v>
      </c>
      <c r="B8" s="14" t="s">
        <v>48</v>
      </c>
      <c r="C8" s="1" t="n">
        <v>5000000</v>
      </c>
      <c r="D8" s="1" t="s">
        <v>49</v>
      </c>
      <c r="I8" s="8"/>
    </row>
    <row r="9" customFormat="false" ht="12.75" hidden="false" customHeight="false" outlineLevel="0" collapsed="false">
      <c r="A9" s="0" t="s">
        <v>15</v>
      </c>
      <c r="B9" s="0" t="s">
        <v>43</v>
      </c>
      <c r="C9" s="1" t="n">
        <v>6000000</v>
      </c>
      <c r="D9" s="1" t="s">
        <v>33</v>
      </c>
      <c r="E9" s="1" t="n">
        <f aca="false">'[1]PS Colorado'!$AC$10</f>
        <v>9366029.55</v>
      </c>
      <c r="F9" s="1" t="n">
        <v>-2200000</v>
      </c>
      <c r="I9" s="8"/>
    </row>
    <row r="10" customFormat="false" ht="12.75" hidden="false" customHeight="false" outlineLevel="0" collapsed="false">
      <c r="D10" s="1" t="s">
        <v>34</v>
      </c>
      <c r="I10" s="8"/>
    </row>
    <row r="11" customFormat="false" ht="12.75" hidden="false" customHeight="false" outlineLevel="0" collapsed="false">
      <c r="A11" s="0" t="s">
        <v>19</v>
      </c>
      <c r="B11" s="0" t="s">
        <v>59</v>
      </c>
      <c r="C11" s="1" t="n">
        <v>1460000</v>
      </c>
      <c r="D11" s="1" t="s">
        <v>34</v>
      </c>
      <c r="I11" s="8"/>
    </row>
    <row r="12" customFormat="false" ht="12.75" hidden="false" customHeight="false" outlineLevel="0" collapsed="false">
      <c r="A12" s="0" t="s">
        <v>19</v>
      </c>
      <c r="B12" s="0" t="s">
        <v>39</v>
      </c>
      <c r="C12" s="1" t="n">
        <v>42900000</v>
      </c>
      <c r="D12" s="1" t="s">
        <v>40</v>
      </c>
      <c r="I12" s="8"/>
    </row>
    <row r="13" customFormat="false" ht="12.75" hidden="false" customHeight="false" outlineLevel="0" collapsed="false">
      <c r="A13" s="0" t="s">
        <v>15</v>
      </c>
      <c r="B13" s="0" t="s">
        <v>42</v>
      </c>
      <c r="C13" s="1" t="n">
        <v>4122000</v>
      </c>
      <c r="I13" s="8"/>
    </row>
    <row r="14" customFormat="false" ht="12.75" hidden="false" customHeight="false" outlineLevel="0" collapsed="false">
      <c r="A14" s="0" t="s">
        <v>19</v>
      </c>
      <c r="B14" s="0" t="s">
        <v>35</v>
      </c>
      <c r="C14" s="1" t="n">
        <v>12163283</v>
      </c>
      <c r="D14" s="1" t="s">
        <v>36</v>
      </c>
      <c r="I14" s="8"/>
    </row>
    <row r="15" customFormat="false" ht="26.25" hidden="false" customHeight="true" outlineLevel="0" collapsed="false">
      <c r="A15" s="0" t="s">
        <v>19</v>
      </c>
      <c r="B15" s="0" t="s">
        <v>25</v>
      </c>
      <c r="C15" s="1" t="n">
        <v>45000000</v>
      </c>
      <c r="D15" s="1" t="s">
        <v>26</v>
      </c>
      <c r="E15" s="1" t="n">
        <f aca="false">[1]Constellation!$AC$32</f>
        <v>44437042.88</v>
      </c>
      <c r="F15" s="1" t="n">
        <v>6902944.75</v>
      </c>
      <c r="I15" s="11" t="s">
        <v>27</v>
      </c>
    </row>
    <row r="16" customFormat="false" ht="12.75" hidden="false" customHeight="false" outlineLevel="0" collapsed="false">
      <c r="C16" s="1" t="n">
        <v>-3000000</v>
      </c>
      <c r="D16" s="1" t="s">
        <v>28</v>
      </c>
      <c r="I16" s="8"/>
    </row>
    <row r="17" customFormat="false" ht="12.75" hidden="false" customHeight="false" outlineLevel="0" collapsed="false">
      <c r="D17" s="1" t="s">
        <v>29</v>
      </c>
      <c r="I17" s="8"/>
    </row>
    <row r="18" customFormat="false" ht="12.75" hidden="false" customHeight="false" outlineLevel="0" collapsed="false">
      <c r="D18" s="1" t="s">
        <v>30</v>
      </c>
      <c r="I18" s="8"/>
    </row>
    <row r="19" customFormat="false" ht="12.75" hidden="false" customHeight="false" outlineLevel="0" collapsed="false">
      <c r="D19" s="1" t="s">
        <v>31</v>
      </c>
      <c r="I19" s="8"/>
    </row>
    <row r="20" customFormat="false" ht="12.75" hidden="false" customHeight="false" outlineLevel="0" collapsed="false">
      <c r="A20" s="0" t="s">
        <v>15</v>
      </c>
      <c r="B20" s="0" t="s">
        <v>16</v>
      </c>
      <c r="C20" s="1" t="n">
        <v>541000</v>
      </c>
      <c r="I20" s="8"/>
    </row>
    <row r="21" customFormat="false" ht="12.75" hidden="false" customHeight="false" outlineLevel="0" collapsed="false">
      <c r="A21" s="0" t="s">
        <v>15</v>
      </c>
      <c r="B21" s="0" t="s">
        <v>46</v>
      </c>
      <c r="C21" s="1" t="n">
        <v>1200000</v>
      </c>
      <c r="I21" s="8"/>
    </row>
    <row r="22" customFormat="false" ht="12.75" hidden="false" customHeight="false" outlineLevel="0" collapsed="false">
      <c r="A22" s="0" t="s">
        <v>15</v>
      </c>
      <c r="B22" s="0" t="s">
        <v>56</v>
      </c>
      <c r="C22" s="1" t="n">
        <v>7063860</v>
      </c>
      <c r="I22" s="8"/>
    </row>
    <row r="23" customFormat="false" ht="12.75" hidden="false" customHeight="false" outlineLevel="0" collapsed="false">
      <c r="A23" s="0" t="s">
        <v>19</v>
      </c>
      <c r="B23" s="0" t="s">
        <v>37</v>
      </c>
      <c r="C23" s="1" t="n">
        <v>0</v>
      </c>
      <c r="D23" s="1" t="s">
        <v>38</v>
      </c>
      <c r="I23" s="8"/>
    </row>
    <row r="24" customFormat="false" ht="12.75" hidden="false" customHeight="false" outlineLevel="0" collapsed="false">
      <c r="A24" s="0" t="s">
        <v>19</v>
      </c>
      <c r="B24" s="0" t="s">
        <v>53</v>
      </c>
      <c r="C24" s="1" t="n">
        <v>14000000</v>
      </c>
      <c r="D24" s="1" t="s">
        <v>54</v>
      </c>
      <c r="I24" s="8"/>
    </row>
    <row r="25" customFormat="false" ht="12.75" hidden="false" customHeight="false" outlineLevel="0" collapsed="false">
      <c r="A25" s="0" t="s">
        <v>19</v>
      </c>
      <c r="B25" s="0" t="s">
        <v>57</v>
      </c>
      <c r="C25" s="1" t="n">
        <v>274396</v>
      </c>
      <c r="D25" s="1" t="s">
        <v>54</v>
      </c>
      <c r="I25" s="8"/>
    </row>
    <row r="26" customFormat="false" ht="12.75" hidden="false" customHeight="false" outlineLevel="0" collapsed="false">
      <c r="A26" s="0" t="s">
        <v>19</v>
      </c>
      <c r="B26" s="0" t="s">
        <v>61</v>
      </c>
      <c r="C26" s="1" t="n">
        <v>43638</v>
      </c>
      <c r="D26" s="1" t="s">
        <v>54</v>
      </c>
      <c r="I26" s="8"/>
    </row>
    <row r="27" customFormat="false" ht="12.75" hidden="false" customHeight="false" outlineLevel="0" collapsed="false">
      <c r="A27" s="0" t="s">
        <v>19</v>
      </c>
      <c r="B27" s="0" t="s">
        <v>61</v>
      </c>
      <c r="C27" s="1" t="n">
        <v>32280</v>
      </c>
      <c r="D27" s="1" t="s">
        <v>63</v>
      </c>
      <c r="I27" s="8"/>
    </row>
    <row r="28" customFormat="false" ht="13.5" hidden="false" customHeight="false" outlineLevel="0" collapsed="false">
      <c r="C28" s="19" t="n">
        <f aca="false">SUM(C4:C27)</f>
        <v>163628446.25</v>
      </c>
      <c r="I28" s="8"/>
    </row>
    <row r="29" customFormat="false" ht="13.5" hidden="false" customHeight="false" outlineLevel="0" collapsed="false">
      <c r="I29" s="8"/>
    </row>
    <row r="30" customFormat="false" ht="12.75" hidden="false" customHeight="false" outlineLevel="0" collapsed="false">
      <c r="I30" s="8"/>
    </row>
    <row r="31" customFormat="false" ht="12.75" hidden="false" customHeight="false" outlineLevel="0" collapsed="false">
      <c r="I31" s="8"/>
    </row>
    <row r="32" customFormat="false" ht="12.75" hidden="false" customHeight="false" outlineLevel="0" collapsed="false">
      <c r="I32" s="8"/>
    </row>
    <row r="33" customFormat="false" ht="12.75" hidden="false" customHeight="false" outlineLevel="0" collapsed="false">
      <c r="I33" s="8"/>
    </row>
    <row r="34" customFormat="false" ht="12.75" hidden="false" customHeight="false" outlineLevel="0" collapsed="false">
      <c r="I34" s="8"/>
    </row>
    <row r="35" customFormat="false" ht="12.75" hidden="false" customHeight="false" outlineLevel="0" collapsed="false">
      <c r="I35" s="8"/>
    </row>
    <row r="36" customFormat="false" ht="12.75" hidden="false" customHeight="false" outlineLevel="0" collapsed="false">
      <c r="I36" s="8"/>
    </row>
    <row r="37" customFormat="false" ht="12.75" hidden="false" customHeight="false" outlineLevel="0" collapsed="false">
      <c r="I37" s="8"/>
    </row>
    <row r="38" customFormat="false" ht="12.75" hidden="false" customHeight="false" outlineLevel="0" collapsed="false">
      <c r="I38" s="8"/>
    </row>
    <row r="39" customFormat="false" ht="12.75" hidden="false" customHeight="false" outlineLevel="0" collapsed="false">
      <c r="I39" s="8"/>
    </row>
    <row r="40" customFormat="false" ht="12.75" hidden="false" customHeight="false" outlineLevel="0" collapsed="false">
      <c r="I40" s="8"/>
    </row>
    <row r="41" customFormat="false" ht="12.75" hidden="false" customHeight="false" outlineLevel="0" collapsed="false">
      <c r="I41" s="8"/>
    </row>
    <row r="42" customFormat="false" ht="12.75" hidden="false" customHeight="false" outlineLevel="0" collapsed="false">
      <c r="I42" s="8"/>
    </row>
    <row r="43" customFormat="false" ht="12.75" hidden="false" customHeight="false" outlineLevel="0" collapsed="false">
      <c r="I43" s="8"/>
    </row>
    <row r="44" customFormat="false" ht="12.75" hidden="false" customHeight="false" outlineLevel="0" collapsed="false">
      <c r="I44" s="8"/>
    </row>
    <row r="45" customFormat="false" ht="12.75" hidden="false" customHeight="false" outlineLevel="0" collapsed="false">
      <c r="I45" s="8"/>
    </row>
    <row r="46" customFormat="false" ht="12.75" hidden="false" customHeight="false" outlineLevel="0" collapsed="false">
      <c r="I46" s="8"/>
    </row>
    <row r="47" customFormat="false" ht="12.75" hidden="false" customHeight="false" outlineLevel="0" collapsed="false">
      <c r="I47" s="8"/>
    </row>
    <row r="48" customFormat="false" ht="12.75" hidden="false" customHeight="false" outlineLevel="0" collapsed="false">
      <c r="I48" s="8"/>
    </row>
    <row r="49" customFormat="false" ht="12.75" hidden="false" customHeight="false" outlineLevel="0" collapsed="false">
      <c r="I49" s="8"/>
    </row>
    <row r="50" customFormat="false" ht="12.75" hidden="false" customHeight="false" outlineLevel="0" collapsed="false">
      <c r="I50" s="8"/>
    </row>
    <row r="51" customFormat="false" ht="12.75" hidden="false" customHeight="false" outlineLevel="0" collapsed="false">
      <c r="I51" s="8"/>
    </row>
    <row r="52" customFormat="false" ht="12.75" hidden="false" customHeight="false" outlineLevel="0" collapsed="false">
      <c r="I52" s="8"/>
    </row>
    <row r="53" customFormat="false" ht="12.75" hidden="false" customHeight="false" outlineLevel="0" collapsed="false">
      <c r="I53" s="8"/>
    </row>
    <row r="54" customFormat="false" ht="12.75" hidden="false" customHeight="false" outlineLevel="0" collapsed="false">
      <c r="I54" s="8"/>
    </row>
    <row r="55" customFormat="false" ht="12.75" hidden="false" customHeight="false" outlineLevel="0" collapsed="false">
      <c r="I55" s="8"/>
    </row>
    <row r="56" customFormat="false" ht="12.75" hidden="false" customHeight="false" outlineLevel="0" collapsed="false">
      <c r="I56" s="8"/>
    </row>
    <row r="57" customFormat="false" ht="12.75" hidden="false" customHeight="false" outlineLevel="0" collapsed="false">
      <c r="I57" s="8"/>
    </row>
    <row r="58" customFormat="false" ht="12.75" hidden="false" customHeight="false" outlineLevel="0" collapsed="false">
      <c r="I58" s="8"/>
    </row>
    <row r="59" customFormat="false" ht="12.75" hidden="false" customHeight="false" outlineLevel="0" collapsed="false">
      <c r="I59" s="8"/>
    </row>
    <row r="60" customFormat="false" ht="12.75" hidden="false" customHeight="false" outlineLevel="0" collapsed="false">
      <c r="I60" s="8"/>
    </row>
    <row r="61" customFormat="false" ht="12.75" hidden="false" customHeight="false" outlineLevel="0" collapsed="false">
      <c r="I61" s="8"/>
    </row>
    <row r="62" customFormat="false" ht="12.75" hidden="false" customHeight="false" outlineLevel="0" collapsed="false">
      <c r="I62" s="8"/>
    </row>
    <row r="63" customFormat="false" ht="12.75" hidden="false" customHeight="false" outlineLevel="0" collapsed="false">
      <c r="I63" s="8"/>
    </row>
    <row r="64" customFormat="false" ht="12.75" hidden="false" customHeight="false" outlineLevel="0" collapsed="false">
      <c r="I64" s="8"/>
    </row>
    <row r="65" customFormat="false" ht="12.75" hidden="false" customHeight="false" outlineLevel="0" collapsed="false">
      <c r="I65" s="8"/>
    </row>
    <row r="66" customFormat="false" ht="12.75" hidden="false" customHeight="false" outlineLevel="0" collapsed="false">
      <c r="I66" s="8"/>
    </row>
    <row r="67" customFormat="false" ht="12.75" hidden="false" customHeight="false" outlineLevel="0" collapsed="false">
      <c r="I67" s="8"/>
    </row>
    <row r="68" customFormat="false" ht="12.75" hidden="false" customHeight="false" outlineLevel="0" collapsed="false">
      <c r="I68" s="8"/>
    </row>
    <row r="69" customFormat="false" ht="12.75" hidden="false" customHeight="false" outlineLevel="0" collapsed="false">
      <c r="I69" s="8"/>
    </row>
    <row r="70" customFormat="false" ht="12.75" hidden="false" customHeight="false" outlineLevel="0" collapsed="false">
      <c r="I70" s="8"/>
    </row>
    <row r="71" customFormat="false" ht="12.75" hidden="false" customHeight="false" outlineLevel="0" collapsed="false">
      <c r="I71" s="8"/>
    </row>
    <row r="72" customFormat="false" ht="12.75" hidden="false" customHeight="false" outlineLevel="0" collapsed="false">
      <c r="I72" s="8"/>
    </row>
    <row r="73" customFormat="false" ht="12.75" hidden="false" customHeight="false" outlineLevel="0" collapsed="false">
      <c r="I73" s="8"/>
    </row>
    <row r="74" customFormat="false" ht="12.75" hidden="false" customHeight="false" outlineLevel="0" collapsed="false">
      <c r="I74" s="8"/>
    </row>
    <row r="75" customFormat="false" ht="12.75" hidden="false" customHeight="false" outlineLevel="0" collapsed="false">
      <c r="I75" s="8"/>
    </row>
    <row r="76" customFormat="false" ht="12.75" hidden="false" customHeight="false" outlineLevel="0" collapsed="false">
      <c r="I76" s="8"/>
    </row>
    <row r="77" customFormat="false" ht="12.75" hidden="false" customHeight="false" outlineLevel="0" collapsed="false">
      <c r="I77" s="8"/>
    </row>
    <row r="78" customFormat="false" ht="12.75" hidden="false" customHeight="false" outlineLevel="0" collapsed="false">
      <c r="I78" s="8"/>
    </row>
    <row r="79" customFormat="false" ht="12.75" hidden="false" customHeight="false" outlineLevel="0" collapsed="false">
      <c r="I79" s="8"/>
    </row>
    <row r="80" customFormat="false" ht="12.75" hidden="false" customHeight="false" outlineLevel="0" collapsed="false">
      <c r="I80" s="8"/>
    </row>
    <row r="81" customFormat="false" ht="12.75" hidden="false" customHeight="false" outlineLevel="0" collapsed="false">
      <c r="I81" s="8"/>
    </row>
    <row r="82" customFormat="false" ht="12.75" hidden="false" customHeight="false" outlineLevel="0" collapsed="false">
      <c r="I82" s="8"/>
    </row>
    <row r="83" customFormat="false" ht="12.75" hidden="false" customHeight="false" outlineLevel="0" collapsed="false">
      <c r="I83" s="8"/>
    </row>
    <row r="84" customFormat="false" ht="12.75" hidden="false" customHeight="false" outlineLevel="0" collapsed="false">
      <c r="I84" s="8"/>
    </row>
    <row r="85" customFormat="false" ht="12.75" hidden="false" customHeight="false" outlineLevel="0" collapsed="false">
      <c r="I85" s="8"/>
    </row>
    <row r="86" customFormat="false" ht="12.75" hidden="false" customHeight="false" outlineLevel="0" collapsed="false">
      <c r="I86" s="8"/>
    </row>
    <row r="87" customFormat="false" ht="12.75" hidden="false" customHeight="false" outlineLevel="0" collapsed="false">
      <c r="I87" s="8"/>
    </row>
    <row r="88" customFormat="false" ht="12.75" hidden="false" customHeight="false" outlineLevel="0" collapsed="false">
      <c r="I88" s="8"/>
    </row>
    <row r="89" customFormat="false" ht="12.75" hidden="false" customHeight="false" outlineLevel="0" collapsed="false">
      <c r="I89" s="8"/>
    </row>
    <row r="90" customFormat="false" ht="12.75" hidden="false" customHeight="false" outlineLevel="0" collapsed="false">
      <c r="I90" s="8"/>
    </row>
    <row r="91" customFormat="false" ht="12.75" hidden="false" customHeight="false" outlineLevel="0" collapsed="false">
      <c r="I91" s="8"/>
    </row>
    <row r="92" customFormat="false" ht="12.75" hidden="false" customHeight="false" outlineLevel="0" collapsed="false">
      <c r="I92" s="8"/>
    </row>
    <row r="93" customFormat="false" ht="12.75" hidden="false" customHeight="false" outlineLevel="0" collapsed="false">
      <c r="I93" s="8"/>
    </row>
    <row r="94" customFormat="false" ht="12.75" hidden="false" customHeight="false" outlineLevel="0" collapsed="false">
      <c r="I94" s="8"/>
    </row>
    <row r="95" customFormat="false" ht="12.75" hidden="false" customHeight="false" outlineLevel="0" collapsed="false">
      <c r="I95" s="8"/>
    </row>
    <row r="96" customFormat="false" ht="12.75" hidden="false" customHeight="false" outlineLevel="0" collapsed="false">
      <c r="I96" s="8"/>
    </row>
    <row r="97" customFormat="false" ht="12.75" hidden="false" customHeight="false" outlineLevel="0" collapsed="false">
      <c r="I97" s="8"/>
    </row>
    <row r="98" customFormat="false" ht="12.75" hidden="false" customHeight="false" outlineLevel="0" collapsed="false">
      <c r="I98" s="8"/>
    </row>
    <row r="99" customFormat="false" ht="12.75" hidden="false" customHeight="false" outlineLevel="0" collapsed="false">
      <c r="I99" s="8"/>
    </row>
    <row r="100" customFormat="false" ht="12.75" hidden="false" customHeight="false" outlineLevel="0" collapsed="false">
      <c r="I100" s="8"/>
    </row>
    <row r="101" customFormat="false" ht="12.75" hidden="false" customHeight="false" outlineLevel="0" collapsed="false">
      <c r="I101" s="8"/>
    </row>
    <row r="102" customFormat="false" ht="12.75" hidden="false" customHeight="false" outlineLevel="0" collapsed="false">
      <c r="I102" s="8"/>
    </row>
    <row r="103" customFormat="false" ht="12.75" hidden="false" customHeight="false" outlineLevel="0" collapsed="false">
      <c r="I103" s="8"/>
    </row>
    <row r="104" customFormat="false" ht="12.75" hidden="false" customHeight="false" outlineLevel="0" collapsed="false">
      <c r="I104" s="8"/>
    </row>
    <row r="105" customFormat="false" ht="12.75" hidden="false" customHeight="false" outlineLevel="0" collapsed="false">
      <c r="I105" s="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2001-12-12T14:05:19Z</dcterms:created>
  <dc:creator>swhite</dc:creator>
  <dc:description/>
  <dc:language>en-US</dc:language>
  <cp:lastModifiedBy>amirobal</cp:lastModifiedBy>
  <cp:lastPrinted>2002-01-15T18:17:37Z</cp:lastPrinted>
  <dcterms:modified xsi:type="dcterms:W3CDTF">2002-01-15T19:41:36Z</dcterms:modified>
  <cp:revision>0</cp:revision>
  <dc:subject/>
  <dc:title/>
</cp:coreProperties>
</file>